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5 Umstellung 9124\634 Schwentinental-Raisdorf\"/>
    </mc:Choice>
  </mc:AlternateContent>
  <xr:revisionPtr revIDLastSave="0" documentId="13_ncr:1_{196436B1-B659-4309-A4CE-A27E8FD3FBDF}" xr6:coauthVersionLast="47" xr6:coauthVersionMax="47" xr10:uidLastSave="{00000000-0000-0000-0000-000000000000}"/>
  <bookViews>
    <workbookView xWindow="22932" yWindow="-108" windowWidth="23256" windowHeight="12576" tabRatio="838" activeTab="5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32" l="1"/>
  <c r="A393" i="30"/>
  <c r="A395" i="30" s="1"/>
  <c r="A389" i="30"/>
  <c r="A391" i="30" s="1"/>
  <c r="A385" i="30"/>
  <c r="A387" i="30" s="1"/>
  <c r="A381" i="30"/>
  <c r="A384" i="30" s="1"/>
  <c r="A377" i="30"/>
  <c r="A378" i="30" s="1"/>
  <c r="A375" i="30"/>
  <c r="A373" i="30"/>
  <c r="A376" i="30" s="1"/>
  <c r="A369" i="30"/>
  <c r="A371" i="30" s="1"/>
  <c r="A365" i="30"/>
  <c r="A366" i="30" s="1"/>
  <c r="A361" i="30"/>
  <c r="A363" i="30" s="1"/>
  <c r="A357" i="30"/>
  <c r="A359" i="30" s="1"/>
  <c r="A355" i="30"/>
  <c r="A353" i="30"/>
  <c r="A354" i="30" s="1"/>
  <c r="A349" i="30"/>
  <c r="A352" i="30" s="1"/>
  <c r="A392" i="30"/>
  <c r="A345" i="30"/>
  <c r="A346" i="30" s="1"/>
  <c r="A341" i="30"/>
  <c r="A343" i="30" s="1"/>
  <c r="A337" i="30"/>
  <c r="A340" i="30" s="1"/>
  <c r="A333" i="30"/>
  <c r="A335" i="30" s="1"/>
  <c r="A329" i="30"/>
  <c r="A331" i="30" s="1"/>
  <c r="A325" i="30"/>
  <c r="A328" i="30" s="1"/>
  <c r="A321" i="30"/>
  <c r="A323" i="30" s="1"/>
  <c r="A317" i="30"/>
  <c r="A319" i="30" s="1"/>
  <c r="A313" i="30"/>
  <c r="A315" i="30" s="1"/>
  <c r="A309" i="30"/>
  <c r="A312" i="30" s="1"/>
  <c r="A307" i="30"/>
  <c r="A305" i="30"/>
  <c r="A306" i="30" s="1"/>
  <c r="A301" i="30"/>
  <c r="A303" i="30" s="1"/>
  <c r="A297" i="30"/>
  <c r="A300" i="30" s="1"/>
  <c r="A293" i="30"/>
  <c r="A295" i="30" s="1"/>
  <c r="A289" i="30"/>
  <c r="A290" i="30" s="1"/>
  <c r="A287" i="30"/>
  <c r="A285" i="30"/>
  <c r="A286" i="30" s="1"/>
  <c r="A281" i="30"/>
  <c r="A282" i="30" s="1"/>
  <c r="A277" i="30"/>
  <c r="A280" i="30" s="1"/>
  <c r="A273" i="30"/>
  <c r="A275" i="30" s="1"/>
  <c r="A288" i="30"/>
  <c r="A304" i="30"/>
  <c r="A269" i="30"/>
  <c r="A271" i="30" s="1"/>
  <c r="A265" i="30"/>
  <c r="A267" i="30" s="1"/>
  <c r="A261" i="30"/>
  <c r="A263" i="30" s="1"/>
  <c r="A257" i="30"/>
  <c r="A259" i="30" s="1"/>
  <c r="A253" i="30"/>
  <c r="A255" i="30" s="1"/>
  <c r="A249" i="30"/>
  <c r="A251" i="30" s="1"/>
  <c r="A245" i="30"/>
  <c r="A247" i="30" s="1"/>
  <c r="A241" i="30"/>
  <c r="A243" i="30" s="1"/>
  <c r="I4" i="43"/>
  <c r="A296" i="30" l="1"/>
  <c r="A262" i="30"/>
  <c r="A299" i="30"/>
  <c r="A318" i="30"/>
  <c r="A298" i="30"/>
  <c r="A347" i="30"/>
  <c r="A386" i="30"/>
  <c r="A250" i="30"/>
  <c r="A370" i="30"/>
  <c r="A374" i="30"/>
  <c r="A242" i="30"/>
  <c r="A278" i="30"/>
  <c r="A380" i="30"/>
  <c r="A291" i="30"/>
  <c r="A302" i="30"/>
  <c r="A311" i="30"/>
  <c r="A322" i="30"/>
  <c r="A336" i="30"/>
  <c r="A360" i="30"/>
  <c r="A358" i="30"/>
  <c r="A379" i="30"/>
  <c r="A390" i="30"/>
  <c r="A310" i="30"/>
  <c r="A339" i="30"/>
  <c r="A367" i="30"/>
  <c r="A246" i="30"/>
  <c r="A342" i="30"/>
  <c r="A254" i="30"/>
  <c r="A284" i="30"/>
  <c r="A258" i="30"/>
  <c r="A350" i="30"/>
  <c r="A330" i="30"/>
  <c r="A283" i="30"/>
  <c r="A294" i="30"/>
  <c r="A344" i="30"/>
  <c r="A314" i="30"/>
  <c r="A334" i="30"/>
  <c r="A382" i="30"/>
  <c r="A270" i="30"/>
  <c r="A274" i="30"/>
  <c r="A326" i="30"/>
  <c r="A351" i="30"/>
  <c r="A362" i="30"/>
  <c r="A383" i="30"/>
  <c r="A394" i="30"/>
  <c r="A338" i="30"/>
  <c r="A279" i="30"/>
  <c r="A266" i="30"/>
  <c r="A327" i="30"/>
  <c r="A396" i="30"/>
  <c r="A388" i="30"/>
  <c r="A372" i="30"/>
  <c r="A368" i="30"/>
  <c r="A364" i="30"/>
  <c r="A356" i="30"/>
  <c r="A348" i="30"/>
  <c r="A332" i="30"/>
  <c r="A324" i="30"/>
  <c r="A320" i="30"/>
  <c r="A316" i="30"/>
  <c r="A308" i="30"/>
  <c r="A292" i="30"/>
  <c r="A276" i="30"/>
  <c r="A272" i="30"/>
  <c r="A264" i="30"/>
  <c r="A256" i="30"/>
  <c r="A248" i="30"/>
  <c r="A268" i="30"/>
  <c r="A260" i="30"/>
  <c r="A252" i="30"/>
  <c r="A244" i="30"/>
  <c r="I5" i="43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A7" i="34"/>
  <c r="A18" i="36"/>
  <c r="A20" i="50"/>
  <c r="A19" i="50"/>
  <c r="A20" i="33"/>
  <c r="A41" i="9"/>
  <c r="D12" i="3"/>
  <c r="G12" i="3"/>
  <c r="F12" i="3"/>
  <c r="A40" i="9" s="1"/>
  <c r="A43" i="9" l="1"/>
  <c r="A8" i="9"/>
  <c r="A19" i="9"/>
  <c r="A20" i="9"/>
  <c r="A12" i="52"/>
  <c r="A16" i="49"/>
  <c r="A39" i="49"/>
  <c r="A338" i="50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201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L5" i="44" s="1"/>
  <c r="F5" i="44"/>
  <c r="E6" i="44"/>
  <c r="F6" i="44"/>
  <c r="E7" i="44"/>
  <c r="F7" i="44"/>
  <c r="E8" i="44"/>
  <c r="F8" i="44"/>
  <c r="E9" i="44"/>
  <c r="F9" i="44"/>
  <c r="E10" i="44"/>
  <c r="F10" i="44"/>
  <c r="E11" i="44"/>
  <c r="F11" i="44"/>
  <c r="E12" i="44"/>
  <c r="F12" i="44"/>
  <c r="E13" i="44"/>
  <c r="F13" i="44"/>
  <c r="E14" i="44"/>
  <c r="F14" i="44"/>
  <c r="E15" i="44"/>
  <c r="L15" i="44" s="1"/>
  <c r="F15" i="44"/>
  <c r="E16" i="44"/>
  <c r="F16" i="44"/>
  <c r="E17" i="44"/>
  <c r="F17" i="44"/>
  <c r="E18" i="44"/>
  <c r="F18" i="44"/>
  <c r="E19" i="44"/>
  <c r="F19" i="44"/>
  <c r="E20" i="44"/>
  <c r="F20" i="44"/>
  <c r="E21" i="44"/>
  <c r="L21" i="44" s="1"/>
  <c r="F21" i="44"/>
  <c r="E22" i="44"/>
  <c r="M22" i="44" s="1"/>
  <c r="N22" i="44" s="1"/>
  <c r="F22" i="44"/>
  <c r="E23" i="44"/>
  <c r="M23" i="44" s="1"/>
  <c r="N23" i="44" s="1"/>
  <c r="F23" i="44"/>
  <c r="E24" i="44"/>
  <c r="L24" i="44" s="1"/>
  <c r="F24" i="44"/>
  <c r="E25" i="44"/>
  <c r="L25" i="44" s="1"/>
  <c r="F25" i="44"/>
  <c r="E26" i="44"/>
  <c r="L26" i="44" s="1"/>
  <c r="F26" i="44"/>
  <c r="E27" i="44"/>
  <c r="L27" i="44" s="1"/>
  <c r="F27" i="44"/>
  <c r="E28" i="44"/>
  <c r="M28" i="44" s="1"/>
  <c r="N28" i="44" s="1"/>
  <c r="F28" i="44"/>
  <c r="E29" i="44"/>
  <c r="M29" i="44" s="1"/>
  <c r="N29" i="44" s="1"/>
  <c r="F29" i="44"/>
  <c r="E30" i="44"/>
  <c r="F30" i="44"/>
  <c r="E31" i="44"/>
  <c r="L31" i="44" s="1"/>
  <c r="F31" i="44"/>
  <c r="E32" i="44"/>
  <c r="F32" i="44"/>
  <c r="E33" i="44"/>
  <c r="L33" i="44" s="1"/>
  <c r="F33" i="44"/>
  <c r="E34" i="44"/>
  <c r="F34" i="44"/>
  <c r="E35" i="44"/>
  <c r="L35" i="44" s="1"/>
  <c r="F35" i="44"/>
  <c r="E36" i="44"/>
  <c r="F36" i="44"/>
  <c r="E37" i="44"/>
  <c r="L37" i="44" s="1"/>
  <c r="F37" i="44"/>
  <c r="E38" i="44"/>
  <c r="F38" i="44"/>
  <c r="E39" i="44"/>
  <c r="M39" i="44" s="1"/>
  <c r="N39" i="44" s="1"/>
  <c r="F39" i="44"/>
  <c r="E40" i="44"/>
  <c r="F40" i="44"/>
  <c r="E41" i="44"/>
  <c r="L41" i="44" s="1"/>
  <c r="F41" i="44"/>
  <c r="E42" i="44"/>
  <c r="F42" i="44"/>
  <c r="E43" i="44"/>
  <c r="M43" i="44" s="1"/>
  <c r="N43" i="44" s="1"/>
  <c r="F43" i="44"/>
  <c r="E44" i="44"/>
  <c r="F44" i="44"/>
  <c r="E45" i="44"/>
  <c r="L45" i="44" s="1"/>
  <c r="F45" i="44"/>
  <c r="E46" i="44"/>
  <c r="F46" i="44"/>
  <c r="E47" i="44"/>
  <c r="M47" i="44" s="1"/>
  <c r="N47" i="44" s="1"/>
  <c r="F47" i="44"/>
  <c r="E48" i="44"/>
  <c r="F48" i="44"/>
  <c r="E49" i="44"/>
  <c r="M49" i="44" s="1"/>
  <c r="N49" i="44" s="1"/>
  <c r="F49" i="44"/>
  <c r="E50" i="44"/>
  <c r="F50" i="44"/>
  <c r="E51" i="44"/>
  <c r="M51" i="44" s="1"/>
  <c r="N51" i="44" s="1"/>
  <c r="F51" i="44"/>
  <c r="E52" i="44"/>
  <c r="F52" i="44"/>
  <c r="E53" i="44"/>
  <c r="L53" i="44" s="1"/>
  <c r="F53" i="44"/>
  <c r="E54" i="44"/>
  <c r="M54" i="44" s="1"/>
  <c r="N54" i="44" s="1"/>
  <c r="F54" i="44"/>
  <c r="E55" i="44"/>
  <c r="M55" i="44" s="1"/>
  <c r="N55" i="44" s="1"/>
  <c r="F55" i="44"/>
  <c r="E56" i="44"/>
  <c r="F56" i="44"/>
  <c r="E57" i="44"/>
  <c r="L57" i="44" s="1"/>
  <c r="F57" i="44"/>
  <c r="E58" i="44"/>
  <c r="F58" i="44"/>
  <c r="E59" i="44"/>
  <c r="L59" i="44" s="1"/>
  <c r="F59" i="44"/>
  <c r="E60" i="44"/>
  <c r="F60" i="44"/>
  <c r="E61" i="44"/>
  <c r="L61" i="44" s="1"/>
  <c r="F61" i="44"/>
  <c r="E62" i="44"/>
  <c r="F62" i="44"/>
  <c r="E63" i="44"/>
  <c r="F63" i="44"/>
  <c r="E64" i="44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L229" i="44" s="1"/>
  <c r="F229" i="44"/>
  <c r="E230" i="44"/>
  <c r="F230" i="44"/>
  <c r="E231" i="44"/>
  <c r="F231" i="44"/>
  <c r="E232" i="44"/>
  <c r="F232" i="44"/>
  <c r="E233" i="44"/>
  <c r="L233" i="44" s="1"/>
  <c r="F233" i="44"/>
  <c r="E234" i="44"/>
  <c r="F234" i="44"/>
  <c r="E235" i="44"/>
  <c r="F235" i="44"/>
  <c r="E236" i="44"/>
  <c r="F236" i="44"/>
  <c r="E237" i="44"/>
  <c r="M237" i="44" s="1"/>
  <c r="N237" i="44" s="1"/>
  <c r="F237" i="44"/>
  <c r="E238" i="44"/>
  <c r="F238" i="44"/>
  <c r="E239" i="44"/>
  <c r="F239" i="44"/>
  <c r="E240" i="44"/>
  <c r="L240" i="44" s="1"/>
  <c r="F240" i="44"/>
  <c r="E241" i="44"/>
  <c r="L241" i="44" s="1"/>
  <c r="F241" i="44"/>
  <c r="E242" i="44"/>
  <c r="F242" i="44"/>
  <c r="E243" i="44"/>
  <c r="F243" i="44"/>
  <c r="E244" i="44"/>
  <c r="F244" i="44"/>
  <c r="E245" i="44"/>
  <c r="M245" i="44" s="1"/>
  <c r="N245" i="44" s="1"/>
  <c r="F245" i="44"/>
  <c r="E246" i="44"/>
  <c r="L246" i="44" s="1"/>
  <c r="F246" i="44"/>
  <c r="E247" i="44"/>
  <c r="F247" i="44"/>
  <c r="E248" i="44"/>
  <c r="F248" i="44"/>
  <c r="E249" i="44"/>
  <c r="M249" i="44" s="1"/>
  <c r="N249" i="44" s="1"/>
  <c r="F249" i="44"/>
  <c r="E250" i="44"/>
  <c r="L250" i="44" s="1"/>
  <c r="F250" i="44"/>
  <c r="E251" i="44"/>
  <c r="L251" i="44" s="1"/>
  <c r="F251" i="44"/>
  <c r="E252" i="44"/>
  <c r="F252" i="44"/>
  <c r="E253" i="44"/>
  <c r="L253" i="44" s="1"/>
  <c r="F253" i="44"/>
  <c r="E254" i="44"/>
  <c r="M254" i="44" s="1"/>
  <c r="N254" i="44" s="1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 s="1"/>
  <c r="C6" i="44"/>
  <c r="I6" i="44" s="1"/>
  <c r="C7" i="44"/>
  <c r="C8" i="44"/>
  <c r="I8" i="44" s="1"/>
  <c r="C9" i="44"/>
  <c r="C10" i="44"/>
  <c r="C11" i="44"/>
  <c r="C12" i="44"/>
  <c r="I12" i="44" s="1"/>
  <c r="C13" i="44"/>
  <c r="C14" i="44"/>
  <c r="I14" i="44" s="1"/>
  <c r="C15" i="44"/>
  <c r="I15" i="44" s="1"/>
  <c r="C16" i="44"/>
  <c r="I16" i="44" s="1"/>
  <c r="C17" i="44"/>
  <c r="C18" i="44"/>
  <c r="C19" i="44"/>
  <c r="C20" i="44"/>
  <c r="I20" i="44" s="1"/>
  <c r="C21" i="44"/>
  <c r="C22" i="44"/>
  <c r="I22" i="44" s="1"/>
  <c r="C23" i="44"/>
  <c r="C24" i="44"/>
  <c r="I24" i="44" s="1"/>
  <c r="C25" i="44"/>
  <c r="C26" i="44"/>
  <c r="C27" i="44"/>
  <c r="C28" i="44"/>
  <c r="I28" i="44" s="1"/>
  <c r="C29" i="44"/>
  <c r="C30" i="44"/>
  <c r="I30" i="44" s="1"/>
  <c r="C31" i="44"/>
  <c r="I31" i="44" s="1"/>
  <c r="C32" i="44"/>
  <c r="C33" i="44"/>
  <c r="C34" i="44"/>
  <c r="C35" i="44"/>
  <c r="C36" i="44"/>
  <c r="C37" i="44"/>
  <c r="C38" i="44"/>
  <c r="I38" i="44" s="1"/>
  <c r="C39" i="44"/>
  <c r="I39" i="44" s="1"/>
  <c r="C40" i="44"/>
  <c r="C41" i="44"/>
  <c r="C42" i="44"/>
  <c r="C43" i="44"/>
  <c r="I43" i="44" s="1"/>
  <c r="C44" i="44"/>
  <c r="I44" i="44" s="1"/>
  <c r="C45" i="44"/>
  <c r="C46" i="44"/>
  <c r="I46" i="44" s="1"/>
  <c r="C47" i="44"/>
  <c r="I47" i="44" s="1"/>
  <c r="C48" i="44"/>
  <c r="C49" i="44"/>
  <c r="C50" i="44"/>
  <c r="C51" i="44"/>
  <c r="I51" i="44" s="1"/>
  <c r="C52" i="44"/>
  <c r="I52" i="44" s="1"/>
  <c r="C53" i="44"/>
  <c r="C54" i="44"/>
  <c r="I54" i="44" s="1"/>
  <c r="C55" i="44"/>
  <c r="I55" i="44" s="1"/>
  <c r="C56" i="44"/>
  <c r="I56" i="44" s="1"/>
  <c r="C57" i="44"/>
  <c r="C58" i="44"/>
  <c r="C59" i="44"/>
  <c r="I59" i="44" s="1"/>
  <c r="C60" i="44"/>
  <c r="I60" i="44" s="1"/>
  <c r="C61" i="44"/>
  <c r="C62" i="44"/>
  <c r="I62" i="44" s="1"/>
  <c r="C63" i="44"/>
  <c r="C64" i="44"/>
  <c r="C65" i="44"/>
  <c r="C66" i="44"/>
  <c r="C67" i="44"/>
  <c r="C68" i="44"/>
  <c r="I68" i="44" s="1"/>
  <c r="C69" i="44"/>
  <c r="C70" i="44"/>
  <c r="I70" i="44" s="1"/>
  <c r="C71" i="44"/>
  <c r="C72" i="44"/>
  <c r="C73" i="44"/>
  <c r="C74" i="44"/>
  <c r="C75" i="44"/>
  <c r="C76" i="44"/>
  <c r="I76" i="44" s="1"/>
  <c r="C77" i="44"/>
  <c r="C78" i="44"/>
  <c r="I78" i="44" s="1"/>
  <c r="C79" i="44"/>
  <c r="C80" i="44"/>
  <c r="C81" i="44"/>
  <c r="C82" i="44"/>
  <c r="C83" i="44"/>
  <c r="C84" i="44"/>
  <c r="I84" i="44" s="1"/>
  <c r="C85" i="44"/>
  <c r="C86" i="44"/>
  <c r="I86" i="44" s="1"/>
  <c r="C87" i="44"/>
  <c r="C88" i="44"/>
  <c r="C89" i="44"/>
  <c r="C90" i="44"/>
  <c r="C91" i="44"/>
  <c r="C92" i="44"/>
  <c r="I92" i="44" s="1"/>
  <c r="C93" i="44"/>
  <c r="C94" i="44"/>
  <c r="I94" i="44" s="1"/>
  <c r="C95" i="44"/>
  <c r="C96" i="44"/>
  <c r="C97" i="44"/>
  <c r="C98" i="44"/>
  <c r="C99" i="44"/>
  <c r="C100" i="44"/>
  <c r="I100" i="44" s="1"/>
  <c r="C101" i="44"/>
  <c r="C102" i="44"/>
  <c r="I102" i="44" s="1"/>
  <c r="C103" i="44"/>
  <c r="C104" i="44"/>
  <c r="C105" i="44"/>
  <c r="C106" i="44"/>
  <c r="C107" i="44"/>
  <c r="C108" i="44"/>
  <c r="I108" i="44" s="1"/>
  <c r="C109" i="44"/>
  <c r="C110" i="44"/>
  <c r="I110" i="44" s="1"/>
  <c r="C111" i="44"/>
  <c r="C112" i="44"/>
  <c r="C113" i="44"/>
  <c r="C114" i="44"/>
  <c r="C115" i="44"/>
  <c r="C116" i="44"/>
  <c r="I116" i="44" s="1"/>
  <c r="C117" i="44"/>
  <c r="C118" i="44"/>
  <c r="I118" i="44" s="1"/>
  <c r="C119" i="44"/>
  <c r="C120" i="44"/>
  <c r="C121" i="44"/>
  <c r="C122" i="44"/>
  <c r="C123" i="44"/>
  <c r="C124" i="44"/>
  <c r="I124" i="44" s="1"/>
  <c r="C125" i="44"/>
  <c r="C126" i="44"/>
  <c r="I126" i="44" s="1"/>
  <c r="C127" i="44"/>
  <c r="C128" i="44"/>
  <c r="C129" i="44"/>
  <c r="C130" i="44"/>
  <c r="C131" i="44"/>
  <c r="C132" i="44"/>
  <c r="I132" i="44" s="1"/>
  <c r="C133" i="44"/>
  <c r="C134" i="44"/>
  <c r="I134" i="44" s="1"/>
  <c r="C135" i="44"/>
  <c r="C136" i="44"/>
  <c r="C137" i="44"/>
  <c r="C138" i="44"/>
  <c r="C139" i="44"/>
  <c r="C140" i="44"/>
  <c r="I140" i="44" s="1"/>
  <c r="C141" i="44"/>
  <c r="C142" i="44"/>
  <c r="I142" i="44" s="1"/>
  <c r="C143" i="44"/>
  <c r="C144" i="44"/>
  <c r="C145" i="44"/>
  <c r="C146" i="44"/>
  <c r="C147" i="44"/>
  <c r="C148" i="44"/>
  <c r="C149" i="44"/>
  <c r="C150" i="44"/>
  <c r="I150" i="44" s="1"/>
  <c r="C151" i="44"/>
  <c r="C152" i="44"/>
  <c r="C153" i="44"/>
  <c r="C154" i="44"/>
  <c r="C155" i="44"/>
  <c r="C156" i="44"/>
  <c r="C157" i="44"/>
  <c r="C158" i="44"/>
  <c r="I158" i="44" s="1"/>
  <c r="C159" i="44"/>
  <c r="C160" i="44"/>
  <c r="C161" i="44"/>
  <c r="C162" i="44"/>
  <c r="C163" i="44"/>
  <c r="C164" i="44"/>
  <c r="C165" i="44"/>
  <c r="C166" i="44"/>
  <c r="I166" i="44" s="1"/>
  <c r="C167" i="44"/>
  <c r="C168" i="44"/>
  <c r="C169" i="44"/>
  <c r="C170" i="44"/>
  <c r="C171" i="44"/>
  <c r="C172" i="44"/>
  <c r="I172" i="44" s="1"/>
  <c r="C173" i="44"/>
  <c r="C174" i="44"/>
  <c r="I174" i="44" s="1"/>
  <c r="C175" i="44"/>
  <c r="C176" i="44"/>
  <c r="C177" i="44"/>
  <c r="C178" i="44"/>
  <c r="C179" i="44"/>
  <c r="C180" i="44"/>
  <c r="I180" i="44" s="1"/>
  <c r="C181" i="44"/>
  <c r="C182" i="44"/>
  <c r="I182" i="44" s="1"/>
  <c r="C183" i="44"/>
  <c r="C184" i="44"/>
  <c r="C185" i="44"/>
  <c r="C186" i="44"/>
  <c r="C187" i="44"/>
  <c r="I187" i="44" s="1"/>
  <c r="C188" i="44"/>
  <c r="I188" i="44" s="1"/>
  <c r="C189" i="44"/>
  <c r="C190" i="44"/>
  <c r="I190" i="44" s="1"/>
  <c r="C191" i="44"/>
  <c r="C192" i="44"/>
  <c r="C193" i="44"/>
  <c r="C194" i="44"/>
  <c r="C195" i="44"/>
  <c r="C196" i="44"/>
  <c r="I196" i="44" s="1"/>
  <c r="C197" i="44"/>
  <c r="C198" i="44"/>
  <c r="I198" i="44" s="1"/>
  <c r="C199" i="44"/>
  <c r="C200" i="44"/>
  <c r="C201" i="44"/>
  <c r="C202" i="44"/>
  <c r="C203" i="44"/>
  <c r="C204" i="44"/>
  <c r="I204" i="44" s="1"/>
  <c r="C205" i="44"/>
  <c r="C206" i="44"/>
  <c r="I206" i="44" s="1"/>
  <c r="C207" i="44"/>
  <c r="C208" i="44"/>
  <c r="C209" i="44"/>
  <c r="C210" i="44"/>
  <c r="C211" i="44"/>
  <c r="I211" i="44" s="1"/>
  <c r="C212" i="44"/>
  <c r="I212" i="44" s="1"/>
  <c r="C213" i="44"/>
  <c r="C214" i="44"/>
  <c r="I214" i="44" s="1"/>
  <c r="C215" i="44"/>
  <c r="C216" i="44"/>
  <c r="C217" i="44"/>
  <c r="C218" i="44"/>
  <c r="C219" i="44"/>
  <c r="I219" i="44" s="1"/>
  <c r="C220" i="44"/>
  <c r="I220" i="44" s="1"/>
  <c r="C221" i="44"/>
  <c r="I221" i="44" s="1"/>
  <c r="C222" i="44"/>
  <c r="I222" i="44" s="1"/>
  <c r="C223" i="44"/>
  <c r="C224" i="44"/>
  <c r="C225" i="44"/>
  <c r="I225" i="44" s="1"/>
  <c r="C226" i="44"/>
  <c r="C227" i="44"/>
  <c r="I227" i="44" s="1"/>
  <c r="C228" i="44"/>
  <c r="I228" i="44" s="1"/>
  <c r="C229" i="44"/>
  <c r="C230" i="44"/>
  <c r="I230" i="44" s="1"/>
  <c r="C231" i="44"/>
  <c r="C232" i="44"/>
  <c r="C233" i="44"/>
  <c r="C234" i="44"/>
  <c r="C235" i="44"/>
  <c r="I235" i="44" s="1"/>
  <c r="C236" i="44"/>
  <c r="I236" i="44" s="1"/>
  <c r="C237" i="44"/>
  <c r="I237" i="44" s="1"/>
  <c r="C238" i="44"/>
  <c r="I238" i="44" s="1"/>
  <c r="C239" i="44"/>
  <c r="C240" i="44"/>
  <c r="I240" i="44" s="1"/>
  <c r="C241" i="44"/>
  <c r="I241" i="44" s="1"/>
  <c r="C242" i="44"/>
  <c r="C243" i="44"/>
  <c r="I243" i="44" s="1"/>
  <c r="C244" i="44"/>
  <c r="I244" i="44" s="1"/>
  <c r="C245" i="44"/>
  <c r="I245" i="44" s="1"/>
  <c r="C246" i="44"/>
  <c r="I246" i="44" s="1"/>
  <c r="C247" i="44"/>
  <c r="I247" i="44" s="1"/>
  <c r="C248" i="44"/>
  <c r="C249" i="44"/>
  <c r="C250" i="44"/>
  <c r="C251" i="44"/>
  <c r="I251" i="44" s="1"/>
  <c r="C252" i="44"/>
  <c r="I252" i="44" s="1"/>
  <c r="C253" i="44"/>
  <c r="I253" i="44" s="1"/>
  <c r="C254" i="44"/>
  <c r="I254" i="44" s="1"/>
  <c r="C255" i="44"/>
  <c r="C256" i="44"/>
  <c r="I256" i="44" s="1"/>
  <c r="C257" i="44"/>
  <c r="I257" i="44" s="1"/>
  <c r="C4" i="44"/>
  <c r="I4" i="44" s="1"/>
  <c r="H4" i="44"/>
  <c r="M242" i="44"/>
  <c r="N242" i="44" s="1"/>
  <c r="I248" i="44"/>
  <c r="I250" i="44"/>
  <c r="H257" i="44"/>
  <c r="G257" i="44"/>
  <c r="B257" i="44"/>
  <c r="M256" i="44"/>
  <c r="N256" i="44" s="1"/>
  <c r="L256" i="44"/>
  <c r="H256" i="44"/>
  <c r="G256" i="44"/>
  <c r="B256" i="44"/>
  <c r="I255" i="44"/>
  <c r="H255" i="44"/>
  <c r="G255" i="44"/>
  <c r="B255" i="44"/>
  <c r="H254" i="44"/>
  <c r="G254" i="44"/>
  <c r="B254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H251" i="44"/>
  <c r="G251" i="44"/>
  <c r="B251" i="44"/>
  <c r="H250" i="44"/>
  <c r="G250" i="44"/>
  <c r="B250" i="44"/>
  <c r="I249" i="44"/>
  <c r="H249" i="44"/>
  <c r="G249" i="44"/>
  <c r="B249" i="44"/>
  <c r="M248" i="44"/>
  <c r="N248" i="44" s="1"/>
  <c r="L248" i="44"/>
  <c r="H248" i="44"/>
  <c r="G248" i="44"/>
  <c r="B248" i="44"/>
  <c r="M247" i="44"/>
  <c r="N247" i="44" s="1"/>
  <c r="L247" i="44"/>
  <c r="H247" i="44"/>
  <c r="G247" i="44"/>
  <c r="B247" i="44"/>
  <c r="M246" i="44"/>
  <c r="N246" i="44" s="1"/>
  <c r="H246" i="44"/>
  <c r="G246" i="44"/>
  <c r="B246" i="44"/>
  <c r="H245" i="44"/>
  <c r="G245" i="44"/>
  <c r="B245" i="44"/>
  <c r="M244" i="44"/>
  <c r="N244" i="44" s="1"/>
  <c r="L244" i="44"/>
  <c r="H244" i="44"/>
  <c r="G244" i="44"/>
  <c r="B244" i="44"/>
  <c r="M243" i="44"/>
  <c r="N243" i="44" s="1"/>
  <c r="L243" i="44"/>
  <c r="H243" i="44"/>
  <c r="G243" i="44"/>
  <c r="B243" i="44"/>
  <c r="L242" i="44"/>
  <c r="I242" i="44"/>
  <c r="H242" i="44"/>
  <c r="G242" i="44"/>
  <c r="B242" i="44"/>
  <c r="M241" i="44"/>
  <c r="N241" i="44" s="1"/>
  <c r="H241" i="44"/>
  <c r="G241" i="44"/>
  <c r="B241" i="44"/>
  <c r="M240" i="44"/>
  <c r="N240" i="44" s="1"/>
  <c r="H240" i="44"/>
  <c r="G240" i="44"/>
  <c r="B240" i="44"/>
  <c r="M239" i="44"/>
  <c r="N239" i="44" s="1"/>
  <c r="L239" i="44"/>
  <c r="I239" i="44"/>
  <c r="H239" i="44"/>
  <c r="G239" i="44"/>
  <c r="B239" i="44"/>
  <c r="M238" i="44"/>
  <c r="N238" i="44" s="1"/>
  <c r="L238" i="44"/>
  <c r="H238" i="44"/>
  <c r="G238" i="44"/>
  <c r="B238" i="44"/>
  <c r="L237" i="44"/>
  <c r="H237" i="44"/>
  <c r="G237" i="44"/>
  <c r="B237" i="44"/>
  <c r="M236" i="44"/>
  <c r="N236" i="44" s="1"/>
  <c r="L236" i="44"/>
  <c r="H236" i="44"/>
  <c r="G236" i="44"/>
  <c r="B236" i="44"/>
  <c r="M235" i="44"/>
  <c r="N235" i="44" s="1"/>
  <c r="L235" i="44"/>
  <c r="H235" i="44"/>
  <c r="G235" i="44"/>
  <c r="B235" i="44"/>
  <c r="M234" i="44"/>
  <c r="N234" i="44" s="1"/>
  <c r="L234" i="44"/>
  <c r="I234" i="44"/>
  <c r="H234" i="44"/>
  <c r="G234" i="44"/>
  <c r="B234" i="44"/>
  <c r="M233" i="44"/>
  <c r="N233" i="44" s="1"/>
  <c r="I233" i="44"/>
  <c r="H233" i="44"/>
  <c r="G233" i="44"/>
  <c r="B233" i="44"/>
  <c r="M232" i="44"/>
  <c r="N232" i="44" s="1"/>
  <c r="L232" i="44"/>
  <c r="I232" i="44"/>
  <c r="H232" i="44"/>
  <c r="G232" i="44"/>
  <c r="B232" i="44"/>
  <c r="M231" i="44"/>
  <c r="N231" i="44" s="1"/>
  <c r="L231" i="44"/>
  <c r="I231" i="44"/>
  <c r="H231" i="44"/>
  <c r="G231" i="44"/>
  <c r="B231" i="44"/>
  <c r="M230" i="44"/>
  <c r="N230" i="44" s="1"/>
  <c r="L230" i="44"/>
  <c r="H230" i="44"/>
  <c r="G230" i="44"/>
  <c r="B230" i="44"/>
  <c r="M229" i="44"/>
  <c r="N229" i="44" s="1"/>
  <c r="I229" i="44"/>
  <c r="H229" i="44"/>
  <c r="G229" i="44"/>
  <c r="B229" i="44"/>
  <c r="M228" i="44"/>
  <c r="N228" i="44" s="1"/>
  <c r="L228" i="44"/>
  <c r="H228" i="44"/>
  <c r="G228" i="44"/>
  <c r="B228" i="44"/>
  <c r="M227" i="44"/>
  <c r="N227" i="44" s="1"/>
  <c r="L227" i="44"/>
  <c r="H227" i="44"/>
  <c r="G227" i="44"/>
  <c r="B227" i="44"/>
  <c r="M226" i="44"/>
  <c r="N226" i="44" s="1"/>
  <c r="L226" i="44"/>
  <c r="I226" i="44"/>
  <c r="H226" i="44"/>
  <c r="G226" i="44"/>
  <c r="B226" i="44"/>
  <c r="M225" i="44"/>
  <c r="N225" i="44" s="1"/>
  <c r="L225" i="44"/>
  <c r="H225" i="44"/>
  <c r="G225" i="44"/>
  <c r="B225" i="44"/>
  <c r="M224" i="44"/>
  <c r="N224" i="44" s="1"/>
  <c r="L224" i="44"/>
  <c r="I224" i="44"/>
  <c r="H224" i="44"/>
  <c r="G224" i="44"/>
  <c r="B224" i="44"/>
  <c r="M223" i="44"/>
  <c r="N223" i="44" s="1"/>
  <c r="L223" i="44"/>
  <c r="I223" i="44"/>
  <c r="H223" i="44"/>
  <c r="G223" i="44"/>
  <c r="B223" i="44"/>
  <c r="M222" i="44"/>
  <c r="N222" i="44" s="1"/>
  <c r="L222" i="44"/>
  <c r="H222" i="44"/>
  <c r="G222" i="44"/>
  <c r="B222" i="44"/>
  <c r="M221" i="44"/>
  <c r="N221" i="44" s="1"/>
  <c r="L221" i="44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H219" i="44"/>
  <c r="G219" i="44"/>
  <c r="B219" i="44"/>
  <c r="M218" i="44"/>
  <c r="N218" i="44" s="1"/>
  <c r="L218" i="44"/>
  <c r="I218" i="44"/>
  <c r="H218" i="44"/>
  <c r="G218" i="44"/>
  <c r="B218" i="44"/>
  <c r="M217" i="44"/>
  <c r="N217" i="44" s="1"/>
  <c r="L217" i="44"/>
  <c r="I217" i="44"/>
  <c r="H217" i="44"/>
  <c r="G217" i="44"/>
  <c r="B217" i="44"/>
  <c r="M216" i="44"/>
  <c r="N216" i="44" s="1"/>
  <c r="L216" i="44"/>
  <c r="I216" i="44"/>
  <c r="H216" i="44"/>
  <c r="G216" i="44"/>
  <c r="B216" i="44"/>
  <c r="M215" i="44"/>
  <c r="N215" i="44" s="1"/>
  <c r="L215" i="44"/>
  <c r="I215" i="44"/>
  <c r="H215" i="44"/>
  <c r="G215" i="44"/>
  <c r="B215" i="44"/>
  <c r="M214" i="44"/>
  <c r="N214" i="44" s="1"/>
  <c r="L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M211" i="44"/>
  <c r="N211" i="44" s="1"/>
  <c r="L211" i="44"/>
  <c r="H211" i="44"/>
  <c r="G211" i="44"/>
  <c r="B211" i="44"/>
  <c r="M210" i="44"/>
  <c r="N210" i="44" s="1"/>
  <c r="L210" i="44"/>
  <c r="I210" i="44"/>
  <c r="H210" i="44"/>
  <c r="G210" i="44"/>
  <c r="B210" i="44"/>
  <c r="M209" i="44"/>
  <c r="N209" i="44" s="1"/>
  <c r="L209" i="44"/>
  <c r="I209" i="44"/>
  <c r="H209" i="44"/>
  <c r="G209" i="44"/>
  <c r="B209" i="44"/>
  <c r="M208" i="44"/>
  <c r="N208" i="44" s="1"/>
  <c r="L208" i="44"/>
  <c r="I208" i="44"/>
  <c r="H208" i="44"/>
  <c r="G208" i="44"/>
  <c r="B208" i="44"/>
  <c r="M207" i="44"/>
  <c r="N207" i="44" s="1"/>
  <c r="L207" i="44"/>
  <c r="I207" i="44"/>
  <c r="H207" i="44"/>
  <c r="G207" i="44"/>
  <c r="B207" i="44"/>
  <c r="M206" i="44"/>
  <c r="N206" i="44" s="1"/>
  <c r="L206" i="44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L202" i="44"/>
  <c r="I202" i="44"/>
  <c r="H202" i="44"/>
  <c r="G202" i="44"/>
  <c r="B202" i="44"/>
  <c r="M201" i="44"/>
  <c r="N201" i="44" s="1"/>
  <c r="L201" i="44"/>
  <c r="I201" i="44"/>
  <c r="H201" i="44"/>
  <c r="G201" i="44"/>
  <c r="B201" i="44"/>
  <c r="M200" i="44"/>
  <c r="N200" i="44" s="1"/>
  <c r="L200" i="44"/>
  <c r="I200" i="44"/>
  <c r="H200" i="44"/>
  <c r="G200" i="44"/>
  <c r="B200" i="44"/>
  <c r="M199" i="44"/>
  <c r="N199" i="44" s="1"/>
  <c r="L199" i="44"/>
  <c r="I199" i="44"/>
  <c r="H199" i="44"/>
  <c r="G199" i="44"/>
  <c r="B199" i="44"/>
  <c r="M198" i="44"/>
  <c r="N198" i="44" s="1"/>
  <c r="L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I195" i="44"/>
  <c r="H195" i="44"/>
  <c r="G195" i="44"/>
  <c r="B195" i="44"/>
  <c r="M194" i="44"/>
  <c r="N194" i="44" s="1"/>
  <c r="L194" i="44"/>
  <c r="I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I191" i="44"/>
  <c r="H191" i="44"/>
  <c r="G191" i="44"/>
  <c r="B191" i="44"/>
  <c r="M190" i="44"/>
  <c r="N190" i="44" s="1"/>
  <c r="L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M187" i="44"/>
  <c r="N187" i="44" s="1"/>
  <c r="L187" i="44"/>
  <c r="H187" i="44"/>
  <c r="G187" i="44"/>
  <c r="B187" i="44"/>
  <c r="M186" i="44"/>
  <c r="N186" i="44" s="1"/>
  <c r="L186" i="44"/>
  <c r="I186" i="44"/>
  <c r="H186" i="44"/>
  <c r="G186" i="44"/>
  <c r="B186" i="44"/>
  <c r="M185" i="44"/>
  <c r="N185" i="44" s="1"/>
  <c r="L185" i="44"/>
  <c r="I185" i="44"/>
  <c r="H185" i="44"/>
  <c r="G185" i="44"/>
  <c r="B185" i="44"/>
  <c r="M184" i="44"/>
  <c r="N184" i="44" s="1"/>
  <c r="L184" i="44"/>
  <c r="I184" i="44"/>
  <c r="H184" i="44"/>
  <c r="G184" i="44"/>
  <c r="B184" i="44"/>
  <c r="M183" i="44"/>
  <c r="N183" i="44" s="1"/>
  <c r="L183" i="44"/>
  <c r="I183" i="44"/>
  <c r="H183" i="44"/>
  <c r="G183" i="44"/>
  <c r="B183" i="44"/>
  <c r="M182" i="44"/>
  <c r="N182" i="44" s="1"/>
  <c r="L182" i="44"/>
  <c r="H182" i="44"/>
  <c r="G182" i="44"/>
  <c r="B182" i="44"/>
  <c r="M181" i="44"/>
  <c r="N181" i="44" s="1"/>
  <c r="L181" i="44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I179" i="44"/>
  <c r="H179" i="44"/>
  <c r="G179" i="44"/>
  <c r="B179" i="44"/>
  <c r="M178" i="44"/>
  <c r="N178" i="44" s="1"/>
  <c r="L178" i="44"/>
  <c r="I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M175" i="44"/>
  <c r="N175" i="44" s="1"/>
  <c r="L175" i="44"/>
  <c r="I175" i="44"/>
  <c r="H175" i="44"/>
  <c r="G175" i="44"/>
  <c r="B175" i="44"/>
  <c r="M174" i="44"/>
  <c r="N174" i="44" s="1"/>
  <c r="L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M171" i="44"/>
  <c r="N171" i="44" s="1"/>
  <c r="L171" i="44"/>
  <c r="I171" i="44"/>
  <c r="H171" i="44"/>
  <c r="G171" i="44"/>
  <c r="B171" i="44"/>
  <c r="M170" i="44"/>
  <c r="N170" i="44" s="1"/>
  <c r="L170" i="44"/>
  <c r="I170" i="44"/>
  <c r="H170" i="44"/>
  <c r="G170" i="44"/>
  <c r="B170" i="44"/>
  <c r="M169" i="44"/>
  <c r="N169" i="44" s="1"/>
  <c r="L169" i="44"/>
  <c r="I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I164" i="44"/>
  <c r="H164" i="44"/>
  <c r="G164" i="44"/>
  <c r="B164" i="44"/>
  <c r="M163" i="44"/>
  <c r="N163" i="44" s="1"/>
  <c r="L163" i="44"/>
  <c r="I163" i="44"/>
  <c r="H163" i="44"/>
  <c r="G163" i="44"/>
  <c r="B163" i="44"/>
  <c r="M162" i="44"/>
  <c r="N162" i="44" s="1"/>
  <c r="L162" i="44"/>
  <c r="I162" i="44"/>
  <c r="H162" i="44"/>
  <c r="G162" i="44"/>
  <c r="B162" i="44"/>
  <c r="M161" i="44"/>
  <c r="N161" i="44" s="1"/>
  <c r="L161" i="44"/>
  <c r="I161" i="44"/>
  <c r="H161" i="44"/>
  <c r="G161" i="44"/>
  <c r="B161" i="44"/>
  <c r="M160" i="44"/>
  <c r="N160" i="44" s="1"/>
  <c r="L160" i="44"/>
  <c r="I160" i="44"/>
  <c r="H160" i="44"/>
  <c r="G160" i="44"/>
  <c r="B160" i="44"/>
  <c r="M159" i="44"/>
  <c r="N159" i="44" s="1"/>
  <c r="L159" i="44"/>
  <c r="I159" i="44"/>
  <c r="H159" i="44"/>
  <c r="G159" i="44"/>
  <c r="B159" i="44"/>
  <c r="M158" i="44"/>
  <c r="N158" i="44" s="1"/>
  <c r="L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I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I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M151" i="44"/>
  <c r="N151" i="44" s="1"/>
  <c r="L151" i="44"/>
  <c r="I151" i="44"/>
  <c r="H151" i="44"/>
  <c r="G151" i="44"/>
  <c r="B151" i="44"/>
  <c r="M150" i="44"/>
  <c r="N150" i="44" s="1"/>
  <c r="L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I148" i="44"/>
  <c r="H148" i="44"/>
  <c r="G148" i="44"/>
  <c r="B148" i="44"/>
  <c r="M147" i="44"/>
  <c r="N147" i="44" s="1"/>
  <c r="L147" i="44"/>
  <c r="I147" i="44"/>
  <c r="H147" i="44"/>
  <c r="G147" i="44"/>
  <c r="B147" i="44"/>
  <c r="M146" i="44"/>
  <c r="N146" i="44" s="1"/>
  <c r="L146" i="44"/>
  <c r="I146" i="44"/>
  <c r="H146" i="44"/>
  <c r="G146" i="44"/>
  <c r="B146" i="44"/>
  <c r="M145" i="44"/>
  <c r="N145" i="44" s="1"/>
  <c r="L145" i="44"/>
  <c r="I145" i="44"/>
  <c r="H145" i="44"/>
  <c r="G145" i="44"/>
  <c r="B145" i="44"/>
  <c r="M144" i="44"/>
  <c r="N144" i="44" s="1"/>
  <c r="L144" i="44"/>
  <c r="I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I138" i="44"/>
  <c r="H138" i="44"/>
  <c r="G138" i="44"/>
  <c r="B138" i="44"/>
  <c r="M137" i="44"/>
  <c r="N137" i="44" s="1"/>
  <c r="L137" i="44"/>
  <c r="I137" i="44"/>
  <c r="H137" i="44"/>
  <c r="G137" i="44"/>
  <c r="B137" i="44"/>
  <c r="M136" i="44"/>
  <c r="N136" i="44" s="1"/>
  <c r="L136" i="44"/>
  <c r="I136" i="44"/>
  <c r="H136" i="44"/>
  <c r="G136" i="44"/>
  <c r="B136" i="44"/>
  <c r="M135" i="44"/>
  <c r="N135" i="44" s="1"/>
  <c r="L135" i="44"/>
  <c r="I135" i="44"/>
  <c r="H135" i="44"/>
  <c r="G135" i="44"/>
  <c r="B135" i="44"/>
  <c r="M134" i="44"/>
  <c r="N134" i="44" s="1"/>
  <c r="L134" i="44"/>
  <c r="H134" i="44"/>
  <c r="G134" i="44"/>
  <c r="B134" i="44"/>
  <c r="M133" i="44"/>
  <c r="N133" i="44" s="1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I130" i="44"/>
  <c r="H130" i="44"/>
  <c r="G130" i="44"/>
  <c r="B130" i="44"/>
  <c r="M129" i="44"/>
  <c r="N129" i="44" s="1"/>
  <c r="L129" i="44"/>
  <c r="I129" i="44"/>
  <c r="H129" i="44"/>
  <c r="G129" i="44"/>
  <c r="B129" i="44"/>
  <c r="M128" i="44"/>
  <c r="N128" i="44" s="1"/>
  <c r="L128" i="44"/>
  <c r="I128" i="44"/>
  <c r="H128" i="44"/>
  <c r="G128" i="44"/>
  <c r="B128" i="44"/>
  <c r="M127" i="44"/>
  <c r="N127" i="44" s="1"/>
  <c r="L127" i="44"/>
  <c r="I127" i="44"/>
  <c r="H127" i="44"/>
  <c r="G127" i="44"/>
  <c r="B127" i="44"/>
  <c r="M126" i="44"/>
  <c r="N126" i="44" s="1"/>
  <c r="L126" i="44"/>
  <c r="H126" i="44"/>
  <c r="G126" i="44"/>
  <c r="B126" i="44"/>
  <c r="M125" i="44"/>
  <c r="N125" i="44" s="1"/>
  <c r="L125" i="44"/>
  <c r="I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I123" i="44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L121" i="44"/>
  <c r="I121" i="44"/>
  <c r="H121" i="44"/>
  <c r="G121" i="44"/>
  <c r="B121" i="44"/>
  <c r="M120" i="44"/>
  <c r="N120" i="44" s="1"/>
  <c r="L120" i="44"/>
  <c r="I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M115" i="44"/>
  <c r="N115" i="44" s="1"/>
  <c r="L115" i="44"/>
  <c r="I115" i="44"/>
  <c r="H115" i="44"/>
  <c r="G115" i="44"/>
  <c r="B115" i="44"/>
  <c r="M114" i="44"/>
  <c r="N114" i="44" s="1"/>
  <c r="L114" i="44"/>
  <c r="I114" i="44"/>
  <c r="H114" i="44"/>
  <c r="G114" i="44"/>
  <c r="B114" i="44"/>
  <c r="M113" i="44"/>
  <c r="N113" i="44" s="1"/>
  <c r="L113" i="44"/>
  <c r="I113" i="44"/>
  <c r="H113" i="44"/>
  <c r="G113" i="44"/>
  <c r="B113" i="44"/>
  <c r="M112" i="44"/>
  <c r="N112" i="44" s="1"/>
  <c r="L112" i="44"/>
  <c r="I112" i="44"/>
  <c r="H112" i="44"/>
  <c r="G112" i="44"/>
  <c r="B112" i="44"/>
  <c r="M111" i="44"/>
  <c r="N111" i="44" s="1"/>
  <c r="L111" i="44"/>
  <c r="I111" i="44"/>
  <c r="H111" i="44"/>
  <c r="G111" i="44"/>
  <c r="B111" i="44"/>
  <c r="M110" i="44"/>
  <c r="N110" i="44" s="1"/>
  <c r="L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M107" i="44"/>
  <c r="N107" i="44" s="1"/>
  <c r="L107" i="44"/>
  <c r="I107" i="44"/>
  <c r="H107" i="44"/>
  <c r="G107" i="44"/>
  <c r="B107" i="44"/>
  <c r="M106" i="44"/>
  <c r="N106" i="44" s="1"/>
  <c r="L106" i="44"/>
  <c r="I106" i="44"/>
  <c r="H106" i="44"/>
  <c r="G106" i="44"/>
  <c r="B106" i="44"/>
  <c r="M105" i="44"/>
  <c r="N105" i="44" s="1"/>
  <c r="L105" i="44"/>
  <c r="I105" i="44"/>
  <c r="H105" i="44"/>
  <c r="G105" i="44"/>
  <c r="B105" i="44"/>
  <c r="M104" i="44"/>
  <c r="N104" i="44" s="1"/>
  <c r="L104" i="44"/>
  <c r="I104" i="44"/>
  <c r="H104" i="44"/>
  <c r="G104" i="44"/>
  <c r="B104" i="44"/>
  <c r="M103" i="44"/>
  <c r="N103" i="44" s="1"/>
  <c r="L103" i="44"/>
  <c r="I103" i="44"/>
  <c r="H103" i="44"/>
  <c r="G103" i="44"/>
  <c r="B103" i="44"/>
  <c r="M102" i="44"/>
  <c r="N102" i="44" s="1"/>
  <c r="L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I99" i="44"/>
  <c r="H99" i="44"/>
  <c r="G99" i="44"/>
  <c r="B99" i="44"/>
  <c r="M98" i="44"/>
  <c r="N98" i="44" s="1"/>
  <c r="L98" i="44"/>
  <c r="I98" i="44"/>
  <c r="H98" i="44"/>
  <c r="G98" i="44"/>
  <c r="B98" i="44"/>
  <c r="M97" i="44"/>
  <c r="N97" i="44" s="1"/>
  <c r="L97" i="44"/>
  <c r="I97" i="44"/>
  <c r="H97" i="44"/>
  <c r="G97" i="44"/>
  <c r="B97" i="44"/>
  <c r="M96" i="44"/>
  <c r="N96" i="44" s="1"/>
  <c r="L96" i="44"/>
  <c r="I96" i="44"/>
  <c r="H96" i="44"/>
  <c r="G96" i="44"/>
  <c r="B96" i="44"/>
  <c r="M95" i="44"/>
  <c r="N95" i="44" s="1"/>
  <c r="L95" i="44"/>
  <c r="I95" i="44"/>
  <c r="H95" i="44"/>
  <c r="G95" i="44"/>
  <c r="B95" i="44"/>
  <c r="M94" i="44"/>
  <c r="N94" i="44" s="1"/>
  <c r="L94" i="44"/>
  <c r="H94" i="44"/>
  <c r="G94" i="44"/>
  <c r="B94" i="44"/>
  <c r="M93" i="44"/>
  <c r="N93" i="44" s="1"/>
  <c r="L93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I91" i="44"/>
  <c r="H91" i="44"/>
  <c r="G91" i="44"/>
  <c r="B91" i="44"/>
  <c r="M90" i="44"/>
  <c r="N90" i="44" s="1"/>
  <c r="L90" i="44"/>
  <c r="I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L88" i="44"/>
  <c r="I88" i="44"/>
  <c r="H88" i="44"/>
  <c r="G88" i="44"/>
  <c r="B88" i="44"/>
  <c r="M87" i="44"/>
  <c r="N87" i="44" s="1"/>
  <c r="L87" i="44"/>
  <c r="I87" i="44"/>
  <c r="H87" i="44"/>
  <c r="G87" i="44"/>
  <c r="B87" i="44"/>
  <c r="M86" i="44"/>
  <c r="N86" i="44" s="1"/>
  <c r="L86" i="44"/>
  <c r="H86" i="44"/>
  <c r="G86" i="44"/>
  <c r="B86" i="44"/>
  <c r="M85" i="44"/>
  <c r="N85" i="44" s="1"/>
  <c r="L85" i="44"/>
  <c r="I85" i="44"/>
  <c r="H85" i="44"/>
  <c r="G85" i="44"/>
  <c r="B85" i="44"/>
  <c r="M84" i="44"/>
  <c r="N84" i="44" s="1"/>
  <c r="L84" i="44"/>
  <c r="H84" i="44"/>
  <c r="G84" i="44"/>
  <c r="B84" i="44"/>
  <c r="M83" i="44"/>
  <c r="N83" i="44" s="1"/>
  <c r="L83" i="44"/>
  <c r="I83" i="44"/>
  <c r="H83" i="44"/>
  <c r="G83" i="44"/>
  <c r="B83" i="44"/>
  <c r="M82" i="44"/>
  <c r="N82" i="44" s="1"/>
  <c r="L82" i="44"/>
  <c r="I82" i="44"/>
  <c r="H82" i="44"/>
  <c r="G82" i="44"/>
  <c r="B82" i="44"/>
  <c r="M81" i="44"/>
  <c r="N81" i="44" s="1"/>
  <c r="L81" i="44"/>
  <c r="I81" i="44"/>
  <c r="H81" i="44"/>
  <c r="G81" i="44"/>
  <c r="B81" i="44"/>
  <c r="M80" i="44"/>
  <c r="N80" i="44" s="1"/>
  <c r="L80" i="44"/>
  <c r="I80" i="44"/>
  <c r="H80" i="44"/>
  <c r="G80" i="44"/>
  <c r="B80" i="44"/>
  <c r="M79" i="44"/>
  <c r="N79" i="44" s="1"/>
  <c r="L79" i="44"/>
  <c r="I79" i="44"/>
  <c r="H79" i="44"/>
  <c r="G79" i="44"/>
  <c r="B79" i="44"/>
  <c r="M78" i="44"/>
  <c r="N78" i="44" s="1"/>
  <c r="L78" i="44"/>
  <c r="H78" i="44"/>
  <c r="G78" i="44"/>
  <c r="B78" i="44"/>
  <c r="M77" i="44"/>
  <c r="N77" i="44" s="1"/>
  <c r="L77" i="44"/>
  <c r="I77" i="44"/>
  <c r="H77" i="44"/>
  <c r="G77" i="44"/>
  <c r="B77" i="44"/>
  <c r="M76" i="44"/>
  <c r="N76" i="44" s="1"/>
  <c r="L76" i="44"/>
  <c r="H76" i="44"/>
  <c r="G76" i="44"/>
  <c r="B76" i="44"/>
  <c r="M75" i="44"/>
  <c r="N75" i="44" s="1"/>
  <c r="L75" i="44"/>
  <c r="I75" i="44"/>
  <c r="H75" i="44"/>
  <c r="G75" i="44"/>
  <c r="B75" i="44"/>
  <c r="M74" i="44"/>
  <c r="N74" i="44" s="1"/>
  <c r="L74" i="44"/>
  <c r="I74" i="44"/>
  <c r="H74" i="44"/>
  <c r="G74" i="44"/>
  <c r="B74" i="44"/>
  <c r="M73" i="44"/>
  <c r="N73" i="44" s="1"/>
  <c r="L73" i="44"/>
  <c r="I73" i="44"/>
  <c r="H73" i="44"/>
  <c r="G73" i="44"/>
  <c r="B73" i="44"/>
  <c r="M72" i="44"/>
  <c r="N72" i="44" s="1"/>
  <c r="L72" i="44"/>
  <c r="I72" i="44"/>
  <c r="H72" i="44"/>
  <c r="G72" i="44"/>
  <c r="B72" i="44"/>
  <c r="M71" i="44"/>
  <c r="N71" i="44" s="1"/>
  <c r="L71" i="44"/>
  <c r="I71" i="44"/>
  <c r="H71" i="44"/>
  <c r="G71" i="44"/>
  <c r="B71" i="44"/>
  <c r="M70" i="44"/>
  <c r="N70" i="44" s="1"/>
  <c r="L70" i="44"/>
  <c r="H70" i="44"/>
  <c r="G70" i="44"/>
  <c r="B70" i="44"/>
  <c r="M69" i="44"/>
  <c r="N69" i="44" s="1"/>
  <c r="L69" i="44"/>
  <c r="I69" i="44"/>
  <c r="H69" i="44"/>
  <c r="G69" i="44"/>
  <c r="B69" i="44"/>
  <c r="M68" i="44"/>
  <c r="N68" i="44" s="1"/>
  <c r="L68" i="44"/>
  <c r="H68" i="44"/>
  <c r="G68" i="44"/>
  <c r="B68" i="44"/>
  <c r="M67" i="44"/>
  <c r="N67" i="44" s="1"/>
  <c r="L67" i="44"/>
  <c r="I67" i="44"/>
  <c r="H67" i="44"/>
  <c r="G67" i="44"/>
  <c r="B67" i="44"/>
  <c r="M66" i="44"/>
  <c r="N66" i="44" s="1"/>
  <c r="L66" i="44"/>
  <c r="I66" i="44"/>
  <c r="H66" i="44"/>
  <c r="G66" i="44"/>
  <c r="B66" i="44"/>
  <c r="M65" i="44"/>
  <c r="N65" i="44" s="1"/>
  <c r="L65" i="44"/>
  <c r="I65" i="44"/>
  <c r="H65" i="44"/>
  <c r="G65" i="44"/>
  <c r="B65" i="44"/>
  <c r="M64" i="44"/>
  <c r="N64" i="44" s="1"/>
  <c r="L64" i="44"/>
  <c r="I64" i="44"/>
  <c r="H64" i="44"/>
  <c r="G64" i="44"/>
  <c r="B64" i="44"/>
  <c r="M63" i="44"/>
  <c r="N63" i="44" s="1"/>
  <c r="L63" i="44"/>
  <c r="I63" i="44"/>
  <c r="H63" i="44"/>
  <c r="G63" i="44"/>
  <c r="B63" i="44"/>
  <c r="M62" i="44"/>
  <c r="N62" i="44" s="1"/>
  <c r="L62" i="44"/>
  <c r="H62" i="44"/>
  <c r="G62" i="44"/>
  <c r="B62" i="44"/>
  <c r="I61" i="44"/>
  <c r="H61" i="44"/>
  <c r="G61" i="44"/>
  <c r="B61" i="44"/>
  <c r="M60" i="44"/>
  <c r="N60" i="44" s="1"/>
  <c r="L60" i="44"/>
  <c r="H60" i="44"/>
  <c r="G60" i="44"/>
  <c r="B60" i="44"/>
  <c r="H59" i="44"/>
  <c r="G59" i="44"/>
  <c r="B59" i="44"/>
  <c r="M58" i="44"/>
  <c r="N58" i="44" s="1"/>
  <c r="L58" i="44"/>
  <c r="I58" i="44"/>
  <c r="H58" i="44"/>
  <c r="G58" i="44"/>
  <c r="B58" i="44"/>
  <c r="M57" i="44"/>
  <c r="N57" i="44" s="1"/>
  <c r="I57" i="44"/>
  <c r="H57" i="44"/>
  <c r="G57" i="44"/>
  <c r="B57" i="44"/>
  <c r="M56" i="44"/>
  <c r="N56" i="44" s="1"/>
  <c r="L56" i="44"/>
  <c r="H56" i="44"/>
  <c r="G56" i="44"/>
  <c r="B56" i="44"/>
  <c r="H55" i="44"/>
  <c r="G55" i="44"/>
  <c r="B55" i="44"/>
  <c r="H54" i="44"/>
  <c r="G54" i="44"/>
  <c r="B54" i="44"/>
  <c r="M53" i="44"/>
  <c r="N53" i="44" s="1"/>
  <c r="I53" i="44"/>
  <c r="H53" i="44"/>
  <c r="G53" i="44"/>
  <c r="B53" i="44"/>
  <c r="M52" i="44"/>
  <c r="N52" i="44" s="1"/>
  <c r="L52" i="44"/>
  <c r="H52" i="44"/>
  <c r="G52" i="44"/>
  <c r="B52" i="44"/>
  <c r="H51" i="44"/>
  <c r="G51" i="44"/>
  <c r="B51" i="44"/>
  <c r="M50" i="44"/>
  <c r="N50" i="44" s="1"/>
  <c r="L50" i="44"/>
  <c r="I50" i="44"/>
  <c r="H50" i="44"/>
  <c r="G50" i="44"/>
  <c r="B50" i="44"/>
  <c r="I49" i="44"/>
  <c r="H49" i="44"/>
  <c r="G49" i="44"/>
  <c r="B49" i="44"/>
  <c r="M48" i="44"/>
  <c r="N48" i="44" s="1"/>
  <c r="L48" i="44"/>
  <c r="I48" i="44"/>
  <c r="H48" i="44"/>
  <c r="G48" i="44"/>
  <c r="B48" i="44"/>
  <c r="H47" i="44"/>
  <c r="G47" i="44"/>
  <c r="B47" i="44"/>
  <c r="M46" i="44"/>
  <c r="N46" i="44" s="1"/>
  <c r="L46" i="44"/>
  <c r="H46" i="44"/>
  <c r="G46" i="44"/>
  <c r="B46" i="44"/>
  <c r="M45" i="44"/>
  <c r="N45" i="44" s="1"/>
  <c r="I45" i="44"/>
  <c r="H45" i="44"/>
  <c r="G45" i="44"/>
  <c r="B45" i="44"/>
  <c r="M44" i="44"/>
  <c r="N44" i="44" s="1"/>
  <c r="L44" i="44"/>
  <c r="H44" i="44"/>
  <c r="G44" i="44"/>
  <c r="B44" i="44"/>
  <c r="H43" i="44"/>
  <c r="G43" i="44"/>
  <c r="B43" i="44"/>
  <c r="M42" i="44"/>
  <c r="N42" i="44" s="1"/>
  <c r="L42" i="44"/>
  <c r="I42" i="44"/>
  <c r="H42" i="44"/>
  <c r="G42" i="44"/>
  <c r="B42" i="44"/>
  <c r="I41" i="44"/>
  <c r="H41" i="44"/>
  <c r="G41" i="44"/>
  <c r="B41" i="44"/>
  <c r="M40" i="44"/>
  <c r="N40" i="44" s="1"/>
  <c r="L40" i="44"/>
  <c r="I40" i="44"/>
  <c r="H40" i="44"/>
  <c r="G40" i="44"/>
  <c r="B40" i="44"/>
  <c r="H39" i="44"/>
  <c r="G39" i="44"/>
  <c r="B39" i="44"/>
  <c r="M38" i="44"/>
  <c r="N38" i="44" s="1"/>
  <c r="L38" i="44"/>
  <c r="H38" i="44"/>
  <c r="G38" i="44"/>
  <c r="B38" i="44"/>
  <c r="M37" i="44"/>
  <c r="N37" i="44" s="1"/>
  <c r="I37" i="44"/>
  <c r="H37" i="44"/>
  <c r="G37" i="44"/>
  <c r="B37" i="44"/>
  <c r="M36" i="44"/>
  <c r="N36" i="44" s="1"/>
  <c r="L36" i="44"/>
  <c r="I36" i="44"/>
  <c r="H36" i="44"/>
  <c r="G36" i="44"/>
  <c r="B36" i="44"/>
  <c r="I35" i="44"/>
  <c r="H35" i="44"/>
  <c r="G35" i="44"/>
  <c r="B35" i="44"/>
  <c r="M34" i="44"/>
  <c r="N34" i="44" s="1"/>
  <c r="L34" i="44"/>
  <c r="I34" i="44"/>
  <c r="H34" i="44"/>
  <c r="G34" i="44"/>
  <c r="B34" i="44"/>
  <c r="I33" i="44"/>
  <c r="H33" i="44"/>
  <c r="G33" i="44"/>
  <c r="B33" i="44"/>
  <c r="M32" i="44"/>
  <c r="N32" i="44" s="1"/>
  <c r="L32" i="44"/>
  <c r="I32" i="44"/>
  <c r="H32" i="44"/>
  <c r="G32" i="44"/>
  <c r="B32" i="44"/>
  <c r="H31" i="44"/>
  <c r="G31" i="44"/>
  <c r="B31" i="44"/>
  <c r="M30" i="44"/>
  <c r="N30" i="44" s="1"/>
  <c r="L30" i="44"/>
  <c r="H30" i="44"/>
  <c r="G30" i="44"/>
  <c r="B30" i="44"/>
  <c r="I29" i="44"/>
  <c r="H29" i="44"/>
  <c r="G29" i="44"/>
  <c r="B29" i="44"/>
  <c r="H28" i="44"/>
  <c r="G28" i="44"/>
  <c r="B28" i="44"/>
  <c r="M27" i="44"/>
  <c r="N27" i="44" s="1"/>
  <c r="I27" i="44"/>
  <c r="H27" i="44"/>
  <c r="G27" i="44"/>
  <c r="B27" i="44"/>
  <c r="M26" i="44"/>
  <c r="N26" i="44" s="1"/>
  <c r="I26" i="44"/>
  <c r="H26" i="44"/>
  <c r="G26" i="44"/>
  <c r="B26" i="44"/>
  <c r="M25" i="44"/>
  <c r="N25" i="44" s="1"/>
  <c r="I25" i="44"/>
  <c r="H25" i="44"/>
  <c r="G25" i="44"/>
  <c r="B25" i="44"/>
  <c r="M24" i="44"/>
  <c r="N24" i="44" s="1"/>
  <c r="H24" i="44"/>
  <c r="G24" i="44"/>
  <c r="B24" i="44"/>
  <c r="L23" i="44"/>
  <c r="I23" i="44"/>
  <c r="H23" i="44"/>
  <c r="G23" i="44"/>
  <c r="B23" i="44"/>
  <c r="L22" i="44"/>
  <c r="H22" i="44"/>
  <c r="G22" i="44"/>
  <c r="B22" i="44"/>
  <c r="I21" i="44"/>
  <c r="H21" i="44"/>
  <c r="G21" i="44"/>
  <c r="B21" i="44"/>
  <c r="M20" i="44"/>
  <c r="N20" i="44" s="1"/>
  <c r="L20" i="44"/>
  <c r="H20" i="44"/>
  <c r="G20" i="44"/>
  <c r="B20" i="44"/>
  <c r="M19" i="44"/>
  <c r="N19" i="44" s="1"/>
  <c r="L19" i="44"/>
  <c r="I19" i="44"/>
  <c r="H19" i="44"/>
  <c r="G19" i="44"/>
  <c r="B19" i="44"/>
  <c r="M18" i="44"/>
  <c r="N18" i="44" s="1"/>
  <c r="L18" i="44"/>
  <c r="I18" i="44"/>
  <c r="H18" i="44"/>
  <c r="G18" i="44"/>
  <c r="B18" i="44"/>
  <c r="M17" i="44"/>
  <c r="N17" i="44" s="1"/>
  <c r="L17" i="44"/>
  <c r="I17" i="44"/>
  <c r="H17" i="44"/>
  <c r="G17" i="44"/>
  <c r="B17" i="44"/>
  <c r="M16" i="44"/>
  <c r="N16" i="44" s="1"/>
  <c r="L16" i="44"/>
  <c r="H16" i="44"/>
  <c r="G16" i="44"/>
  <c r="B16" i="44"/>
  <c r="M15" i="44"/>
  <c r="N15" i="44" s="1"/>
  <c r="H15" i="44"/>
  <c r="G15" i="44"/>
  <c r="B15" i="44"/>
  <c r="M14" i="44"/>
  <c r="N14" i="44" s="1"/>
  <c r="L14" i="44"/>
  <c r="H14" i="44"/>
  <c r="G14" i="44"/>
  <c r="B14" i="44"/>
  <c r="M13" i="44"/>
  <c r="N13" i="44" s="1"/>
  <c r="L13" i="44"/>
  <c r="I13" i="44"/>
  <c r="H13" i="44"/>
  <c r="G13" i="44"/>
  <c r="B13" i="44"/>
  <c r="M12" i="44"/>
  <c r="N12" i="44" s="1"/>
  <c r="L12" i="44"/>
  <c r="H12" i="44"/>
  <c r="G12" i="44"/>
  <c r="B12" i="44"/>
  <c r="M11" i="44"/>
  <c r="N11" i="44" s="1"/>
  <c r="L11" i="44"/>
  <c r="I11" i="44"/>
  <c r="H11" i="44"/>
  <c r="G11" i="44"/>
  <c r="B11" i="44"/>
  <c r="M10" i="44"/>
  <c r="N10" i="44" s="1"/>
  <c r="L10" i="44"/>
  <c r="I10" i="44"/>
  <c r="H10" i="44"/>
  <c r="G10" i="44"/>
  <c r="B10" i="44"/>
  <c r="M9" i="44"/>
  <c r="N9" i="44" s="1"/>
  <c r="L9" i="44"/>
  <c r="I9" i="44"/>
  <c r="H9" i="44"/>
  <c r="G9" i="44"/>
  <c r="B9" i="44"/>
  <c r="M8" i="44"/>
  <c r="N8" i="44" s="1"/>
  <c r="L8" i="44"/>
  <c r="H8" i="44"/>
  <c r="G8" i="44"/>
  <c r="B8" i="44"/>
  <c r="M7" i="44"/>
  <c r="N7" i="44" s="1"/>
  <c r="L7" i="44"/>
  <c r="I7" i="44"/>
  <c r="H7" i="44"/>
  <c r="G7" i="44"/>
  <c r="B7" i="44"/>
  <c r="M6" i="44"/>
  <c r="N6" i="44" s="1"/>
  <c r="L6" i="44"/>
  <c r="H6" i="44"/>
  <c r="G6" i="44"/>
  <c r="B6" i="44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257" i="43"/>
  <c r="H6" i="43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5" i="43"/>
  <c r="M257" i="43"/>
  <c r="N257" i="43" s="1"/>
  <c r="L257" i="43"/>
  <c r="G257" i="43"/>
  <c r="B257" i="43"/>
  <c r="N256" i="43"/>
  <c r="M256" i="43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N253" i="43"/>
  <c r="M253" i="43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N250" i="43"/>
  <c r="M250" i="43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N245" i="43"/>
  <c r="M245" i="43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N242" i="43"/>
  <c r="M242" i="43"/>
  <c r="L242" i="43"/>
  <c r="G242" i="43"/>
  <c r="B242" i="43"/>
  <c r="M241" i="43"/>
  <c r="N241" i="43" s="1"/>
  <c r="L241" i="43"/>
  <c r="G241" i="43"/>
  <c r="B241" i="43"/>
  <c r="N240" i="43"/>
  <c r="M240" i="43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N237" i="43"/>
  <c r="M237" i="43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N234" i="43"/>
  <c r="M234" i="43"/>
  <c r="L234" i="43"/>
  <c r="G234" i="43"/>
  <c r="B234" i="43"/>
  <c r="M233" i="43"/>
  <c r="N233" i="43" s="1"/>
  <c r="L233" i="43"/>
  <c r="G233" i="43"/>
  <c r="B233" i="43"/>
  <c r="N232" i="43"/>
  <c r="M232" i="43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N229" i="43"/>
  <c r="M229" i="43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N226" i="43"/>
  <c r="M226" i="43"/>
  <c r="L226" i="43"/>
  <c r="G226" i="43"/>
  <c r="B226" i="43"/>
  <c r="M225" i="43"/>
  <c r="N225" i="43" s="1"/>
  <c r="L225" i="43"/>
  <c r="G225" i="43"/>
  <c r="B225" i="43"/>
  <c r="N224" i="43"/>
  <c r="M224" i="43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N221" i="43"/>
  <c r="M221" i="43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N218" i="43"/>
  <c r="M218" i="43"/>
  <c r="L218" i="43"/>
  <c r="G218" i="43"/>
  <c r="B218" i="43"/>
  <c r="M217" i="43"/>
  <c r="N217" i="43" s="1"/>
  <c r="L217" i="43"/>
  <c r="G217" i="43"/>
  <c r="B217" i="43"/>
  <c r="N216" i="43"/>
  <c r="M216" i="43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N213" i="43"/>
  <c r="M213" i="43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N210" i="43"/>
  <c r="M210" i="43"/>
  <c r="L210" i="43"/>
  <c r="G210" i="43"/>
  <c r="B210" i="43"/>
  <c r="M209" i="43"/>
  <c r="N209" i="43" s="1"/>
  <c r="L209" i="43"/>
  <c r="G209" i="43"/>
  <c r="B209" i="43"/>
  <c r="N208" i="43"/>
  <c r="M208" i="43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N205" i="43"/>
  <c r="M205" i="43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N202" i="43"/>
  <c r="M202" i="43"/>
  <c r="L202" i="43"/>
  <c r="G202" i="43"/>
  <c r="B202" i="43"/>
  <c r="M201" i="43"/>
  <c r="N201" i="43" s="1"/>
  <c r="L201" i="43"/>
  <c r="G201" i="43"/>
  <c r="B201" i="43"/>
  <c r="N200" i="43"/>
  <c r="M200" i="43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N197" i="43"/>
  <c r="M197" i="43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N194" i="43"/>
  <c r="M194" i="43"/>
  <c r="L194" i="43"/>
  <c r="G194" i="43"/>
  <c r="B194" i="43"/>
  <c r="M193" i="43"/>
  <c r="N193" i="43" s="1"/>
  <c r="L193" i="43"/>
  <c r="G193" i="43"/>
  <c r="B193" i="43"/>
  <c r="N192" i="43"/>
  <c r="M192" i="43"/>
  <c r="L192" i="43"/>
  <c r="G192" i="43"/>
  <c r="B192" i="43"/>
  <c r="M191" i="43"/>
  <c r="N191" i="43" s="1"/>
  <c r="L191" i="43"/>
  <c r="G191" i="43"/>
  <c r="B191" i="43"/>
  <c r="N190" i="43"/>
  <c r="M190" i="43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N186" i="43"/>
  <c r="M186" i="43"/>
  <c r="L186" i="43"/>
  <c r="G186" i="43"/>
  <c r="B186" i="43"/>
  <c r="M185" i="43"/>
  <c r="N185" i="43" s="1"/>
  <c r="L185" i="43"/>
  <c r="G185" i="43"/>
  <c r="B185" i="43"/>
  <c r="N184" i="43"/>
  <c r="M184" i="43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N179" i="43"/>
  <c r="M179" i="43"/>
  <c r="L179" i="43"/>
  <c r="G179" i="43"/>
  <c r="B179" i="43"/>
  <c r="N178" i="43"/>
  <c r="M178" i="43"/>
  <c r="L178" i="43"/>
  <c r="G178" i="43"/>
  <c r="B178" i="43"/>
  <c r="M177" i="43"/>
  <c r="N177" i="43" s="1"/>
  <c r="L177" i="43"/>
  <c r="G177" i="43"/>
  <c r="B177" i="43"/>
  <c r="N176" i="43"/>
  <c r="M176" i="43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N171" i="43"/>
  <c r="M171" i="43"/>
  <c r="L171" i="43"/>
  <c r="G171" i="43"/>
  <c r="B171" i="43"/>
  <c r="N170" i="43"/>
  <c r="M170" i="43"/>
  <c r="L170" i="43"/>
  <c r="G170" i="43"/>
  <c r="B170" i="43"/>
  <c r="M169" i="43"/>
  <c r="N169" i="43" s="1"/>
  <c r="L169" i="43"/>
  <c r="G169" i="43"/>
  <c r="B169" i="43"/>
  <c r="N168" i="43"/>
  <c r="M168" i="43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N163" i="43"/>
  <c r="M163" i="43"/>
  <c r="L163" i="43"/>
  <c r="G163" i="43"/>
  <c r="B163" i="43"/>
  <c r="N162" i="43"/>
  <c r="M162" i="43"/>
  <c r="L162" i="43"/>
  <c r="G162" i="43"/>
  <c r="B162" i="43"/>
  <c r="M161" i="43"/>
  <c r="N161" i="43" s="1"/>
  <c r="L161" i="43"/>
  <c r="G161" i="43"/>
  <c r="B161" i="43"/>
  <c r="N160" i="43"/>
  <c r="M160" i="43"/>
  <c r="L160" i="43"/>
  <c r="G160" i="43"/>
  <c r="B160" i="43"/>
  <c r="M159" i="43"/>
  <c r="N159" i="43" s="1"/>
  <c r="L159" i="43"/>
  <c r="G159" i="43"/>
  <c r="B159" i="43"/>
  <c r="N158" i="43"/>
  <c r="M158" i="43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N155" i="43"/>
  <c r="M155" i="43"/>
  <c r="L155" i="43"/>
  <c r="G155" i="43"/>
  <c r="B155" i="43"/>
  <c r="N154" i="43"/>
  <c r="M154" i="43"/>
  <c r="L154" i="43"/>
  <c r="G154" i="43"/>
  <c r="B154" i="43"/>
  <c r="M153" i="43"/>
  <c r="N153" i="43" s="1"/>
  <c r="L153" i="43"/>
  <c r="G153" i="43"/>
  <c r="B153" i="43"/>
  <c r="N152" i="43"/>
  <c r="M152" i="43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N147" i="43"/>
  <c r="M147" i="43"/>
  <c r="L147" i="43"/>
  <c r="G147" i="43"/>
  <c r="B147" i="43"/>
  <c r="N146" i="43"/>
  <c r="M146" i="43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N142" i="43"/>
  <c r="M142" i="43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N139" i="43"/>
  <c r="M139" i="43"/>
  <c r="L139" i="43"/>
  <c r="G139" i="43"/>
  <c r="B139" i="43"/>
  <c r="N138" i="43"/>
  <c r="M138" i="43"/>
  <c r="L138" i="43"/>
  <c r="G138" i="43"/>
  <c r="B138" i="43"/>
  <c r="M137" i="43"/>
  <c r="N137" i="43" s="1"/>
  <c r="L137" i="43"/>
  <c r="G137" i="43"/>
  <c r="B137" i="43"/>
  <c r="N136" i="43"/>
  <c r="M136" i="43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N131" i="43"/>
  <c r="M131" i="43"/>
  <c r="L131" i="43"/>
  <c r="G131" i="43"/>
  <c r="B131" i="43"/>
  <c r="N130" i="43"/>
  <c r="M130" i="43"/>
  <c r="L130" i="43"/>
  <c r="G130" i="43"/>
  <c r="B130" i="43"/>
  <c r="M129" i="43"/>
  <c r="N129" i="43" s="1"/>
  <c r="L129" i="43"/>
  <c r="G129" i="43"/>
  <c r="B129" i="43"/>
  <c r="N128" i="43"/>
  <c r="M128" i="43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N123" i="43"/>
  <c r="M123" i="43"/>
  <c r="L123" i="43"/>
  <c r="G123" i="43"/>
  <c r="B123" i="43"/>
  <c r="N122" i="43"/>
  <c r="M122" i="43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N115" i="43"/>
  <c r="M115" i="43"/>
  <c r="L115" i="43"/>
  <c r="G115" i="43"/>
  <c r="B115" i="43"/>
  <c r="N114" i="43"/>
  <c r="M114" i="43"/>
  <c r="L114" i="43"/>
  <c r="G114" i="43"/>
  <c r="B114" i="43"/>
  <c r="M113" i="43"/>
  <c r="N113" i="43" s="1"/>
  <c r="L113" i="43"/>
  <c r="G113" i="43"/>
  <c r="B113" i="43"/>
  <c r="N112" i="43"/>
  <c r="M112" i="43"/>
  <c r="L112" i="43"/>
  <c r="G112" i="43"/>
  <c r="B112" i="43"/>
  <c r="M111" i="43"/>
  <c r="N111" i="43" s="1"/>
  <c r="L111" i="43"/>
  <c r="G111" i="43"/>
  <c r="B111" i="43"/>
  <c r="N110" i="43"/>
  <c r="M110" i="43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N107" i="43"/>
  <c r="M107" i="43"/>
  <c r="L107" i="43"/>
  <c r="G107" i="43"/>
  <c r="B107" i="43"/>
  <c r="N106" i="43"/>
  <c r="M106" i="43"/>
  <c r="L106" i="43"/>
  <c r="G106" i="43"/>
  <c r="B106" i="43"/>
  <c r="M105" i="43"/>
  <c r="N105" i="43" s="1"/>
  <c r="L105" i="43"/>
  <c r="G105" i="43"/>
  <c r="B105" i="43"/>
  <c r="N104" i="43"/>
  <c r="M104" i="43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N99" i="43"/>
  <c r="M99" i="43"/>
  <c r="L99" i="43"/>
  <c r="G99" i="43"/>
  <c r="B99" i="43"/>
  <c r="N98" i="43"/>
  <c r="M98" i="43"/>
  <c r="L98" i="43"/>
  <c r="G98" i="43"/>
  <c r="B98" i="43"/>
  <c r="M97" i="43"/>
  <c r="N97" i="43" s="1"/>
  <c r="L97" i="43"/>
  <c r="G97" i="43"/>
  <c r="B97" i="43"/>
  <c r="N96" i="43"/>
  <c r="M96" i="43"/>
  <c r="L96" i="43"/>
  <c r="G96" i="43"/>
  <c r="B96" i="43"/>
  <c r="M95" i="43"/>
  <c r="N95" i="43" s="1"/>
  <c r="L95" i="43"/>
  <c r="G95" i="43"/>
  <c r="B95" i="43"/>
  <c r="N94" i="43"/>
  <c r="M94" i="43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N91" i="43"/>
  <c r="M91" i="43"/>
  <c r="L91" i="43"/>
  <c r="G91" i="43"/>
  <c r="B91" i="43"/>
  <c r="N90" i="43"/>
  <c r="M90" i="43"/>
  <c r="L90" i="43"/>
  <c r="G90" i="43"/>
  <c r="B90" i="43"/>
  <c r="M89" i="43"/>
  <c r="N89" i="43" s="1"/>
  <c r="L89" i="43"/>
  <c r="G89" i="43"/>
  <c r="B89" i="43"/>
  <c r="N88" i="43"/>
  <c r="M88" i="43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N83" i="43"/>
  <c r="M83" i="43"/>
  <c r="L83" i="43"/>
  <c r="G83" i="43"/>
  <c r="B83" i="43"/>
  <c r="N82" i="43"/>
  <c r="M82" i="43"/>
  <c r="L82" i="43"/>
  <c r="G82" i="43"/>
  <c r="B82" i="43"/>
  <c r="M81" i="43"/>
  <c r="N81" i="43" s="1"/>
  <c r="L81" i="43"/>
  <c r="G81" i="43"/>
  <c r="B81" i="43"/>
  <c r="N80" i="43"/>
  <c r="M80" i="43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N75" i="43"/>
  <c r="M75" i="43"/>
  <c r="L75" i="43"/>
  <c r="G75" i="43"/>
  <c r="B75" i="43"/>
  <c r="N74" i="43"/>
  <c r="M74" i="43"/>
  <c r="L74" i="43"/>
  <c r="G74" i="43"/>
  <c r="B74" i="43"/>
  <c r="M73" i="43"/>
  <c r="N73" i="43" s="1"/>
  <c r="L73" i="43"/>
  <c r="G73" i="43"/>
  <c r="B73" i="43"/>
  <c r="N72" i="43"/>
  <c r="M72" i="43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N67" i="43"/>
  <c r="M67" i="43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N64" i="43"/>
  <c r="M64" i="43"/>
  <c r="L64" i="43"/>
  <c r="G64" i="43"/>
  <c r="B64" i="43"/>
  <c r="M63" i="43"/>
  <c r="N63" i="43" s="1"/>
  <c r="L63" i="43"/>
  <c r="G63" i="43"/>
  <c r="B63" i="43"/>
  <c r="N62" i="43"/>
  <c r="M62" i="43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N59" i="43"/>
  <c r="M59" i="43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N56" i="43"/>
  <c r="M56" i="43"/>
  <c r="L56" i="43"/>
  <c r="G56" i="43"/>
  <c r="B56" i="43"/>
  <c r="M55" i="43"/>
  <c r="N55" i="43" s="1"/>
  <c r="L55" i="43"/>
  <c r="G55" i="43"/>
  <c r="B55" i="43"/>
  <c r="N54" i="43"/>
  <c r="M54" i="43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N51" i="43"/>
  <c r="M51" i="43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N48" i="43"/>
  <c r="M48" i="43"/>
  <c r="L48" i="43"/>
  <c r="G48" i="43"/>
  <c r="B48" i="43"/>
  <c r="M47" i="43"/>
  <c r="N47" i="43" s="1"/>
  <c r="L47" i="43"/>
  <c r="G47" i="43"/>
  <c r="B47" i="43"/>
  <c r="N46" i="43"/>
  <c r="M46" i="43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N43" i="43"/>
  <c r="M43" i="43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7" i="32"/>
  <c r="Q30" i="3"/>
  <c r="A35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A221" i="30" s="1"/>
  <c r="L59" i="8"/>
  <c r="M59" i="8"/>
  <c r="N59" i="8" s="1"/>
  <c r="A225" i="30" s="1"/>
  <c r="L60" i="8"/>
  <c r="M60" i="8"/>
  <c r="N60" i="8" s="1"/>
  <c r="A229" i="30" s="1"/>
  <c r="L61" i="8"/>
  <c r="M61" i="8"/>
  <c r="N61" i="8" s="1"/>
  <c r="A233" i="30" s="1"/>
  <c r="L62" i="8"/>
  <c r="M62" i="8"/>
  <c r="N62" i="8" s="1"/>
  <c r="A237" i="30" s="1"/>
  <c r="L63" i="8"/>
  <c r="M63" i="8"/>
  <c r="N63" i="8" s="1"/>
  <c r="L64" i="8"/>
  <c r="M64" i="8"/>
  <c r="N64" i="8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/>
  <c r="L180" i="8"/>
  <c r="M180" i="8"/>
  <c r="N180" i="8"/>
  <c r="L181" i="8"/>
  <c r="M181" i="8"/>
  <c r="N181" i="8" s="1"/>
  <c r="L182" i="8"/>
  <c r="M182" i="8"/>
  <c r="N182" i="8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320" i="50"/>
  <c r="A312" i="33"/>
  <c r="A316" i="33"/>
  <c r="E22" i="3"/>
  <c r="A318" i="33"/>
  <c r="E23" i="3"/>
  <c r="A318" i="50"/>
  <c r="A312" i="50"/>
  <c r="A316" i="50"/>
  <c r="A320" i="33"/>
  <c r="E21" i="3"/>
  <c r="A314" i="33"/>
  <c r="A314" i="50"/>
  <c r="E25" i="3"/>
  <c r="L29" i="44" l="1"/>
  <c r="M35" i="44"/>
  <c r="N35" i="44" s="1"/>
  <c r="M33" i="44"/>
  <c r="N33" i="44" s="1"/>
  <c r="L43" i="44"/>
  <c r="M31" i="44"/>
  <c r="N31" i="44" s="1"/>
  <c r="M21" i="44"/>
  <c r="N21" i="44" s="1"/>
  <c r="M5" i="44"/>
  <c r="N5" i="44" s="1"/>
  <c r="M59" i="44"/>
  <c r="N59" i="44" s="1"/>
  <c r="A226" i="30"/>
  <c r="A228" i="30"/>
  <c r="L39" i="44"/>
  <c r="L47" i="44"/>
  <c r="L49" i="44"/>
  <c r="L51" i="44"/>
  <c r="A239" i="30"/>
  <c r="A240" i="30"/>
  <c r="A238" i="30"/>
  <c r="A234" i="30"/>
  <c r="A236" i="30"/>
  <c r="A235" i="30"/>
  <c r="M61" i="44"/>
  <c r="N61" i="44" s="1"/>
  <c r="A232" i="30"/>
  <c r="A231" i="30"/>
  <c r="A230" i="30"/>
  <c r="A224" i="30"/>
  <c r="A223" i="30"/>
  <c r="A222" i="30"/>
  <c r="L55" i="44"/>
  <c r="L54" i="44"/>
  <c r="L28" i="44"/>
  <c r="L249" i="44"/>
  <c r="M253" i="44"/>
  <c r="N253" i="44" s="1"/>
  <c r="L257" i="44"/>
  <c r="L245" i="44"/>
  <c r="M250" i="44"/>
  <c r="N250" i="44" s="1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20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A227" i="30" s="1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 s="1"/>
  <c r="G5" i="8"/>
  <c r="H5" i="8"/>
  <c r="B6" i="8"/>
  <c r="A7" i="42" s="1"/>
  <c r="G6" i="8"/>
  <c r="H6" i="8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A60" i="42" s="1"/>
  <c r="G59" i="8"/>
  <c r="H59" i="8"/>
  <c r="B60" i="8"/>
  <c r="A61" i="42" s="1"/>
  <c r="G60" i="8"/>
  <c r="H60" i="8"/>
  <c r="B61" i="8"/>
  <c r="A62" i="42" s="1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G73" i="8"/>
  <c r="H73" i="8"/>
  <c r="B74" i="8"/>
  <c r="G74" i="8"/>
  <c r="H74" i="8"/>
  <c r="B75" i="8"/>
  <c r="G75" i="8"/>
  <c r="H75" i="8"/>
  <c r="B76" i="8"/>
  <c r="G76" i="8"/>
  <c r="H76" i="8"/>
  <c r="B77" i="8"/>
  <c r="G77" i="8"/>
  <c r="H77" i="8"/>
  <c r="B78" i="8"/>
  <c r="G78" i="8"/>
  <c r="H78" i="8"/>
  <c r="B79" i="8"/>
  <c r="G79" i="8"/>
  <c r="H79" i="8"/>
  <c r="B80" i="8"/>
  <c r="G80" i="8"/>
  <c r="H80" i="8"/>
  <c r="B81" i="8"/>
  <c r="G81" i="8"/>
  <c r="H81" i="8"/>
  <c r="B82" i="8"/>
  <c r="G82" i="8"/>
  <c r="H82" i="8"/>
  <c r="B83" i="8"/>
  <c r="G83" i="8"/>
  <c r="H83" i="8"/>
  <c r="B84" i="8"/>
  <c r="G84" i="8"/>
  <c r="H84" i="8"/>
  <c r="B85" i="8"/>
  <c r="G85" i="8"/>
  <c r="H85" i="8"/>
  <c r="B86" i="8"/>
  <c r="G86" i="8"/>
  <c r="H86" i="8"/>
  <c r="B87" i="8"/>
  <c r="G87" i="8"/>
  <c r="H87" i="8"/>
  <c r="B88" i="8"/>
  <c r="G88" i="8"/>
  <c r="H88" i="8"/>
  <c r="B89" i="8"/>
  <c r="G89" i="8"/>
  <c r="H89" i="8"/>
  <c r="B90" i="8"/>
  <c r="G90" i="8"/>
  <c r="H90" i="8"/>
  <c r="B91" i="8"/>
  <c r="G91" i="8"/>
  <c r="H91" i="8"/>
  <c r="B92" i="8"/>
  <c r="G92" i="8"/>
  <c r="H92" i="8"/>
  <c r="B93" i="8"/>
  <c r="G93" i="8"/>
  <c r="H93" i="8"/>
  <c r="B94" i="8"/>
  <c r="G94" i="8"/>
  <c r="H94" i="8"/>
  <c r="B95" i="8"/>
  <c r="G95" i="8"/>
  <c r="H95" i="8"/>
  <c r="B96" i="8"/>
  <c r="G96" i="8"/>
  <c r="H96" i="8"/>
  <c r="B97" i="8"/>
  <c r="G97" i="8"/>
  <c r="H97" i="8"/>
  <c r="B98" i="8"/>
  <c r="G98" i="8"/>
  <c r="H98" i="8"/>
  <c r="B99" i="8"/>
  <c r="G99" i="8"/>
  <c r="H99" i="8"/>
  <c r="B100" i="8"/>
  <c r="G100" i="8"/>
  <c r="H100" i="8"/>
  <c r="B101" i="8"/>
  <c r="G101" i="8"/>
  <c r="H101" i="8"/>
  <c r="B102" i="8"/>
  <c r="G102" i="8"/>
  <c r="H102" i="8"/>
  <c r="B103" i="8"/>
  <c r="G103" i="8"/>
  <c r="H103" i="8"/>
  <c r="B104" i="8"/>
  <c r="G104" i="8"/>
  <c r="H104" i="8"/>
  <c r="B105" i="8"/>
  <c r="G105" i="8"/>
  <c r="H105" i="8"/>
  <c r="B106" i="8"/>
  <c r="G106" i="8"/>
  <c r="H106" i="8"/>
  <c r="B107" i="8"/>
  <c r="G107" i="8"/>
  <c r="H107" i="8"/>
  <c r="B108" i="8"/>
  <c r="G108" i="8"/>
  <c r="H108" i="8"/>
  <c r="B109" i="8"/>
  <c r="G109" i="8"/>
  <c r="H109" i="8"/>
  <c r="B110" i="8"/>
  <c r="G110" i="8"/>
  <c r="H110" i="8"/>
  <c r="B111" i="8"/>
  <c r="G111" i="8"/>
  <c r="H111" i="8"/>
  <c r="B112" i="8"/>
  <c r="G112" i="8"/>
  <c r="H112" i="8"/>
  <c r="B113" i="8"/>
  <c r="G113" i="8"/>
  <c r="H113" i="8"/>
  <c r="B114" i="8"/>
  <c r="G114" i="8"/>
  <c r="H114" i="8"/>
  <c r="B115" i="8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H4" i="8"/>
  <c r="B4" i="8"/>
  <c r="A5" i="42" s="1"/>
  <c r="G4" i="8"/>
  <c r="B33" i="3"/>
  <c r="B30" i="3"/>
  <c r="B29" i="3"/>
  <c r="B34" i="3"/>
  <c r="B32" i="3"/>
  <c r="B31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29" i="33"/>
  <c r="A19" i="33"/>
  <c r="A34" i="32"/>
  <c r="A33" i="32"/>
  <c r="A32" i="32"/>
  <c r="A22" i="32"/>
  <c r="A19" i="32"/>
  <c r="A17" i="32"/>
  <c r="A16" i="32"/>
  <c r="A13" i="32"/>
  <c r="A15" i="32"/>
  <c r="A115" i="42" l="1"/>
  <c r="A114" i="26"/>
  <c r="A107" i="42"/>
  <c r="A106" i="26"/>
  <c r="A98" i="40"/>
  <c r="A192" i="13"/>
  <c r="A98" i="39"/>
  <c r="A90" i="40"/>
  <c r="A176" i="13"/>
  <c r="A90" i="39"/>
  <c r="A82" i="40"/>
  <c r="A160" i="13"/>
  <c r="A82" i="39"/>
  <c r="A74" i="40"/>
  <c r="A144" i="13"/>
  <c r="A74" i="39"/>
  <c r="A112" i="42"/>
  <c r="A111" i="26"/>
  <c r="A104" i="42"/>
  <c r="A103" i="26"/>
  <c r="A186" i="13"/>
  <c r="A95" i="39"/>
  <c r="A95" i="40"/>
  <c r="A87" i="39"/>
  <c r="A170" i="13"/>
  <c r="A87" i="40"/>
  <c r="A79" i="39"/>
  <c r="A79" i="40"/>
  <c r="A154" i="13"/>
  <c r="A109" i="42"/>
  <c r="A108" i="26"/>
  <c r="A101" i="42"/>
  <c r="A100" i="40"/>
  <c r="A100" i="39"/>
  <c r="A196" i="13"/>
  <c r="A100" i="26"/>
  <c r="A92" i="40"/>
  <c r="A180" i="13"/>
  <c r="A92" i="39"/>
  <c r="A84" i="40"/>
  <c r="A84" i="39"/>
  <c r="A164" i="13"/>
  <c r="A148" i="13"/>
  <c r="A76" i="39"/>
  <c r="A76" i="40"/>
  <c r="A114" i="42"/>
  <c r="A113" i="26"/>
  <c r="A106" i="42"/>
  <c r="A105" i="26"/>
  <c r="A190" i="13"/>
  <c r="A97" i="39"/>
  <c r="A97" i="40"/>
  <c r="A89" i="39"/>
  <c r="A174" i="13"/>
  <c r="A89" i="40"/>
  <c r="A158" i="13"/>
  <c r="A81" i="39"/>
  <c r="A81" i="40"/>
  <c r="A73" i="40"/>
  <c r="A73" i="39"/>
  <c r="A142" i="13"/>
  <c r="A111" i="42"/>
  <c r="A110" i="26"/>
  <c r="A103" i="42"/>
  <c r="A102" i="26"/>
  <c r="A94" i="39"/>
  <c r="A94" i="40"/>
  <c r="A184" i="13"/>
  <c r="A86" i="39"/>
  <c r="A86" i="40"/>
  <c r="A168" i="13"/>
  <c r="A78" i="40"/>
  <c r="A78" i="39"/>
  <c r="A152" i="13"/>
  <c r="A116" i="42"/>
  <c r="A115" i="26"/>
  <c r="A108" i="42"/>
  <c r="A107" i="26"/>
  <c r="A99" i="40"/>
  <c r="A99" i="39"/>
  <c r="A194" i="13"/>
  <c r="A91" i="39"/>
  <c r="A91" i="40"/>
  <c r="A178" i="13"/>
  <c r="A162" i="13"/>
  <c r="A83" i="40"/>
  <c r="A83" i="39"/>
  <c r="A75" i="40"/>
  <c r="A146" i="13"/>
  <c r="A75" i="39"/>
  <c r="A113" i="42"/>
  <c r="A112" i="26"/>
  <c r="A105" i="42"/>
  <c r="A104" i="26"/>
  <c r="A188" i="13"/>
  <c r="A96" i="39"/>
  <c r="A96" i="40"/>
  <c r="A172" i="13"/>
  <c r="A88" i="39"/>
  <c r="A88" i="40"/>
  <c r="A156" i="13"/>
  <c r="A80" i="40"/>
  <c r="A80" i="39"/>
  <c r="A110" i="42"/>
  <c r="A109" i="26"/>
  <c r="A102" i="42"/>
  <c r="A101" i="39"/>
  <c r="A198" i="13"/>
  <c r="A101" i="40"/>
  <c r="A101" i="26"/>
  <c r="A93" i="39"/>
  <c r="A93" i="40"/>
  <c r="A182" i="13"/>
  <c r="A85" i="39"/>
  <c r="A85" i="40"/>
  <c r="A166" i="13"/>
  <c r="A77" i="39"/>
  <c r="A77" i="40"/>
  <c r="A150" i="13"/>
  <c r="A99" i="42"/>
  <c r="A98" i="26"/>
  <c r="A96" i="42"/>
  <c r="A95" i="26"/>
  <c r="A88" i="42"/>
  <c r="A87" i="26"/>
  <c r="A80" i="42"/>
  <c r="A79" i="26"/>
  <c r="A91" i="42"/>
  <c r="A90" i="26"/>
  <c r="A93" i="42"/>
  <c r="A92" i="26"/>
  <c r="A85" i="42"/>
  <c r="A84" i="26"/>
  <c r="A77" i="42"/>
  <c r="A76" i="26"/>
  <c r="A98" i="42"/>
  <c r="A97" i="26"/>
  <c r="A90" i="42"/>
  <c r="A89" i="26"/>
  <c r="A82" i="42"/>
  <c r="A81" i="26"/>
  <c r="A74" i="42"/>
  <c r="A73" i="26"/>
  <c r="A95" i="42"/>
  <c r="A94" i="26"/>
  <c r="A87" i="42"/>
  <c r="A86" i="26"/>
  <c r="A79" i="42"/>
  <c r="A78" i="26"/>
  <c r="A100" i="42"/>
  <c r="A99" i="26"/>
  <c r="A92" i="42"/>
  <c r="A91" i="26"/>
  <c r="A84" i="42"/>
  <c r="A83" i="26"/>
  <c r="A76" i="42"/>
  <c r="A75" i="26"/>
  <c r="A83" i="42"/>
  <c r="A82" i="26"/>
  <c r="A75" i="42"/>
  <c r="A74" i="26"/>
  <c r="A97" i="42"/>
  <c r="A96" i="26"/>
  <c r="A89" i="42"/>
  <c r="A88" i="26"/>
  <c r="A81" i="42"/>
  <c r="A80" i="26"/>
  <c r="A94" i="42"/>
  <c r="A93" i="26"/>
  <c r="A86" i="42"/>
  <c r="A85" i="26"/>
  <c r="A78" i="42"/>
  <c r="A77" i="26"/>
  <c r="A10" i="49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L5" i="8"/>
  <c r="M5" i="8"/>
  <c r="A5" i="11" s="1"/>
  <c r="L6" i="8"/>
  <c r="M6" i="8"/>
  <c r="A6" i="11" s="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A42" i="11" s="1"/>
  <c r="L43" i="8"/>
  <c r="M43" i="8"/>
  <c r="A43" i="11" s="1"/>
  <c r="L44" i="8"/>
  <c r="M44" i="8"/>
  <c r="A44" i="11" s="1"/>
  <c r="L45" i="8"/>
  <c r="M45" i="8"/>
  <c r="A45" i="11" s="1"/>
  <c r="L46" i="8"/>
  <c r="M46" i="8"/>
  <c r="A46" i="11" s="1"/>
  <c r="L47" i="8"/>
  <c r="M47" i="8"/>
  <c r="A47" i="11" s="1"/>
  <c r="L48" i="8"/>
  <c r="M48" i="8"/>
  <c r="A48" i="11" s="1"/>
  <c r="L49" i="8"/>
  <c r="M49" i="8"/>
  <c r="L50" i="8"/>
  <c r="M50" i="8"/>
  <c r="A50" i="11" s="1"/>
  <c r="L51" i="8"/>
  <c r="M51" i="8"/>
  <c r="A51" i="11" s="1"/>
  <c r="L52" i="8"/>
  <c r="M52" i="8"/>
  <c r="A52" i="11" s="1"/>
  <c r="L53" i="8"/>
  <c r="M53" i="8"/>
  <c r="A53" i="11" s="1"/>
  <c r="L54" i="8"/>
  <c r="M54" i="8"/>
  <c r="A54" i="11" s="1"/>
  <c r="L55" i="8"/>
  <c r="M55" i="8"/>
  <c r="A55" i="11" s="1"/>
  <c r="L56" i="8"/>
  <c r="M56" i="8"/>
  <c r="A56" i="11" s="1"/>
  <c r="L57" i="8"/>
  <c r="M57" i="8"/>
  <c r="A57" i="11" s="1"/>
  <c r="M4" i="8"/>
  <c r="A4" i="11" s="1"/>
  <c r="L4" i="8"/>
  <c r="N49" i="8" l="1"/>
  <c r="A185" i="30" s="1"/>
  <c r="A49" i="11"/>
  <c r="N56" i="8"/>
  <c r="A213" i="30" s="1"/>
  <c r="N50" i="8"/>
  <c r="A189" i="30" s="1"/>
  <c r="N46" i="8"/>
  <c r="A173" i="30" s="1"/>
  <c r="N48" i="8"/>
  <c r="A181" i="30" s="1"/>
  <c r="N57" i="8"/>
  <c r="A217" i="30" s="1"/>
  <c r="N54" i="8"/>
  <c r="A205" i="30" s="1"/>
  <c r="N51" i="8"/>
  <c r="A193" i="30" s="1"/>
  <c r="N52" i="8"/>
  <c r="A197" i="30" s="1"/>
  <c r="N53" i="8"/>
  <c r="A201" i="30" s="1"/>
  <c r="N55" i="8"/>
  <c r="A209" i="30" s="1"/>
  <c r="N47" i="8"/>
  <c r="A177" i="30" s="1"/>
  <c r="N44" i="8"/>
  <c r="A165" i="30" s="1"/>
  <c r="N45" i="8"/>
  <c r="A169" i="30" s="1"/>
  <c r="N4" i="8"/>
  <c r="A5" i="30" s="1"/>
  <c r="A6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6" i="8"/>
  <c r="A13" i="30" s="1"/>
  <c r="N5" i="8"/>
  <c r="A9" i="30" s="1"/>
  <c r="N14" i="8"/>
  <c r="A45" i="30" s="1"/>
  <c r="N43" i="8"/>
  <c r="A161" i="30" s="1"/>
  <c r="N42" i="8"/>
  <c r="A157" i="30" s="1"/>
  <c r="N41" i="8"/>
  <c r="A153" i="30" s="1"/>
  <c r="N40" i="8"/>
  <c r="A149" i="30" s="1"/>
  <c r="N39" i="8"/>
  <c r="A145" i="30" s="1"/>
  <c r="N38" i="8"/>
  <c r="A141" i="30" s="1"/>
  <c r="N37" i="8"/>
  <c r="A137" i="30" s="1"/>
  <c r="N36" i="8"/>
  <c r="A133" i="30" s="1"/>
  <c r="N35" i="8"/>
  <c r="A129" i="30" s="1"/>
  <c r="N34" i="8"/>
  <c r="A125" i="30" s="1"/>
  <c r="N33" i="8"/>
  <c r="A121" i="30" s="1"/>
  <c r="N32" i="8"/>
  <c r="A117" i="30" s="1"/>
  <c r="N31" i="8"/>
  <c r="A113" i="30" s="1"/>
  <c r="N30" i="8"/>
  <c r="A109" i="30" s="1"/>
  <c r="N29" i="8"/>
  <c r="A105" i="30" s="1"/>
  <c r="N28" i="8"/>
  <c r="A101" i="30" s="1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215" i="30" l="1"/>
  <c r="A216" i="30"/>
  <c r="A214" i="30"/>
  <c r="A220" i="30"/>
  <c r="A218" i="30"/>
  <c r="A219" i="30"/>
  <c r="A136" i="30"/>
  <c r="A134" i="30"/>
  <c r="A135" i="30"/>
  <c r="A112" i="30"/>
  <c r="A110" i="30"/>
  <c r="A111" i="30"/>
  <c r="A128" i="30"/>
  <c r="A127" i="30"/>
  <c r="A126" i="30"/>
  <c r="A144" i="30"/>
  <c r="A142" i="30"/>
  <c r="A143" i="30"/>
  <c r="A160" i="30"/>
  <c r="A158" i="30"/>
  <c r="A159" i="30"/>
  <c r="A192" i="30"/>
  <c r="A191" i="30"/>
  <c r="A190" i="30"/>
  <c r="A116" i="30"/>
  <c r="A115" i="30"/>
  <c r="A114" i="30"/>
  <c r="A132" i="30"/>
  <c r="A130" i="30"/>
  <c r="A131" i="30"/>
  <c r="A148" i="30"/>
  <c r="A147" i="30"/>
  <c r="A146" i="30"/>
  <c r="A164" i="30"/>
  <c r="A162" i="30"/>
  <c r="A163" i="30"/>
  <c r="A172" i="30"/>
  <c r="A170" i="30"/>
  <c r="A171" i="30"/>
  <c r="A184" i="30"/>
  <c r="A182" i="30"/>
  <c r="A183" i="30"/>
  <c r="A120" i="30"/>
  <c r="A119" i="30"/>
  <c r="A118" i="30"/>
  <c r="A152" i="30"/>
  <c r="A151" i="30"/>
  <c r="A150" i="30"/>
  <c r="A168" i="30"/>
  <c r="A167" i="30"/>
  <c r="A166" i="30"/>
  <c r="A200" i="30"/>
  <c r="A199" i="30"/>
  <c r="A198" i="30"/>
  <c r="A108" i="30"/>
  <c r="A107" i="30"/>
  <c r="A106" i="30"/>
  <c r="A124" i="30"/>
  <c r="A122" i="30"/>
  <c r="A123" i="30"/>
  <c r="A140" i="30"/>
  <c r="A139" i="30"/>
  <c r="A138" i="30"/>
  <c r="A154" i="30"/>
  <c r="A156" i="30"/>
  <c r="A155" i="30"/>
  <c r="A180" i="30"/>
  <c r="A179" i="30"/>
  <c r="A178" i="30"/>
  <c r="A196" i="30"/>
  <c r="A194" i="30"/>
  <c r="A195" i="30"/>
  <c r="A176" i="30"/>
  <c r="A175" i="30"/>
  <c r="A174" i="30"/>
  <c r="A188" i="30"/>
  <c r="A187" i="30"/>
  <c r="A186" i="30"/>
  <c r="A76" i="30"/>
  <c r="A74" i="30"/>
  <c r="A75" i="30"/>
  <c r="A12" i="30"/>
  <c r="A10" i="30"/>
  <c r="A11" i="30"/>
  <c r="A212" i="30"/>
  <c r="A210" i="30"/>
  <c r="A211" i="30"/>
  <c r="A208" i="30"/>
  <c r="A207" i="30"/>
  <c r="A206" i="30"/>
  <c r="A204" i="30"/>
  <c r="A203" i="30"/>
  <c r="A202" i="30"/>
  <c r="A104" i="30"/>
  <c r="A103" i="30"/>
  <c r="A102" i="30"/>
  <c r="A100" i="30"/>
  <c r="A99" i="30"/>
  <c r="A98" i="30"/>
  <c r="A96" i="30"/>
  <c r="A94" i="30"/>
  <c r="A95" i="30"/>
  <c r="A92" i="30"/>
  <c r="A90" i="30"/>
  <c r="A91" i="30"/>
  <c r="A88" i="30"/>
  <c r="A86" i="30"/>
  <c r="A87" i="30"/>
  <c r="A84" i="30"/>
  <c r="A83" i="30"/>
  <c r="A82" i="30"/>
  <c r="A80" i="30"/>
  <c r="A78" i="30"/>
  <c r="A79" i="30"/>
  <c r="A72" i="30"/>
  <c r="A71" i="30"/>
  <c r="A68" i="30"/>
  <c r="A67" i="30"/>
  <c r="A66" i="30"/>
  <c r="A70" i="30" s="1"/>
  <c r="A64" i="30"/>
  <c r="A63" i="30"/>
  <c r="A62" i="30"/>
  <c r="A60" i="30"/>
  <c r="A59" i="30"/>
  <c r="A58" i="30"/>
  <c r="A56" i="30"/>
  <c r="A54" i="30"/>
  <c r="A55" i="30"/>
  <c r="A52" i="30"/>
  <c r="A50" i="30"/>
  <c r="A51" i="30"/>
  <c r="A48" i="30"/>
  <c r="A46" i="30"/>
  <c r="A47" i="30"/>
  <c r="A44" i="30"/>
  <c r="A42" i="30"/>
  <c r="A43" i="30"/>
  <c r="A40" i="30"/>
  <c r="A38" i="30"/>
  <c r="A39" i="30"/>
  <c r="A36" i="30"/>
  <c r="A35" i="30"/>
  <c r="A34" i="30"/>
  <c r="A32" i="30"/>
  <c r="A31" i="30"/>
  <c r="A30" i="30"/>
  <c r="A28" i="30"/>
  <c r="A27" i="30"/>
  <c r="A26" i="30"/>
  <c r="A24" i="30"/>
  <c r="A22" i="30"/>
  <c r="A23" i="30"/>
  <c r="A20" i="30"/>
  <c r="A18" i="30"/>
  <c r="A19" i="30"/>
  <c r="A16" i="30"/>
  <c r="A14" i="30"/>
  <c r="A15" i="30"/>
  <c r="A8" i="30"/>
  <c r="A7" i="30"/>
  <c r="A27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gmarghella-E5550</author>
  </authors>
  <commentList>
    <comment ref="P21" authorId="0" shapeId="0" xr:uid="{12F86F35-EDDD-441B-97A3-5418EACBB954}">
      <text>
        <r>
          <rPr>
            <b/>
            <sz val="9"/>
            <color indexed="81"/>
            <rFont val="Segoe UI"/>
            <charset val="1"/>
          </rPr>
          <t>phollmann:</t>
        </r>
        <r>
          <rPr>
            <sz val="9"/>
            <color indexed="81"/>
            <rFont val="Segoe UI"/>
            <charset val="1"/>
          </rPr>
          <t xml:space="preserve">
Bei einer Neueröffnung muss das Passwort (23 Zeichen) erst generiert werden!
Das generierte PW ist auf der Cloud (Pfad: Kunden &gt; BAUHAUS) in der Datei "VLAN511_Wlan_PW.txt" zu hinterlegen!</t>
        </r>
      </text>
    </comment>
  </commentList>
</comments>
</file>

<file path=xl/sharedStrings.xml><?xml version="1.0" encoding="utf-8"?>
<sst xmlns="http://schemas.openxmlformats.org/spreadsheetml/2006/main" count="2598" uniqueCount="1663">
  <si>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</si>
  <si>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</si>
  <si>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</si>
  <si>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</si>
  <si>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</si>
  <si>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</si>
  <si>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</si>
  <si>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</si>
  <si>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</si>
  <si>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</si>
  <si>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</si>
  <si>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</si>
  <si>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</si>
  <si>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</si>
  <si>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</si>
  <si>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</si>
  <si>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</si>
  <si>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</si>
  <si>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</si>
  <si>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</si>
  <si>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</si>
  <si>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</si>
  <si>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</si>
  <si>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</si>
  <si>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</si>
  <si>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</si>
  <si>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</si>
  <si>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</si>
  <si>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</si>
  <si>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</si>
  <si>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</si>
  <si>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</si>
  <si>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</si>
  <si>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</si>
  <si>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</si>
  <si>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</si>
  <si>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</si>
  <si>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</si>
  <si>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</si>
  <si>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</si>
  <si>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</si>
  <si>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</si>
  <si>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</si>
  <si>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</si>
  <si>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</si>
  <si>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</si>
  <si>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</si>
  <si>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</si>
  <si>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</si>
  <si>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</si>
  <si>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</si>
  <si>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</si>
  <si>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</si>
  <si>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</si>
  <si>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</si>
  <si>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</si>
  <si>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</si>
  <si>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</si>
  <si>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</si>
  <si>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</si>
  <si>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</si>
  <si>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</si>
  <si>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</si>
  <si>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</si>
  <si>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</si>
  <si>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</si>
  <si>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</si>
  <si>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</si>
  <si>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</si>
  <si>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</si>
  <si>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</si>
  <si>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</si>
  <si>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</si>
  <si>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</si>
  <si>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</si>
  <si>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</si>
  <si>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</si>
  <si>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</si>
  <si>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</si>
  <si>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</si>
  <si>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</si>
  <si>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</si>
  <si>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</si>
  <si>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</si>
  <si>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</si>
  <si>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</si>
  <si>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</si>
  <si>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</si>
  <si>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</si>
  <si>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</si>
  <si>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</si>
  <si>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</si>
  <si>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</si>
  <si>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</si>
  <si>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</si>
  <si>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</si>
  <si>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</si>
  <si>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</si>
  <si>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</si>
  <si>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</si>
  <si>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</si>
  <si>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</si>
  <si>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</si>
  <si>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</si>
  <si>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</si>
  <si>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</si>
  <si>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</si>
  <si>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</si>
  <si>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</si>
  <si>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</si>
  <si>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</si>
  <si>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</si>
  <si>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</si>
  <si>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</si>
  <si>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</si>
  <si>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</si>
  <si>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</si>
  <si>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</si>
  <si>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</si>
  <si>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</si>
  <si>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</si>
  <si>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</si>
  <si>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</si>
  <si>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</si>
  <si>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</si>
  <si>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</si>
  <si>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</si>
  <si>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</si>
  <si>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</si>
  <si>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</si>
  <si>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</si>
  <si>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</si>
  <si>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</si>
  <si>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</si>
  <si>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</si>
  <si>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</si>
  <si>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</si>
  <si>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</si>
  <si>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</si>
  <si>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</si>
  <si>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</si>
  <si>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</si>
  <si>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</si>
  <si>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</si>
  <si>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</si>
  <si>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</si>
  <si>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</si>
  <si>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</si>
  <si>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</si>
  <si>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</si>
  <si>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</si>
  <si>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</si>
  <si>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</si>
  <si>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</si>
  <si>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</si>
  <si>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</si>
  <si>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</si>
  <si>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</si>
  <si>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</si>
  <si>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</si>
  <si>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</si>
  <si>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</si>
  <si>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</si>
  <si>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</si>
  <si>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</si>
  <si>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</si>
  <si>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</si>
  <si>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</si>
  <si>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</si>
  <si>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</si>
  <si>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</si>
  <si>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</si>
  <si>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</si>
  <si>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</si>
  <si>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</si>
  <si>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</si>
  <si>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</si>
  <si>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</si>
  <si>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</si>
  <si>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</si>
  <si>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</si>
  <si>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</si>
  <si>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</si>
  <si>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</si>
  <si>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</si>
  <si>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</si>
  <si>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</si>
  <si>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</si>
  <si>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</si>
  <si>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</si>
  <si>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</si>
  <si>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</si>
  <si>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</si>
  <si>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</si>
  <si>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</si>
  <si>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</si>
  <si>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</si>
  <si>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</si>
  <si>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</si>
  <si>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</si>
  <si>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</si>
  <si>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</si>
  <si>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</si>
  <si>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</si>
  <si>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</si>
  <si>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</si>
  <si>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</si>
  <si>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</si>
  <si>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</si>
  <si>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</si>
  <si>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</si>
  <si>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</si>
  <si>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</si>
  <si>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</si>
  <si>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</si>
  <si>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</si>
  <si>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</si>
  <si>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</si>
  <si>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</si>
  <si>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</si>
  <si>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</si>
  <si>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</si>
  <si>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</si>
  <si>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</si>
  <si>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</si>
  <si>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</si>
  <si>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</si>
  <si>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</si>
  <si>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</si>
  <si>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</si>
  <si>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</si>
  <si>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</si>
  <si>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</si>
  <si>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</si>
  <si>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</si>
  <si>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</si>
  <si>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</si>
  <si>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</si>
  <si>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</si>
  <si>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</si>
  <si>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</si>
  <si>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</si>
  <si>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</si>
  <si>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</si>
  <si>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</si>
  <si>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</si>
  <si>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</si>
  <si>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</si>
  <si>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</si>
  <si>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</si>
  <si>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</si>
  <si>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</si>
  <si>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</si>
  <si>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</si>
  <si>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</si>
  <si>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</si>
  <si>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</si>
  <si>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</si>
  <si>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</si>
  <si>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</si>
  <si>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</si>
  <si>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</si>
  <si>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</si>
  <si>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</si>
  <si>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</si>
  <si>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</si>
  <si>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</si>
  <si>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</si>
  <si>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</si>
  <si>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</si>
  <si>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</si>
  <si>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</si>
  <si>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</si>
  <si>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</si>
  <si>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</si>
  <si>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</si>
  <si>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</si>
  <si>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</si>
  <si>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</si>
  <si>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</si>
  <si>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</si>
  <si>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</si>
  <si>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</si>
  <si>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</si>
  <si>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</si>
  <si>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</si>
  <si>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</si>
  <si>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</si>
  <si>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</si>
  <si>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</si>
  <si>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</si>
  <si>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</si>
  <si>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</si>
  <si>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</si>
  <si>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</si>
  <si>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</si>
  <si>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</si>
  <si>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</si>
  <si>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</si>
  <si>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</si>
  <si>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</si>
  <si>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</si>
  <si>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</si>
  <si>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</si>
  <si>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</si>
  <si>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</si>
  <si>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</si>
  <si>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</si>
  <si>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</si>
  <si>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</si>
  <si>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</si>
  <si>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</si>
  <si>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</si>
  <si>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</si>
  <si>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</si>
  <si>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</si>
  <si>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</si>
  <si>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</si>
  <si>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</si>
  <si>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</si>
  <si>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</si>
  <si>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</si>
  <si>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</si>
  <si>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</si>
  <si>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</si>
  <si>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</si>
  <si>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</si>
  <si>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</si>
  <si>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</si>
  <si>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</si>
  <si>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</si>
  <si>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</si>
  <si>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</si>
  <si>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</si>
  <si>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</si>
  <si>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</si>
  <si>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</si>
  <si>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</si>
  <si>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</si>
  <si>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</si>
  <si>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</si>
  <si>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</si>
  <si>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</si>
  <si>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</si>
  <si>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</si>
  <si>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</si>
  <si>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</si>
  <si>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</si>
  <si>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</si>
  <si>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</si>
  <si>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</si>
  <si>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</si>
  <si>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</si>
  <si>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</si>
  <si>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</si>
  <si>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</si>
  <si>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</si>
  <si>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</si>
  <si>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</si>
  <si>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</si>
  <si>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</si>
  <si>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</si>
  <si>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</si>
  <si>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</si>
  <si>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</si>
  <si>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</si>
  <si>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</si>
  <si>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</si>
  <si>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</si>
  <si>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</si>
  <si>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</si>
  <si>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</si>
  <si>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</si>
  <si>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</si>
  <si>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</si>
  <si>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</si>
  <si>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</si>
  <si>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</si>
  <si>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</si>
  <si>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</si>
  <si>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</si>
  <si>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</si>
  <si>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</si>
  <si>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</si>
  <si>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</si>
  <si>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</si>
  <si>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</si>
  <si>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</si>
  <si>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</si>
  <si>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</si>
  <si>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</si>
  <si>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</si>
  <si>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</si>
  <si>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</si>
  <si>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</si>
  <si>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</si>
  <si>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</si>
  <si>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</si>
  <si>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</si>
  <si>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</si>
  <si>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</si>
  <si>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</si>
  <si>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</si>
  <si>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</si>
  <si>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</si>
  <si>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</si>
  <si>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</si>
  <si>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</si>
  <si>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</si>
  <si>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</si>
  <si>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</si>
  <si>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</si>
  <si>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</si>
  <si>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</si>
  <si>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</si>
  <si>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</si>
  <si>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</si>
  <si>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</si>
  <si>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</si>
  <si>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</si>
  <si>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</si>
  <si>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</si>
  <si>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</si>
  <si>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</si>
  <si>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</si>
  <si>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</si>
  <si>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</si>
  <si>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</si>
  <si>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</si>
  <si>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</si>
  <si>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</si>
  <si>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</si>
  <si>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</si>
  <si>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</si>
  <si>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</si>
  <si>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</si>
  <si>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</si>
  <si>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</si>
  <si>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</si>
  <si>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</si>
  <si>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</si>
  <si>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</si>
  <si>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</si>
  <si>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</si>
  <si>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</si>
  <si>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</si>
  <si>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</si>
  <si>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</si>
  <si>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</si>
  <si>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</si>
  <si>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</si>
  <si>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</si>
  <si>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</si>
  <si>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</si>
  <si>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</si>
  <si>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</si>
  <si>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</si>
  <si>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</si>
  <si>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</si>
  <si>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</si>
  <si>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</si>
  <si>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</si>
  <si>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</si>
  <si>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</si>
  <si>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</si>
  <si>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</si>
  <si>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</si>
  <si>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</si>
  <si>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</si>
  <si>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</si>
  <si>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</si>
  <si>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</si>
  <si>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</si>
  <si>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</si>
  <si>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</si>
  <si>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</si>
  <si>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</si>
  <si>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</si>
  <si>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</si>
  <si>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</si>
  <si>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</si>
  <si>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</si>
  <si>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</si>
  <si>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</si>
  <si>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</si>
  <si>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</si>
  <si>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</si>
  <si>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</si>
  <si>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</si>
  <si>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</si>
  <si>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</si>
  <si>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</si>
  <si>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</si>
  <si>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</si>
  <si>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</si>
  <si>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</si>
  <si>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</si>
  <si>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</si>
  <si>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</si>
  <si>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</si>
  <si>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</si>
  <si>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</si>
  <si>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</si>
  <si>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</si>
  <si>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</si>
  <si>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</si>
  <si>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</si>
  <si>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</si>
  <si>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</si>
  <si>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</si>
  <si>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</si>
  <si>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</si>
  <si>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</si>
  <si>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</si>
  <si>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</si>
  <si>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</si>
  <si>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</si>
  <si>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</si>
  <si>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</si>
  <si>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</si>
  <si>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</si>
  <si>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</si>
  <si>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</si>
  <si>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</si>
  <si>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</si>
  <si>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</si>
  <si>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</si>
  <si>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</si>
  <si>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</si>
  <si>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</si>
  <si>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</si>
  <si>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</si>
  <si>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</si>
  <si>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</si>
  <si>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</si>
  <si>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</si>
  <si>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</si>
  <si>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</si>
  <si>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</si>
  <si>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</si>
  <si>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</si>
  <si>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</si>
  <si>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</si>
  <si>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</si>
  <si>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</si>
  <si>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</si>
  <si>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</si>
  <si>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</si>
  <si>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</si>
  <si>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</si>
  <si>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</si>
  <si>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</si>
  <si>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</si>
  <si>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</si>
  <si>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</si>
  <si>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</si>
  <si>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</si>
  <si>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</si>
  <si>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</si>
  <si>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</si>
  <si>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</si>
  <si>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</si>
  <si>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</si>
  <si>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</si>
  <si>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</si>
  <si>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</si>
  <si>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</si>
  <si>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</si>
  <si>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</si>
  <si>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</si>
  <si>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</si>
  <si>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</si>
  <si>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</si>
  <si>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</si>
  <si>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</si>
  <si>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</si>
  <si>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</si>
  <si>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</si>
  <si>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</si>
  <si>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</si>
  <si>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</si>
  <si>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</si>
  <si>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</si>
  <si>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</si>
  <si>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</si>
  <si>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</si>
  <si>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</si>
  <si>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</si>
  <si>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</si>
  <si>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</si>
  <si>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</si>
  <si>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</si>
  <si>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</si>
  <si>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</si>
  <si>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</si>
  <si>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</si>
  <si>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</si>
  <si>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</si>
  <si>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</si>
  <si>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</si>
  <si>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</si>
  <si>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</si>
  <si>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</si>
  <si>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</si>
  <si>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</si>
  <si>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</si>
  <si>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</si>
  <si>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</si>
  <si>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</si>
  <si>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</si>
  <si>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</si>
  <si>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</si>
  <si>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</si>
  <si>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</si>
  <si>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</si>
  <si>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</si>
  <si>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</si>
  <si>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</si>
  <si>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</si>
  <si>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</si>
  <si>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</si>
  <si>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</si>
  <si>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</si>
  <si>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</si>
  <si>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</si>
  <si>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</si>
  <si>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</si>
  <si>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</si>
  <si>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</si>
  <si>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</si>
  <si>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</si>
  <si>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</si>
  <si>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</si>
  <si>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</si>
  <si>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</si>
  <si>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</si>
  <si>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</si>
  <si>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</si>
  <si>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</si>
  <si>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</si>
  <si>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</si>
  <si>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</si>
  <si>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</si>
  <si>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</si>
  <si>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</si>
  <si>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</si>
  <si>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</si>
  <si>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</si>
  <si>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</si>
  <si>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</si>
  <si>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</si>
  <si>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</si>
  <si>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</si>
  <si>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</si>
  <si>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</si>
  <si>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</si>
  <si>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</si>
  <si>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</si>
  <si>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</si>
  <si>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</si>
  <si>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</si>
  <si>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</si>
  <si>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</si>
  <si>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</si>
  <si>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</si>
  <si>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</si>
  <si>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</si>
  <si>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</si>
  <si>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</si>
  <si>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</si>
  <si>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</si>
  <si>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</si>
  <si>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</si>
  <si>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</si>
  <si>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</si>
  <si>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</si>
  <si>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</si>
  <si>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</si>
  <si>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</si>
  <si>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</si>
  <si>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</si>
  <si>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</si>
  <si>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</si>
  <si>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</si>
  <si>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</si>
  <si>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</si>
  <si>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</si>
  <si>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</si>
  <si>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</si>
  <si>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</si>
  <si>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</si>
  <si>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</si>
  <si>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</si>
  <si>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</si>
  <si>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</si>
  <si>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</si>
  <si>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</si>
  <si>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</si>
  <si>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</si>
  <si>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</si>
  <si>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</si>
  <si>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</si>
  <si>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</si>
  <si>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</si>
  <si>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</si>
  <si>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</si>
  <si>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</si>
  <si>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</si>
  <si>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</si>
  <si>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</si>
  <si>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</si>
  <si>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</si>
  <si>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</si>
  <si>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</si>
  <si>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</si>
  <si>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</si>
  <si>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</si>
  <si>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</si>
  <si>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</si>
  <si>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</si>
  <si>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</si>
  <si>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</si>
  <si>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</si>
  <si>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</si>
  <si>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</si>
  <si>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</si>
  <si>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</si>
  <si>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</si>
  <si>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</si>
  <si>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</si>
  <si>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</si>
  <si>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</si>
  <si>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</si>
  <si>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</si>
  <si>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</si>
  <si>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</si>
  <si>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</si>
  <si>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</si>
  <si>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</si>
  <si>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</si>
  <si>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</si>
  <si>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</si>
  <si>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</si>
  <si>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</si>
  <si>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</si>
  <si>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</si>
  <si>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</si>
  <si>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</si>
  <si>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</si>
  <si>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</si>
  <si>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</si>
  <si>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</si>
  <si>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</si>
  <si>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</si>
  <si>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</si>
  <si>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</si>
  <si>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</si>
  <si>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</si>
  <si>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</si>
  <si>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</si>
  <si>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</si>
  <si>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</si>
  <si>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</si>
  <si>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</si>
  <si>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</si>
  <si>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</si>
  <si>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</si>
  <si>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</si>
  <si>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</si>
  <si>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</si>
  <si>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</si>
  <si>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</si>
  <si>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</si>
  <si>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</si>
  <si>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</si>
  <si>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</si>
  <si>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</si>
  <si>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</si>
  <si>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</si>
  <si>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</si>
  <si>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</si>
  <si>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</si>
  <si>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</si>
  <si>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</si>
  <si>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</si>
  <si>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</si>
  <si>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</si>
  <si>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</si>
  <si>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</si>
  <si>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</si>
  <si>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</si>
  <si>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</si>
  <si>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</si>
  <si>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</si>
  <si>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</si>
  <si>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</si>
  <si>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</si>
  <si>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</si>
  <si>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</si>
  <si>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</si>
  <si>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</si>
  <si>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</si>
  <si>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</si>
  <si>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</si>
  <si>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</si>
  <si>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</si>
  <si>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</si>
  <si>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</si>
  <si>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</si>
  <si>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</si>
  <si>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</si>
  <si>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</si>
  <si>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</si>
  <si>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</si>
  <si>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</si>
  <si>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</si>
  <si>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</si>
  <si>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</si>
  <si>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</si>
  <si>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</si>
  <si>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</si>
  <si>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</si>
  <si>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</si>
  <si>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</si>
  <si>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</si>
  <si>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</si>
  <si>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</si>
  <si>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</si>
  <si>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</si>
  <si>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</si>
  <si>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</si>
  <si>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</si>
  <si>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</si>
  <si>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</si>
  <si>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</si>
  <si>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</si>
  <si>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</si>
  <si>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</si>
  <si>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</si>
  <si>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</si>
  <si>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</si>
  <si>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</si>
  <si>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</si>
  <si>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</si>
  <si>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</si>
  <si>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</si>
  <si>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</si>
  <si>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</si>
  <si>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</si>
  <si>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</si>
  <si>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</si>
  <si>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</si>
  <si>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</si>
  <si>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</si>
  <si>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</si>
  <si>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</si>
  <si>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</si>
  <si>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</si>
  <si>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</si>
  <si>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</si>
  <si>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</si>
  <si>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</si>
  <si>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</si>
  <si>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</si>
  <si>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</si>
  <si>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</si>
  <si>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</si>
  <si>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</si>
  <si>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</si>
  <si>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</si>
  <si>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</si>
  <si>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</si>
  <si>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</si>
  <si>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</si>
  <si>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</si>
  <si>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</si>
  <si>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</si>
  <si>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</si>
  <si>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</si>
  <si>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</si>
  <si>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</si>
  <si>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</si>
  <si>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</si>
  <si>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</si>
  <si>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</si>
  <si>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</si>
  <si>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</si>
  <si>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</si>
  <si>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</si>
  <si>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</si>
  <si>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</si>
  <si>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</si>
  <si>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</si>
  <si>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</si>
  <si>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</si>
  <si>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</si>
  <si>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</si>
  <si>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</si>
  <si>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</si>
  <si>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</si>
  <si>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</si>
  <si>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</si>
  <si>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</si>
  <si>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</si>
  <si>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</si>
  <si>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</si>
  <si>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</si>
  <si>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</si>
  <si>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</si>
  <si>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</si>
  <si>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</si>
  <si>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</si>
  <si>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</si>
  <si>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</si>
  <si>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</si>
  <si>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</si>
  <si>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</si>
  <si>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</si>
  <si>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</si>
  <si>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</si>
  <si>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</si>
  <si>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</si>
  <si>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</si>
  <si>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</si>
  <si>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</si>
  <si>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</si>
  <si>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</si>
  <si>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</si>
  <si>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</si>
  <si>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</si>
  <si>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</si>
  <si>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</si>
  <si>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</si>
  <si>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</si>
  <si>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</si>
  <si>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</si>
  <si>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</si>
  <si>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</si>
  <si>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</si>
  <si>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</si>
  <si>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</si>
  <si>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</si>
  <si>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</si>
  <si>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</si>
  <si>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</si>
  <si>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</si>
  <si>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</si>
  <si>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</si>
  <si>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</si>
  <si>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</si>
  <si>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</si>
  <si>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</si>
  <si>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</si>
  <si>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</si>
  <si>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</si>
  <si>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</si>
  <si>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</si>
  <si>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</si>
  <si>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</si>
  <si>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</si>
  <si>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</si>
  <si>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</si>
  <si>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</si>
  <si>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</si>
  <si>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</si>
  <si>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</si>
  <si>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</si>
  <si>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</si>
  <si>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</si>
  <si>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</si>
  <si>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</si>
  <si>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</si>
  <si>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</si>
  <si>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</si>
  <si>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</si>
  <si>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</si>
  <si>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</si>
  <si>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</si>
  <si>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</si>
  <si>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</si>
  <si>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</si>
  <si>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</si>
  <si>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</si>
  <si>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</si>
  <si>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</si>
  <si>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</si>
  <si>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</si>
  <si>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</si>
  <si>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</si>
  <si>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</si>
  <si>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</si>
  <si>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</si>
  <si>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</si>
  <si>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</si>
  <si>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</si>
  <si>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</si>
  <si>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</si>
  <si>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</si>
  <si>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</si>
  <si>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</si>
  <si>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</si>
  <si>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</si>
  <si>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</si>
  <si>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</si>
  <si>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</si>
  <si>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</si>
  <si>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</si>
  <si>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</si>
  <si>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</si>
  <si>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</si>
  <si>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</si>
  <si>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</si>
  <si>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</si>
  <si>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</si>
  <si>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</si>
  <si>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</si>
  <si>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</si>
  <si>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</si>
  <si>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</si>
  <si>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</si>
  <si>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</si>
  <si>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</si>
  <si>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</si>
  <si>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</si>
  <si>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</si>
  <si>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</si>
  <si>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</si>
  <si>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</si>
  <si>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</si>
  <si>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</si>
  <si>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</si>
  <si>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</si>
  <si>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</si>
  <si>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</si>
  <si>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</si>
  <si>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</si>
  <si>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</si>
  <si>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</si>
  <si>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</si>
  <si>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</si>
  <si>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</si>
  <si>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</si>
  <si>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</si>
  <si>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</si>
  <si>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</si>
  <si>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</si>
  <si>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</si>
  <si>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</si>
  <si>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</si>
  <si>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</si>
  <si>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</si>
  <si>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</si>
  <si>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</si>
  <si>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</si>
  <si>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</si>
  <si>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</si>
  <si>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</si>
  <si>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</si>
  <si>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</si>
  <si>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</si>
  <si>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</si>
  <si>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</si>
  <si>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</si>
  <si>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</si>
  <si>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</si>
  <si>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</si>
  <si>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</si>
  <si>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</si>
  <si>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</si>
  <si>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</si>
  <si>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</si>
  <si>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</si>
  <si>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</si>
  <si>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</si>
  <si>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</si>
  <si>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</si>
  <si>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</si>
  <si>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</si>
  <si>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</si>
  <si>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</si>
  <si>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</si>
  <si>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</si>
  <si>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</si>
  <si>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</si>
  <si>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</si>
  <si>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</si>
  <si>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</si>
  <si>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</si>
  <si>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</si>
  <si>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</si>
  <si>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</si>
  <si>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</si>
  <si>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</si>
  <si>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</si>
  <si>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</si>
  <si>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</si>
  <si>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</si>
  <si>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</si>
  <si>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</si>
  <si>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</si>
  <si>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</si>
  <si>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</si>
  <si>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</si>
  <si>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</si>
  <si>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</si>
  <si>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</si>
  <si>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</si>
  <si>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</si>
  <si>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</si>
  <si>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</si>
  <si>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</si>
  <si>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</si>
  <si>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</si>
  <si>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</si>
  <si>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</si>
  <si>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</si>
  <si>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</si>
  <si>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</si>
  <si>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</si>
  <si>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</si>
  <si>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</si>
  <si>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</si>
  <si>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</si>
  <si>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</si>
  <si>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</si>
  <si>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</si>
  <si>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</si>
  <si>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</si>
  <si>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</si>
  <si>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</si>
  <si>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</si>
  <si>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</si>
  <si>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</si>
  <si>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</si>
  <si>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</si>
  <si>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</si>
  <si>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</si>
  <si>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</si>
  <si>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</si>
  <si>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</si>
  <si>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</si>
  <si>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</si>
  <si>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</si>
  <si>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</si>
  <si>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</si>
  <si>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</si>
  <si>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</si>
  <si>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</si>
  <si>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</si>
  <si>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</si>
  <si>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</si>
  <si>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</si>
  <si>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</si>
  <si>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</si>
  <si>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</si>
  <si>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</si>
  <si>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</si>
  <si>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</si>
  <si>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</si>
  <si>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</si>
  <si>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</si>
  <si>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</si>
  <si>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</si>
  <si>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</si>
  <si>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</si>
  <si>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</si>
  <si>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</si>
  <si>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</si>
  <si>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</si>
  <si>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</si>
  <si>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</si>
  <si>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</si>
  <si>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</si>
  <si>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</si>
  <si>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</si>
  <si>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</si>
  <si>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</si>
  <si>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</si>
  <si>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</si>
  <si>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</si>
  <si>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</si>
  <si>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</si>
  <si>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</si>
  <si>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</si>
  <si>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</si>
  <si>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</si>
  <si>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</si>
  <si>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</si>
  <si>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</si>
  <si>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</si>
  <si>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</si>
  <si>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</si>
  <si>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</si>
  <si>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</si>
  <si>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</si>
  <si>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</si>
  <si>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</si>
  <si>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</si>
  <si>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</si>
  <si>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</si>
  <si>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</si>
  <si>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</si>
  <si>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</si>
  <si>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</si>
  <si>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</si>
  <si>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</si>
  <si>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</si>
  <si>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</si>
  <si>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</si>
  <si>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</si>
  <si>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</si>
  <si>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</si>
  <si>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</si>
  <si>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</si>
  <si>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</si>
  <si>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</si>
  <si>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</si>
  <si>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</si>
  <si>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</si>
  <si>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</si>
  <si>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</si>
  <si>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</si>
  <si>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</si>
  <si>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</si>
  <si>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</si>
  <si>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</si>
  <si>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</si>
  <si>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</si>
  <si>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</si>
  <si>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</si>
  <si>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</si>
  <si>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</si>
  <si>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</si>
  <si>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</si>
  <si>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</si>
  <si>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</si>
  <si>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</si>
  <si>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</si>
  <si>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</si>
  <si>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</si>
  <si>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</si>
  <si>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</si>
  <si>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</si>
  <si>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</si>
  <si>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</si>
  <si>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</si>
  <si>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</si>
  <si>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</si>
  <si>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</si>
  <si>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</si>
  <si>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</si>
  <si>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</si>
  <si>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</si>
  <si>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</si>
  <si>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</si>
  <si>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</si>
  <si>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</si>
  <si>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</si>
  <si>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</si>
  <si>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</si>
  <si>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</si>
  <si>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</si>
  <si>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</si>
  <si>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</si>
  <si>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</si>
  <si>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</si>
  <si>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</si>
  <si>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</si>
  <si>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</si>
  <si>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</si>
  <si>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</si>
  <si>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</si>
  <si>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</si>
  <si>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</si>
  <si>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</si>
  <si>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</si>
  <si>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</si>
  <si>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</si>
  <si>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</si>
  <si>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</si>
  <si>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</si>
  <si>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</si>
  <si>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</si>
  <si>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</si>
  <si>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</si>
  <si>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</si>
  <si>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</si>
  <si>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</si>
  <si>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</si>
  <si>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</si>
  <si>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</si>
  <si>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</si>
  <si>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</si>
  <si>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</si>
  <si>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</si>
  <si>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</si>
  <si>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</si>
  <si>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</si>
  <si>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</si>
  <si>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</si>
  <si>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</si>
  <si>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</si>
  <si>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</si>
  <si>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</si>
  <si>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</si>
  <si>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</si>
  <si>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</si>
  <si>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</si>
  <si>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</si>
  <si>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</si>
  <si>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</si>
  <si>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</si>
  <si>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</si>
  <si>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</si>
  <si>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</si>
  <si>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</si>
  <si>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</si>
  <si>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</si>
  <si>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</si>
  <si>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</si>
  <si>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</si>
  <si>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</si>
  <si>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</si>
  <si>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</si>
  <si>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</si>
  <si>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</si>
  <si>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</si>
  <si>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</si>
  <si>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</si>
  <si>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</si>
  <si>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</si>
  <si>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</si>
  <si>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</si>
  <si>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</si>
  <si>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</si>
  <si>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</si>
  <si>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</si>
  <si>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</si>
  <si>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</si>
  <si>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</si>
  <si>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</si>
  <si>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</si>
  <si>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</si>
  <si>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</si>
  <si>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</si>
  <si>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</si>
  <si>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</si>
  <si>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</si>
  <si>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</si>
  <si>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</si>
  <si>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</si>
  <si>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</si>
  <si>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</si>
  <si>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</si>
  <si>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</si>
  <si>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</si>
  <si>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</si>
  <si>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</si>
  <si>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</si>
  <si>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</si>
  <si>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</si>
  <si>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</si>
  <si>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</si>
  <si>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</si>
  <si>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</si>
  <si>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</si>
  <si>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</si>
  <si>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</si>
  <si>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</si>
  <si>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</si>
  <si>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</si>
  <si>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</si>
  <si>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</si>
  <si>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</si>
  <si>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</si>
  <si>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</si>
  <si>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</si>
  <si>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</si>
  <si>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</si>
  <si>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</si>
  <si>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</si>
  <si>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</si>
  <si>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</si>
  <si>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</si>
  <si>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</si>
  <si>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</si>
  <si>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</si>
  <si>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</si>
  <si>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</si>
  <si>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</si>
  <si>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</si>
  <si>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</si>
  <si>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</si>
  <si>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</si>
  <si>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</si>
  <si>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</si>
  <si>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</si>
  <si>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</si>
  <si>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</si>
  <si>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</si>
  <si>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</si>
  <si>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</si>
  <si>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</si>
  <si>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</si>
  <si>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</si>
  <si>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</si>
  <si>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</si>
  <si>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</si>
  <si>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</si>
  <si>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</si>
  <si>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</si>
  <si>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</si>
  <si>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</si>
  <si>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</si>
  <si>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</si>
  <si>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</si>
  <si>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</si>
  <si>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</si>
  <si>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</si>
  <si>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</si>
  <si>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</si>
  <si>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</si>
  <si>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</si>
  <si>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</si>
  <si>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</si>
  <si>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</si>
  <si>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</si>
  <si>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</si>
  <si>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</si>
  <si>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</si>
  <si>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</si>
  <si>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</si>
  <si>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</si>
  <si>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</si>
  <si>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</si>
  <si>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</si>
  <si>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</si>
  <si>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</si>
  <si>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</si>
  <si>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</si>
  <si>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</si>
  <si>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</si>
  <si>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</si>
  <si>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</si>
  <si>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</si>
  <si>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</si>
  <si>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</si>
  <si>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</si>
  <si>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</si>
  <si>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</si>
  <si>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</si>
  <si>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</si>
  <si>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</si>
  <si>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</si>
  <si>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</si>
  <si>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</si>
  <si>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</si>
  <si>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</si>
  <si>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</si>
  <si>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</si>
  <si>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</si>
  <si>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</si>
  <si>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</si>
  <si>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</si>
  <si>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</si>
  <si>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</si>
  <si>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</si>
  <si>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</si>
  <si>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</si>
  <si>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</si>
  <si>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</si>
  <si>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</si>
  <si>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</si>
  <si>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</si>
  <si>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</si>
  <si>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</si>
  <si>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</si>
  <si>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</si>
  <si>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</si>
  <si>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</si>
  <si>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</si>
  <si>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</si>
  <si>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</si>
  <si>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</si>
  <si>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</si>
  <si>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</si>
  <si>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</si>
  <si>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</si>
  <si>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</si>
  <si>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</si>
  <si>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</si>
  <si>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</si>
  <si>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</si>
  <si>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</si>
  <si>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</si>
  <si>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</si>
  <si>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</si>
  <si>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</si>
  <si>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</si>
  <si>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</si>
  <si>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</si>
  <si>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</si>
  <si>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</si>
  <si>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</si>
  <si>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</si>
  <si>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</si>
  <si>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</si>
  <si>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</si>
  <si>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</si>
  <si>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</si>
  <si>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</si>
  <si>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</si>
  <si>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</si>
  <si>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</si>
  <si>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</si>
  <si>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</si>
  <si>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</si>
  <si>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</si>
  <si>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</si>
  <si>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</si>
  <si>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</si>
  <si>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v1.03</t>
  </si>
  <si>
    <t>Tab "AP-LIST_ctvm": Add "indoor" / "outdoor" for AIR-AP1602x</t>
  </si>
  <si>
    <t>/rollout_c9800_17.6.4</t>
  </si>
  <si>
    <t>ap dot11 24ghz SI</t>
  </si>
  <si>
    <t>ap dot11 5ghz SI</t>
  </si>
  <si>
    <t>Add Support for "Spectrum Intelligence" @ 2,4 &amp; 5 GHz</t>
  </si>
  <si>
    <t>AP-Config: Enable "Spectrum Intelligence" per Radio (1542 / 1832)</t>
  </si>
  <si>
    <t>Notiz zum Status</t>
  </si>
  <si>
    <t>v1.04</t>
  </si>
  <si>
    <t>Tab "4.2_c9800_ap-tags": Add APs 52 - 69</t>
  </si>
  <si>
    <t>Tab "4.2_c9800_ap-tags": Add APs 70 - 98</t>
  </si>
  <si>
    <t>AP#</t>
  </si>
  <si>
    <t>Tab "DATA": AP-Range 2 -&gt; Range start "55" &gt; "26"</t>
  </si>
  <si>
    <t>Tab "6.2_c9800_ap-ip": Add APs 70 - 98</t>
  </si>
  <si>
    <t>Tab "6.4_c9800_ap-domain": Add APs 70 - 98</t>
  </si>
  <si>
    <t>Tab "6.5_c9800_ap-dns": Add APs 70 - 98</t>
  </si>
  <si>
    <t>Skript-Gen-Version 1.05</t>
  </si>
  <si>
    <t>v1.05</t>
  </si>
  <si>
    <t>Tab "DATA" &gt; change SSID for WLAN-ID 33 from "SmartHome" to "DEpublicPSK" (Zell = J25)</t>
  </si>
  <si>
    <t>"DEpublicPSK"</t>
  </si>
  <si>
    <t>Tab "3.1_c9800_live-wlc" &gt; add user "admin"</t>
  </si>
  <si>
    <t>WJmYTA0YWQwNmRkM2Y0NjY5</t>
  </si>
  <si>
    <t>SFGL2649LKDQ</t>
  </si>
  <si>
    <t>34B883150060</t>
  </si>
  <si>
    <t>SFGL2649LJXE</t>
  </si>
  <si>
    <t>34B88314FF10</t>
  </si>
  <si>
    <t>SFGL2649LKD5</t>
  </si>
  <si>
    <t>34B883150E38</t>
  </si>
  <si>
    <t>SFGL2649LKYR</t>
  </si>
  <si>
    <t>34B88314FC74</t>
  </si>
  <si>
    <t>SFGL2649LKR1</t>
  </si>
  <si>
    <t>34B883150274</t>
  </si>
  <si>
    <t>SFGL2649LKL4</t>
  </si>
  <si>
    <t>34B883149D48</t>
  </si>
  <si>
    <t>SFGL2649LKCY</t>
  </si>
  <si>
    <t>34B88314FFC0</t>
  </si>
  <si>
    <t>SFGL2649LJUS</t>
  </si>
  <si>
    <t>34B883150968</t>
  </si>
  <si>
    <t>SFGL2649LKLH</t>
  </si>
  <si>
    <t>34B883150E6C</t>
  </si>
  <si>
    <t>SFGL2647L15K</t>
  </si>
  <si>
    <t>34B883142BA8</t>
  </si>
  <si>
    <t>SFGL2649LKNE</t>
  </si>
  <si>
    <t>34B883150E58</t>
  </si>
  <si>
    <t>SFGL2647L1A1</t>
  </si>
  <si>
    <t>34B883142498</t>
  </si>
  <si>
    <t>SFGL2649LKDU</t>
  </si>
  <si>
    <t>34B8831502C8</t>
  </si>
  <si>
    <t>SFGL2649LJRC</t>
  </si>
  <si>
    <t>34B88314F4E0</t>
  </si>
  <si>
    <t>SFGL2649LKVV</t>
  </si>
  <si>
    <t>34B883150E68</t>
  </si>
  <si>
    <t>SFGL2649LKR3</t>
  </si>
  <si>
    <t>34B88314FF98</t>
  </si>
  <si>
    <t>SFGL2649LKF2</t>
  </si>
  <si>
    <t>34B883151070</t>
  </si>
  <si>
    <t>SFGL2649LKXV</t>
  </si>
  <si>
    <t>34B88314F9A4</t>
  </si>
  <si>
    <t>SFGL2649LKWV</t>
  </si>
  <si>
    <t>34B883151204</t>
  </si>
  <si>
    <t>SFGL2649LKR7</t>
  </si>
  <si>
    <t>34B883150FD8</t>
  </si>
  <si>
    <t>SFGL2649LKED</t>
  </si>
  <si>
    <t>34B883150D90</t>
  </si>
  <si>
    <t>SFGL2649LKX7</t>
  </si>
  <si>
    <t>34B883150344</t>
  </si>
  <si>
    <t>SFGL2649LKQX</t>
  </si>
  <si>
    <t>34B883150F1C</t>
  </si>
  <si>
    <t>SFGL2649LKY8</t>
  </si>
  <si>
    <t>34B88314FF14</t>
  </si>
  <si>
    <t>SFGL2649LKPP</t>
  </si>
  <si>
    <t>34B88314FFEC</t>
  </si>
  <si>
    <t>SFGL2649LKT6</t>
  </si>
  <si>
    <t>34B883150B94</t>
  </si>
  <si>
    <t>SFGL2649LJP2</t>
  </si>
  <si>
    <t>34B88314F360</t>
  </si>
  <si>
    <t>SFGL2649LJNY</t>
  </si>
  <si>
    <t>34B88314ED2C</t>
  </si>
  <si>
    <t>SFGL2651LJRM</t>
  </si>
  <si>
    <t>34B88315773C</t>
  </si>
  <si>
    <t>10.33.93.112</t>
  </si>
  <si>
    <t>FCW2528Q0MV</t>
  </si>
  <si>
    <t>FCW2528Q0JC</t>
  </si>
  <si>
    <t>1CD1E05D3AB8</t>
  </si>
  <si>
    <t>1CD1E05D79E8</t>
  </si>
  <si>
    <t>FCW2528Q0HR</t>
  </si>
  <si>
    <t>1CD1E05CDA0C</t>
  </si>
  <si>
    <t>FCW2528Q0KJ</t>
  </si>
  <si>
    <t>FCW2528Q0HU</t>
  </si>
  <si>
    <t>FCW2528Q0JG</t>
  </si>
  <si>
    <t>FCW2528Q0L8</t>
  </si>
  <si>
    <t>FCW2528Q0JA</t>
  </si>
  <si>
    <t>FCW2528Q0FY</t>
  </si>
  <si>
    <t>FCW2528Q0GN</t>
  </si>
  <si>
    <t>FCW2528PZJJ</t>
  </si>
  <si>
    <t>FCW2528PZRR</t>
  </si>
  <si>
    <t>FCW2528PZVS</t>
  </si>
  <si>
    <t>FCW2528PZTT</t>
  </si>
  <si>
    <t>FCW2528PZTU</t>
  </si>
  <si>
    <t>FCW2527P5JX</t>
  </si>
  <si>
    <t>FCW2527P5CE</t>
  </si>
  <si>
    <t>FCW2527P5ND</t>
  </si>
  <si>
    <t>FCW2527P5LL</t>
  </si>
  <si>
    <t>FCW2527P5CA</t>
  </si>
  <si>
    <t>FCW2528PKSV</t>
  </si>
  <si>
    <t>FCW2528PKSX</t>
  </si>
  <si>
    <t>FCW2528PJWB</t>
  </si>
  <si>
    <t>FCW2528PKN9</t>
  </si>
  <si>
    <t>FCW2528PKS9</t>
  </si>
  <si>
    <t>FCW2528PZXE</t>
  </si>
  <si>
    <t>FCW2528Q0P9</t>
  </si>
  <si>
    <t>1CD1E05D78D4</t>
  </si>
  <si>
    <t>1CD1E05C6D90</t>
  </si>
  <si>
    <t>1CD1E05D7FA0</t>
  </si>
  <si>
    <t>1CD1E05DC938</t>
  </si>
  <si>
    <t>1CD1E05D5C64</t>
  </si>
  <si>
    <t>1CD1E05D4784</t>
  </si>
  <si>
    <t>1CD1E05D3B84</t>
  </si>
  <si>
    <t>1CD1E05D5DF8</t>
  </si>
  <si>
    <t>1CD1E05DB0C8</t>
  </si>
  <si>
    <t>1CD1E05D9DFC</t>
  </si>
  <si>
    <t>1CD1E05D89B8</t>
  </si>
  <si>
    <t>1CD1E05DA47C</t>
  </si>
  <si>
    <t>1CD1E00E09D0</t>
  </si>
  <si>
    <t>1CD1E00E0030</t>
  </si>
  <si>
    <t>B8114BE7F65C</t>
  </si>
  <si>
    <t>B8114BE7EFFC</t>
  </si>
  <si>
    <t>B8114BE7E834</t>
  </si>
  <si>
    <t>1CD1E039D9C0</t>
  </si>
  <si>
    <t>1CD1E039BC08</t>
  </si>
  <si>
    <t>1CD1E039AB00</t>
  </si>
  <si>
    <t>1CD1E05C2314</t>
  </si>
  <si>
    <t>1CD1E039C960</t>
  </si>
  <si>
    <t>1CD1E05D9BC0</t>
  </si>
  <si>
    <t>1CD1E05DD434</t>
  </si>
  <si>
    <t>FCW2528PZSX</t>
  </si>
  <si>
    <t>FCW2528PZQ1</t>
  </si>
  <si>
    <t>1CD1E05DB81C</t>
  </si>
  <si>
    <t>1CD1E05D9D7C</t>
  </si>
  <si>
    <t>FCW2528Q01J</t>
  </si>
  <si>
    <t>1CD1E05D8BC8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</si>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</sst>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5" borderId="34" xfId="0" applyFill="1" applyBorder="1"/>
    <xf numFmtId="0" fontId="0" fillId="5" borderId="43" xfId="0" applyFill="1" applyBorder="1"/>
    <xf numFmtId="0" fontId="0" fillId="0" borderId="1" xfId="0" applyBorder="1" applyAlignment="1">
      <alignment vertical="center"/>
    </xf>
    <xf numFmtId="0" fontId="0" fillId="3" borderId="31" xfId="0" applyFill="1" applyBorder="1"/>
    <xf numFmtId="0" fontId="0" fillId="6" borderId="16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59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0"/>
  <sheetViews>
    <sheetView workbookViewId="0">
      <pane ySplit="8" topLeftCell="A9" activePane="bottomLeft" state="frozen"/>
      <selection pane="bottomLeft" activeCell="B12" sqref="B12"/>
    </sheetView>
  </sheetViews>
  <sheetFormatPr baseColWidth="10" defaultColWidth="11.42578125" defaultRowHeight="15" x14ac:dyDescent="0.25"/>
  <cols>
    <col min="1" max="1" width="13.28515625" style="1" customWidth="1"/>
    <col min="2" max="2" width="82.28515625" style="7" bestFit="1" customWidth="1"/>
    <col min="3" max="16384" width="11.42578125" style="7"/>
  </cols>
  <sheetData>
    <row r="1" spans="1:2" ht="21" x14ac:dyDescent="0.25">
      <c r="A1" s="122" t="s">
        <v>1506</v>
      </c>
      <c r="B1" s="122"/>
    </row>
    <row r="2" spans="1:2" x14ac:dyDescent="0.25">
      <c r="A2" s="16" t="s">
        <v>1342</v>
      </c>
      <c r="B2" s="107" t="s">
        <v>1527</v>
      </c>
    </row>
    <row r="3" spans="1:2" x14ac:dyDescent="0.25">
      <c r="A3" s="16"/>
      <c r="B3" s="108"/>
    </row>
    <row r="4" spans="1:2" x14ac:dyDescent="0.25">
      <c r="A4" s="16"/>
      <c r="B4" s="108"/>
    </row>
    <row r="5" spans="1:2" x14ac:dyDescent="0.25">
      <c r="A5" s="16"/>
      <c r="B5" s="108"/>
    </row>
    <row r="6" spans="1:2" x14ac:dyDescent="0.25">
      <c r="A6" s="16"/>
      <c r="B6" s="108"/>
    </row>
    <row r="7" spans="1:2" x14ac:dyDescent="0.25">
      <c r="A7" s="16"/>
      <c r="B7" s="108"/>
    </row>
    <row r="8" spans="1:2" x14ac:dyDescent="0.25">
      <c r="A8" s="16"/>
      <c r="B8" s="108"/>
    </row>
    <row r="9" spans="1:2" ht="18.75" x14ac:dyDescent="0.25">
      <c r="A9" s="121" t="s">
        <v>1538</v>
      </c>
      <c r="B9" s="121"/>
    </row>
    <row r="10" spans="1:2" x14ac:dyDescent="0.25">
      <c r="A10" s="104" t="s">
        <v>1343</v>
      </c>
      <c r="B10" s="105" t="s">
        <v>1539</v>
      </c>
    </row>
    <row r="11" spans="1:2" x14ac:dyDescent="0.25">
      <c r="A11" s="104" t="s">
        <v>1343</v>
      </c>
      <c r="B11" s="105" t="s">
        <v>1541</v>
      </c>
    </row>
    <row r="12" spans="1:2" x14ac:dyDescent="0.25">
      <c r="A12" s="104"/>
      <c r="B12" s="112"/>
    </row>
    <row r="13" spans="1:2" ht="18.75" x14ac:dyDescent="0.25">
      <c r="A13" s="121" t="s">
        <v>1529</v>
      </c>
      <c r="B13" s="121"/>
    </row>
    <row r="14" spans="1:2" x14ac:dyDescent="0.25">
      <c r="A14" s="104" t="s">
        <v>1344</v>
      </c>
      <c r="B14" s="105" t="s">
        <v>1530</v>
      </c>
    </row>
    <row r="15" spans="1:2" x14ac:dyDescent="0.25">
      <c r="A15" s="104" t="s">
        <v>1343</v>
      </c>
      <c r="B15" s="112" t="s">
        <v>1533</v>
      </c>
    </row>
    <row r="16" spans="1:2" x14ac:dyDescent="0.25">
      <c r="A16" s="104" t="s">
        <v>1342</v>
      </c>
      <c r="B16" s="105" t="s">
        <v>1531</v>
      </c>
    </row>
    <row r="17" spans="1:2" x14ac:dyDescent="0.25">
      <c r="A17" s="104" t="s">
        <v>1342</v>
      </c>
      <c r="B17" s="112" t="s">
        <v>1534</v>
      </c>
    </row>
    <row r="18" spans="1:2" x14ac:dyDescent="0.25">
      <c r="A18" s="104" t="s">
        <v>1342</v>
      </c>
      <c r="B18" s="112" t="s">
        <v>1535</v>
      </c>
    </row>
    <row r="19" spans="1:2" x14ac:dyDescent="0.25">
      <c r="A19" s="104" t="s">
        <v>1342</v>
      </c>
      <c r="B19" s="112" t="s">
        <v>1536</v>
      </c>
    </row>
    <row r="20" spans="1:2" x14ac:dyDescent="0.25">
      <c r="A20" s="104"/>
      <c r="B20" s="112"/>
    </row>
    <row r="21" spans="1:2" x14ac:dyDescent="0.25">
      <c r="A21" s="104"/>
      <c r="B21" s="112"/>
    </row>
    <row r="22" spans="1:2" ht="18.75" x14ac:dyDescent="0.25">
      <c r="A22" s="121" t="s">
        <v>1521</v>
      </c>
      <c r="B22" s="121"/>
    </row>
    <row r="23" spans="1:2" x14ac:dyDescent="0.25">
      <c r="A23" s="104" t="s">
        <v>1344</v>
      </c>
      <c r="B23" s="105" t="s">
        <v>1522</v>
      </c>
    </row>
    <row r="24" spans="1:2" x14ac:dyDescent="0.25">
      <c r="A24" s="104" t="s">
        <v>1342</v>
      </c>
      <c r="B24" s="112" t="s">
        <v>1526</v>
      </c>
    </row>
    <row r="25" spans="1:2" x14ac:dyDescent="0.25">
      <c r="A25" s="104"/>
      <c r="B25" s="112"/>
    </row>
    <row r="27" spans="1:2" x14ac:dyDescent="0.25">
      <c r="A27" s="104"/>
      <c r="B27" s="112"/>
    </row>
    <row r="28" spans="1:2" ht="18.75" x14ac:dyDescent="0.25">
      <c r="A28" s="121" t="s">
        <v>1516</v>
      </c>
      <c r="B28" s="121"/>
    </row>
    <row r="29" spans="1:2" x14ac:dyDescent="0.25">
      <c r="A29" s="104" t="s">
        <v>1344</v>
      </c>
      <c r="B29" s="105" t="s">
        <v>1517</v>
      </c>
    </row>
    <row r="30" spans="1:2" x14ac:dyDescent="0.25">
      <c r="A30" s="104" t="s">
        <v>1342</v>
      </c>
      <c r="B30" s="112" t="s">
        <v>1520</v>
      </c>
    </row>
    <row r="31" spans="1:2" x14ac:dyDescent="0.25">
      <c r="A31" s="104"/>
      <c r="B31" s="112"/>
    </row>
    <row r="32" spans="1:2" ht="18.75" x14ac:dyDescent="0.25">
      <c r="A32" s="121" t="s">
        <v>1512</v>
      </c>
      <c r="B32" s="121"/>
    </row>
    <row r="33" spans="1:2" x14ac:dyDescent="0.25">
      <c r="A33" s="104" t="s">
        <v>1342</v>
      </c>
      <c r="B33" s="105" t="s">
        <v>1513</v>
      </c>
    </row>
    <row r="35" spans="1:2" ht="18.75" x14ac:dyDescent="0.25">
      <c r="A35" s="121" t="s">
        <v>1514</v>
      </c>
      <c r="B35" s="121"/>
    </row>
    <row r="36" spans="1:2" x14ac:dyDescent="0.25">
      <c r="A36" s="104"/>
      <c r="B36" s="105"/>
    </row>
    <row r="38" spans="1:2" ht="18.75" x14ac:dyDescent="0.25">
      <c r="A38" s="121" t="s">
        <v>1458</v>
      </c>
      <c r="B38" s="121"/>
    </row>
    <row r="39" spans="1:2" x14ac:dyDescent="0.25">
      <c r="A39" s="104" t="s">
        <v>1342</v>
      </c>
      <c r="B39" s="105" t="s">
        <v>1498</v>
      </c>
    </row>
    <row r="40" spans="1:2" x14ac:dyDescent="0.25">
      <c r="A40" s="104" t="s">
        <v>1343</v>
      </c>
      <c r="B40" s="105" t="s">
        <v>1503</v>
      </c>
    </row>
    <row r="41" spans="1:2" x14ac:dyDescent="0.25">
      <c r="A41" s="104" t="s">
        <v>1342</v>
      </c>
      <c r="B41" s="105" t="s">
        <v>1496</v>
      </c>
    </row>
    <row r="42" spans="1:2" x14ac:dyDescent="0.25">
      <c r="A42" s="104" t="s">
        <v>1343</v>
      </c>
      <c r="B42" s="105" t="s">
        <v>1497</v>
      </c>
    </row>
    <row r="43" spans="1:2" x14ac:dyDescent="0.25">
      <c r="A43" s="104" t="s">
        <v>1504</v>
      </c>
      <c r="B43" s="105" t="s">
        <v>1505</v>
      </c>
    </row>
    <row r="44" spans="1:2" x14ac:dyDescent="0.25">
      <c r="A44" s="104" t="s">
        <v>1504</v>
      </c>
      <c r="B44" s="105" t="s">
        <v>1507</v>
      </c>
    </row>
    <row r="45" spans="1:2" x14ac:dyDescent="0.25">
      <c r="A45" s="104" t="s">
        <v>1343</v>
      </c>
      <c r="B45" s="105" t="s">
        <v>1508</v>
      </c>
    </row>
    <row r="46" spans="1:2" x14ac:dyDescent="0.25">
      <c r="A46" s="104" t="s">
        <v>1343</v>
      </c>
      <c r="B46" s="105" t="s">
        <v>1511</v>
      </c>
    </row>
    <row r="47" spans="1:2" x14ac:dyDescent="0.25">
      <c r="A47" s="104" t="s">
        <v>1342</v>
      </c>
      <c r="B47" s="105" t="s">
        <v>1510</v>
      </c>
    </row>
    <row r="49" spans="1:2" ht="18.75" x14ac:dyDescent="0.25">
      <c r="A49" s="121" t="s">
        <v>1388</v>
      </c>
      <c r="B49" s="121"/>
    </row>
    <row r="50" spans="1:2" x14ac:dyDescent="0.25">
      <c r="A50" s="104" t="s">
        <v>1382</v>
      </c>
      <c r="B50" s="105" t="s">
        <v>1390</v>
      </c>
    </row>
    <row r="51" spans="1:2" x14ac:dyDescent="0.25">
      <c r="A51" s="104" t="s">
        <v>1342</v>
      </c>
      <c r="B51" s="105" t="s">
        <v>1389</v>
      </c>
    </row>
    <row r="52" spans="1:2" x14ac:dyDescent="0.25">
      <c r="A52" s="104" t="s">
        <v>1456</v>
      </c>
      <c r="B52" s="105" t="s">
        <v>1457</v>
      </c>
    </row>
    <row r="54" spans="1:2" ht="18.75" x14ac:dyDescent="0.25">
      <c r="A54" s="121" t="s">
        <v>1341</v>
      </c>
      <c r="B54" s="121"/>
    </row>
    <row r="55" spans="1:2" x14ac:dyDescent="0.25">
      <c r="A55" s="104" t="s">
        <v>1342</v>
      </c>
      <c r="B55" s="105" t="s">
        <v>1376</v>
      </c>
    </row>
    <row r="56" spans="1:2" x14ac:dyDescent="0.25">
      <c r="A56" s="104" t="s">
        <v>1343</v>
      </c>
      <c r="B56" s="105" t="s">
        <v>1364</v>
      </c>
    </row>
    <row r="57" spans="1:2" x14ac:dyDescent="0.25">
      <c r="A57" s="104" t="s">
        <v>1344</v>
      </c>
      <c r="B57" s="105" t="s">
        <v>1353</v>
      </c>
    </row>
    <row r="58" spans="1:2" x14ac:dyDescent="0.25">
      <c r="A58" s="104" t="s">
        <v>1343</v>
      </c>
      <c r="B58" s="105" t="s">
        <v>1370</v>
      </c>
    </row>
    <row r="59" spans="1:2" x14ac:dyDescent="0.25">
      <c r="A59" s="104" t="s">
        <v>1343</v>
      </c>
      <c r="B59" s="105" t="s">
        <v>1371</v>
      </c>
    </row>
    <row r="60" spans="1:2" x14ac:dyDescent="0.25">
      <c r="A60" s="104" t="s">
        <v>1342</v>
      </c>
      <c r="B60" s="105" t="s">
        <v>1375</v>
      </c>
    </row>
    <row r="61" spans="1:2" x14ac:dyDescent="0.25">
      <c r="A61" s="104" t="s">
        <v>1342</v>
      </c>
      <c r="B61" s="105" t="s">
        <v>1378</v>
      </c>
    </row>
    <row r="62" spans="1:2" x14ac:dyDescent="0.25">
      <c r="A62" s="104" t="s">
        <v>1342</v>
      </c>
      <c r="B62" s="105" t="s">
        <v>1381</v>
      </c>
    </row>
    <row r="63" spans="1:2" x14ac:dyDescent="0.25">
      <c r="A63" s="104" t="s">
        <v>1342</v>
      </c>
      <c r="B63" s="106" t="s">
        <v>1387</v>
      </c>
    </row>
    <row r="64" spans="1:2" x14ac:dyDescent="0.25">
      <c r="A64" s="104" t="s">
        <v>1382</v>
      </c>
      <c r="B64" s="105" t="s">
        <v>1383</v>
      </c>
    </row>
    <row r="65" spans="1:2" x14ac:dyDescent="0.25">
      <c r="A65" s="104" t="s">
        <v>1382</v>
      </c>
      <c r="B65" s="105" t="s">
        <v>1384</v>
      </c>
    </row>
    <row r="66" spans="1:2" x14ac:dyDescent="0.25">
      <c r="A66" s="104" t="s">
        <v>1382</v>
      </c>
      <c r="B66" s="105" t="s">
        <v>1385</v>
      </c>
    </row>
    <row r="67" spans="1:2" x14ac:dyDescent="0.25">
      <c r="A67" s="104" t="s">
        <v>1382</v>
      </c>
      <c r="B67" s="105" t="s">
        <v>1386</v>
      </c>
    </row>
    <row r="68" spans="1:2" x14ac:dyDescent="0.25">
      <c r="A68" s="116"/>
      <c r="B68" s="116"/>
    </row>
    <row r="69" spans="1:2" ht="18.75" x14ac:dyDescent="0.25">
      <c r="A69" s="121" t="s">
        <v>1501</v>
      </c>
      <c r="B69" s="121"/>
    </row>
    <row r="70" spans="1:2" x14ac:dyDescent="0.25">
      <c r="A70" s="104" t="s">
        <v>1344</v>
      </c>
      <c r="B70" s="105" t="s">
        <v>1340</v>
      </c>
    </row>
    <row r="71" spans="1:2" x14ac:dyDescent="0.25">
      <c r="A71" s="118" t="s">
        <v>1342</v>
      </c>
      <c r="B71" s="105" t="s">
        <v>1354</v>
      </c>
    </row>
    <row r="72" spans="1:2" x14ac:dyDescent="0.25">
      <c r="A72" s="119"/>
      <c r="B72" s="105" t="s">
        <v>1347</v>
      </c>
    </row>
    <row r="73" spans="1:2" x14ac:dyDescent="0.25">
      <c r="A73" s="119"/>
      <c r="B73" s="105" t="s">
        <v>1348</v>
      </c>
    </row>
    <row r="74" spans="1:2" x14ac:dyDescent="0.25">
      <c r="A74" s="119"/>
      <c r="B74" s="105" t="s">
        <v>1349</v>
      </c>
    </row>
    <row r="75" spans="1:2" x14ac:dyDescent="0.25">
      <c r="A75" s="119"/>
      <c r="B75" s="106" t="s">
        <v>1356</v>
      </c>
    </row>
    <row r="76" spans="1:2" x14ac:dyDescent="0.25">
      <c r="A76" s="119"/>
      <c r="B76" s="105" t="s">
        <v>1352</v>
      </c>
    </row>
    <row r="77" spans="1:2" x14ac:dyDescent="0.25">
      <c r="A77" s="119"/>
      <c r="B77" s="105" t="s">
        <v>1353</v>
      </c>
    </row>
    <row r="78" spans="1:2" x14ac:dyDescent="0.25">
      <c r="A78" s="119"/>
      <c r="B78" s="105" t="s">
        <v>1350</v>
      </c>
    </row>
    <row r="79" spans="1:2" x14ac:dyDescent="0.25">
      <c r="A79" s="119"/>
      <c r="B79" s="105" t="s">
        <v>1351</v>
      </c>
    </row>
    <row r="80" spans="1:2" x14ac:dyDescent="0.25">
      <c r="A80" s="119"/>
      <c r="B80" s="105" t="s">
        <v>1345</v>
      </c>
    </row>
    <row r="81" spans="1:2" x14ac:dyDescent="0.25">
      <c r="A81" s="120"/>
      <c r="B81" s="105" t="s">
        <v>1346</v>
      </c>
    </row>
    <row r="82" spans="1:2" x14ac:dyDescent="0.25">
      <c r="A82" s="104" t="s">
        <v>1343</v>
      </c>
      <c r="B82" s="105" t="s">
        <v>1355</v>
      </c>
    </row>
    <row r="84" spans="1:2" ht="18.75" x14ac:dyDescent="0.25">
      <c r="A84" s="121" t="s">
        <v>1502</v>
      </c>
      <c r="B84" s="121"/>
    </row>
    <row r="85" spans="1:2" x14ac:dyDescent="0.25">
      <c r="A85" s="118" t="s">
        <v>1343</v>
      </c>
      <c r="B85" s="105" t="s">
        <v>1295</v>
      </c>
    </row>
    <row r="86" spans="1:2" x14ac:dyDescent="0.25">
      <c r="A86" s="119"/>
      <c r="B86" s="105" t="s">
        <v>1296</v>
      </c>
    </row>
    <row r="87" spans="1:2" x14ac:dyDescent="0.25">
      <c r="A87" s="120"/>
      <c r="B87" s="105" t="s">
        <v>1297</v>
      </c>
    </row>
    <row r="88" spans="1:2" x14ac:dyDescent="0.25">
      <c r="A88" s="117"/>
      <c r="B88" s="117"/>
    </row>
    <row r="89" spans="1:2" x14ac:dyDescent="0.25">
      <c r="A89" s="116"/>
      <c r="B89" s="116"/>
    </row>
    <row r="93" spans="1:2" x14ac:dyDescent="0.25">
      <c r="A93" s="117"/>
      <c r="B93" s="117"/>
    </row>
    <row r="94" spans="1:2" x14ac:dyDescent="0.25">
      <c r="A94" s="116"/>
      <c r="B94" s="116"/>
    </row>
    <row r="95" spans="1:2" x14ac:dyDescent="0.25">
      <c r="A95" s="116"/>
      <c r="B95" s="116"/>
    </row>
    <row r="96" spans="1:2" x14ac:dyDescent="0.25">
      <c r="A96" s="116"/>
      <c r="B96" s="116"/>
    </row>
    <row r="97" spans="1:2" x14ac:dyDescent="0.25">
      <c r="B97" s="99"/>
    </row>
    <row r="99" spans="1:2" x14ac:dyDescent="0.25">
      <c r="A99" s="117"/>
      <c r="B99" s="117"/>
    </row>
    <row r="100" spans="1:2" x14ac:dyDescent="0.25">
      <c r="A100" s="116"/>
      <c r="B100" s="116"/>
    </row>
    <row r="101" spans="1:2" x14ac:dyDescent="0.25">
      <c r="B101" s="99"/>
    </row>
    <row r="102" spans="1:2" x14ac:dyDescent="0.25">
      <c r="B102" s="99"/>
    </row>
    <row r="103" spans="1:2" x14ac:dyDescent="0.25">
      <c r="B103" s="99"/>
    </row>
    <row r="104" spans="1:2" x14ac:dyDescent="0.25">
      <c r="A104" s="116"/>
      <c r="B104" s="116"/>
    </row>
    <row r="105" spans="1:2" x14ac:dyDescent="0.25">
      <c r="A105" s="116"/>
      <c r="B105" s="116"/>
    </row>
    <row r="106" spans="1:2" x14ac:dyDescent="0.25">
      <c r="A106" s="116"/>
      <c r="B106" s="116"/>
    </row>
    <row r="107" spans="1:2" x14ac:dyDescent="0.25">
      <c r="A107" s="116"/>
      <c r="B107" s="116"/>
    </row>
    <row r="110" spans="1:2" x14ac:dyDescent="0.25">
      <c r="A110" s="1" t="s">
        <v>1063</v>
      </c>
    </row>
  </sheetData>
  <mergeCells count="27">
    <mergeCell ref="A71:A81"/>
    <mergeCell ref="A85:A87"/>
    <mergeCell ref="A84:B84"/>
    <mergeCell ref="A54:B54"/>
    <mergeCell ref="A1:B1"/>
    <mergeCell ref="A69:B69"/>
    <mergeCell ref="A49:B49"/>
    <mergeCell ref="A38:B38"/>
    <mergeCell ref="A68:B68"/>
    <mergeCell ref="A35:B35"/>
    <mergeCell ref="A32:B32"/>
    <mergeCell ref="A28:B28"/>
    <mergeCell ref="A22:B22"/>
    <mergeCell ref="A13:B13"/>
    <mergeCell ref="A9:B9"/>
    <mergeCell ref="A107:B107"/>
    <mergeCell ref="A99:B99"/>
    <mergeCell ref="A100:B100"/>
    <mergeCell ref="A104:B104"/>
    <mergeCell ref="A105:B105"/>
    <mergeCell ref="A106:B106"/>
    <mergeCell ref="A96:B96"/>
    <mergeCell ref="A88:B88"/>
    <mergeCell ref="A93:B93"/>
    <mergeCell ref="A89:B89"/>
    <mergeCell ref="A94:B94"/>
    <mergeCell ref="A95:B95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10" sqref="A10"/>
    </sheetView>
  </sheetViews>
  <sheetFormatPr baseColWidth="10" defaultRowHeight="15" x14ac:dyDescent="0.25"/>
  <cols>
    <col min="1" max="1" width="46.140625" customWidth="1"/>
  </cols>
  <sheetData>
    <row r="1" spans="1:1" ht="18.75" x14ac:dyDescent="0.3">
      <c r="A1" s="17" t="str">
        <f>CONCATENATE("# Filename = 'c9800_init_",var_nl,"-confg'")</f>
        <v># Filename = 'c9800_init_634-confg'</v>
      </c>
    </row>
    <row r="2" spans="1:1" x14ac:dyDescent="0.25">
      <c r="A2" s="69" t="s">
        <v>1298</v>
      </c>
    </row>
    <row r="3" spans="1:1" x14ac:dyDescent="0.25">
      <c r="A3" s="60" t="str">
        <f>CONCATENATE("hostname c9800_rollout_",var_nl)</f>
        <v>hostname c9800_rollout_634</v>
      </c>
    </row>
    <row r="4" spans="1:1" x14ac:dyDescent="0.25">
      <c r="A4" s="6" t="s">
        <v>1398</v>
      </c>
    </row>
    <row r="5" spans="1:1" x14ac:dyDescent="0.25">
      <c r="A5" s="6" t="str">
        <f>CONCATENATE("interface ",var_if_wlc_mgmt)</f>
        <v>interface gigabitEthernet 2</v>
      </c>
    </row>
    <row r="6" spans="1:1" x14ac:dyDescent="0.25">
      <c r="A6" s="6" t="s">
        <v>1435</v>
      </c>
    </row>
    <row r="7" spans="1:1" x14ac:dyDescent="0.25">
      <c r="A7" s="6" t="s">
        <v>1436</v>
      </c>
    </row>
    <row r="8" spans="1:1" x14ac:dyDescent="0.25">
      <c r="A8" s="6" t="str">
        <f>CONCATENATE(" ip address ",var_ip_wlc2," ",var_mask_v1)</f>
        <v xml:space="preserve"> ip address 10.251.81.195 255.255.255.0</v>
      </c>
    </row>
    <row r="9" spans="1:1" x14ac:dyDescent="0.25">
      <c r="A9" s="6" t="s">
        <v>1431</v>
      </c>
    </row>
    <row r="10" spans="1:1" x14ac:dyDescent="0.25">
      <c r="A10" s="6" t="s">
        <v>1432</v>
      </c>
    </row>
    <row r="11" spans="1:1" x14ac:dyDescent="0.25">
      <c r="A11" s="6" t="s">
        <v>1433</v>
      </c>
    </row>
    <row r="12" spans="1:1" x14ac:dyDescent="0.25">
      <c r="A12" s="6" t="s">
        <v>1398</v>
      </c>
    </row>
    <row r="13" spans="1:1" x14ac:dyDescent="0.25">
      <c r="A13" s="6" t="str">
        <f>CONCATENATE("ip default-gateway ",var_gw_v1)</f>
        <v>ip default-gateway 10.251.81.1</v>
      </c>
    </row>
    <row r="14" spans="1:1" x14ac:dyDescent="0.25">
      <c r="A14" s="6" t="str">
        <f>CONCATENATE("ip route 0.0.0.0 0.0.0.0 ",var_gw_v1)</f>
        <v>ip route 0.0.0.0 0.0.0.0 10.251.81.1</v>
      </c>
    </row>
    <row r="15" spans="1:1" x14ac:dyDescent="0.25">
      <c r="A15" s="6" t="s">
        <v>1455</v>
      </c>
    </row>
    <row r="16" spans="1:1" x14ac:dyDescent="0.25">
      <c r="A16" s="6" t="s">
        <v>1398</v>
      </c>
    </row>
    <row r="17" spans="1:1" x14ac:dyDescent="0.25">
      <c r="A17" s="6" t="s">
        <v>1323</v>
      </c>
    </row>
    <row r="18" spans="1:1" x14ac:dyDescent="0.25">
      <c r="A18" s="6" t="s">
        <v>1438</v>
      </c>
    </row>
    <row r="19" spans="1:1" x14ac:dyDescent="0.25">
      <c r="A19" s="6" t="s">
        <v>1398</v>
      </c>
    </row>
    <row r="20" spans="1:1" x14ac:dyDescent="0.25">
      <c r="A20" s="6" t="str">
        <f>CONCATENATE("ip domain name ",var_domain_nl)</f>
        <v>ip domain name fc.de.bauhaus.intra</v>
      </c>
    </row>
    <row r="21" spans="1:1" x14ac:dyDescent="0.25">
      <c r="A21" s="6"/>
    </row>
    <row r="22" spans="1:1" x14ac:dyDescent="0.25">
      <c r="A22" s="6" t="s">
        <v>1055</v>
      </c>
    </row>
    <row r="23" spans="1:1" x14ac:dyDescent="0.25">
      <c r="A23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40"/>
  <sheetViews>
    <sheetView workbookViewId="0">
      <pane ySplit="1" topLeftCell="A2" activePane="bottomLeft" state="frozen"/>
      <selection pane="bottomLeft" activeCell="A15" sqref="A15"/>
    </sheetView>
  </sheetViews>
  <sheetFormatPr baseColWidth="10" defaultRowHeight="15" x14ac:dyDescent="0.25"/>
  <cols>
    <col min="1" max="1" width="106.5703125" bestFit="1" customWidth="1"/>
  </cols>
  <sheetData>
    <row r="1" spans="1:1" ht="34.5" customHeight="1" thickBot="1" x14ac:dyDescent="0.3">
      <c r="A1" s="64" t="s">
        <v>1481</v>
      </c>
    </row>
    <row r="2" spans="1:1" x14ac:dyDescent="0.25">
      <c r="A2" s="80" t="s">
        <v>1298</v>
      </c>
    </row>
    <row r="3" spans="1:1" x14ac:dyDescent="0.25">
      <c r="A3" s="85" t="s">
        <v>1066</v>
      </c>
    </row>
    <row r="4" spans="1:1" x14ac:dyDescent="0.25">
      <c r="A4" s="85" t="s">
        <v>1079</v>
      </c>
    </row>
    <row r="5" spans="1:1" x14ac:dyDescent="0.25">
      <c r="A5" s="85" t="s">
        <v>1064</v>
      </c>
    </row>
    <row r="6" spans="1:1" x14ac:dyDescent="0.25">
      <c r="A6" s="85" t="s">
        <v>1097</v>
      </c>
    </row>
    <row r="7" spans="1:1" x14ac:dyDescent="0.25">
      <c r="A7" s="85" t="s">
        <v>1098</v>
      </c>
    </row>
    <row r="8" spans="1:1" x14ac:dyDescent="0.25">
      <c r="A8" s="85" t="str">
        <f>CONCATENATE("ip domain name ",var_domain_nl)</f>
        <v>ip domain name fc.de.bauhaus.intra</v>
      </c>
    </row>
    <row r="9" spans="1:1" x14ac:dyDescent="0.25">
      <c r="A9" s="85" t="str">
        <f>CONCATENATE("ip name-server ",var_ip_dns1," ",var_ip_dns2)</f>
        <v>ip name-server 172.16.81.11 10.49.150.68</v>
      </c>
    </row>
    <row r="10" spans="1:1" x14ac:dyDescent="0.25">
      <c r="A10" s="85" t="str">
        <f>CONCATENATE("ntp server ",var_ip_ntp)</f>
        <v>ntp server 172.16.81.11</v>
      </c>
    </row>
    <row r="11" spans="1:1" x14ac:dyDescent="0.25">
      <c r="A11" s="85" t="s">
        <v>1099</v>
      </c>
    </row>
    <row r="12" spans="1:1" x14ac:dyDescent="0.25">
      <c r="A12" s="85" t="s">
        <v>1100</v>
      </c>
    </row>
    <row r="13" spans="1:1" x14ac:dyDescent="0.25">
      <c r="A13" s="85" t="str">
        <f>CONCATENATE("username xnet privilege 15 algorithm-type scrypt secret ",var_pw_xnet)</f>
        <v>username xnet privilege 15 algorithm-type scrypt secret xnet&amp;ALLE&amp;14</v>
      </c>
    </row>
    <row r="14" spans="1:1" x14ac:dyDescent="0.25">
      <c r="A14" s="85" t="str">
        <f>CONCATENATE("username admin privilege 15 algorithm-type scrypt secret ",var_pw_admin)</f>
        <v>username admin privilege 15 algorithm-type scrypt secret NwadmiN68167</v>
      </c>
    </row>
    <row r="15" spans="1:1" x14ac:dyDescent="0.25">
      <c r="A15" s="85" t="str">
        <f>CONCATENATE("enable algorithm-type scrypt secret ",var_pw_secret)</f>
        <v>enable algorithm-type scrypt secret NwadmiN68167</v>
      </c>
    </row>
    <row r="16" spans="1:1" x14ac:dyDescent="0.25">
      <c r="A16" s="85" t="str">
        <f>CONCATENATE("hostname ",var_dns_wlc2)</f>
        <v>hostname de0634swlc20002</v>
      </c>
    </row>
    <row r="17" spans="1:1" x14ac:dyDescent="0.25">
      <c r="A17" s="85" t="str">
        <f>CONCATENATE("wireless mobility group name de0",var_nl)</f>
        <v>wireless mobility group name de0634</v>
      </c>
    </row>
    <row r="18" spans="1:1" x14ac:dyDescent="0.25">
      <c r="A18" s="85" t="s">
        <v>1059</v>
      </c>
    </row>
    <row r="19" spans="1:1" x14ac:dyDescent="0.25">
      <c r="A19" s="85" t="str">
        <f>CONCATENATE("wireless rf-network de0",var_nl)</f>
        <v>wireless rf-network de0634</v>
      </c>
    </row>
    <row r="20" spans="1:1" x14ac:dyDescent="0.25">
      <c r="A20" s="85" t="str">
        <f>CONCATENATE("wireless mobility multicast ipv4 ",var_mcast_wlc2)</f>
        <v>wireless mobility multicast ipv4 239.251.81.195</v>
      </c>
    </row>
    <row r="21" spans="1:1" x14ac:dyDescent="0.25">
      <c r="A21" s="85" t="s">
        <v>1101</v>
      </c>
    </row>
    <row r="22" spans="1:1" x14ac:dyDescent="0.25">
      <c r="A22" s="85" t="str">
        <f>CONCATENATE("wireless management interface ",var_if_wlc_mgmt_wlan)</f>
        <v>wireless management interface gigabitEthernet 2</v>
      </c>
    </row>
    <row r="23" spans="1:1" x14ac:dyDescent="0.25">
      <c r="A23" s="85" t="s">
        <v>1045</v>
      </c>
    </row>
    <row r="24" spans="1:1" x14ac:dyDescent="0.25">
      <c r="A24" s="85" t="s">
        <v>1102</v>
      </c>
    </row>
    <row r="25" spans="1:1" x14ac:dyDescent="0.25">
      <c r="A25" s="85" t="s">
        <v>1059</v>
      </c>
    </row>
    <row r="26" spans="1:1" x14ac:dyDescent="0.25">
      <c r="A26" s="85" t="s">
        <v>1103</v>
      </c>
    </row>
    <row r="27" spans="1:1" x14ac:dyDescent="0.25">
      <c r="A27" s="85" t="s">
        <v>1059</v>
      </c>
    </row>
    <row r="28" spans="1:1" x14ac:dyDescent="0.25">
      <c r="A28" s="85" t="s">
        <v>1104</v>
      </c>
    </row>
    <row r="29" spans="1:1" x14ac:dyDescent="0.25">
      <c r="A29" s="85" t="s">
        <v>1059</v>
      </c>
    </row>
    <row r="30" spans="1:1" x14ac:dyDescent="0.25">
      <c r="A30" s="85" t="s">
        <v>1105</v>
      </c>
    </row>
    <row r="31" spans="1:1" x14ac:dyDescent="0.25">
      <c r="A31" s="85" t="s">
        <v>1336</v>
      </c>
    </row>
    <row r="32" spans="1:1" x14ac:dyDescent="0.25">
      <c r="A32" s="85" t="str">
        <f>CONCATENATE("ip ssh source-interface ",var_if_wlc_mgmt)</f>
        <v>ip ssh source-interface gigabitEthernet 2</v>
      </c>
    </row>
    <row r="33" spans="1:1" x14ac:dyDescent="0.25">
      <c r="A33" s="85" t="str">
        <f>CONCATENATE("ip tftp source-interface ",var_if_wlc_mgmt)</f>
        <v>ip tftp source-interface gigabitEthernet 2</v>
      </c>
    </row>
    <row r="34" spans="1:1" x14ac:dyDescent="0.25">
      <c r="A34" s="85" t="str">
        <f>CONCATENATE("ip ftp source-interface ",var_if_wlc_mgmt)</f>
        <v>ip ftp source-interface gigabitEthernet 2</v>
      </c>
    </row>
    <row r="35" spans="1:1" x14ac:dyDescent="0.25">
      <c r="A35" s="85" t="str">
        <f>CONCATENATE("ip http client source-interface ",var_if_wlc_mgmt)</f>
        <v>ip http client source-interface gigabitEthernet 2</v>
      </c>
    </row>
    <row r="36" spans="1:1" x14ac:dyDescent="0.25">
      <c r="A36" s="82" t="s">
        <v>1339</v>
      </c>
    </row>
    <row r="37" spans="1:1" x14ac:dyDescent="0.25">
      <c r="A37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tftp://10.49.110.80/bauhaus/rollout_c9800_17.6.4/634/server.pfx password xdgp0</v>
      </c>
    </row>
    <row r="38" spans="1:1" x14ac:dyDescent="0.25">
      <c r="A38" s="85"/>
    </row>
    <row r="39" spans="1:1" x14ac:dyDescent="0.25">
      <c r="A39" s="85"/>
    </row>
    <row r="40" spans="1:1" ht="15.75" thickBot="1" x14ac:dyDescent="0.3">
      <c r="A40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161" activePane="bottomLeft" state="frozen"/>
      <selection pane="bottomLeft" activeCell="A20" sqref="A20"/>
    </sheetView>
  </sheetViews>
  <sheetFormatPr baseColWidth="10" defaultRowHeight="15" x14ac:dyDescent="0.2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 x14ac:dyDescent="0.3">
      <c r="A1" s="64" t="s">
        <v>1480</v>
      </c>
    </row>
    <row r="2" spans="1:1" x14ac:dyDescent="0.25">
      <c r="A2" s="80" t="s">
        <v>1298</v>
      </c>
    </row>
    <row r="3" spans="1:1" x14ac:dyDescent="0.25">
      <c r="A3" s="85" t="str">
        <f>CONCATENATE("crypto pki trustpoint ",var_trustpoint_radius)</f>
        <v>crypto pki trustpoint server.pfx</v>
      </c>
    </row>
    <row r="4" spans="1:1" x14ac:dyDescent="0.25">
      <c r="A4" s="85" t="s">
        <v>1111</v>
      </c>
    </row>
    <row r="5" spans="1:1" x14ac:dyDescent="0.25">
      <c r="A5" s="85" t="s">
        <v>1045</v>
      </c>
    </row>
    <row r="6" spans="1:1" x14ac:dyDescent="0.25">
      <c r="A6" s="85" t="s">
        <v>1109</v>
      </c>
    </row>
    <row r="7" spans="1:1" x14ac:dyDescent="0.25">
      <c r="A7" s="85" t="s">
        <v>1112</v>
      </c>
    </row>
    <row r="8" spans="1:1" x14ac:dyDescent="0.25">
      <c r="A8" s="85" t="str">
        <f>CONCATENATE("pki-trustpoint ",var_trustpoint_radius)</f>
        <v>pki-trustpoint server.pfx</v>
      </c>
    </row>
    <row r="9" spans="1:1" x14ac:dyDescent="0.25">
      <c r="A9" s="85" t="s">
        <v>1045</v>
      </c>
    </row>
    <row r="10" spans="1:1" x14ac:dyDescent="0.25">
      <c r="A10" s="85" t="s">
        <v>1110</v>
      </c>
    </row>
    <row r="11" spans="1:1" x14ac:dyDescent="0.25">
      <c r="A11" s="85" t="s">
        <v>1114</v>
      </c>
    </row>
    <row r="12" spans="1:1" x14ac:dyDescent="0.25">
      <c r="A12" s="85" t="str">
        <f>CONCATENATE("pki-trustpoint ",var_trustpoint_radius)</f>
        <v>pki-trustpoint server.pfx</v>
      </c>
    </row>
    <row r="13" spans="1:1" x14ac:dyDescent="0.25">
      <c r="A13" s="85" t="s">
        <v>1045</v>
      </c>
    </row>
    <row r="14" spans="1:1" x14ac:dyDescent="0.25">
      <c r="A14" s="85" t="s">
        <v>1115</v>
      </c>
    </row>
    <row r="15" spans="1:1" x14ac:dyDescent="0.25">
      <c r="A15" s="85" t="s">
        <v>1116</v>
      </c>
    </row>
    <row r="16" spans="1:1" x14ac:dyDescent="0.25">
      <c r="A16" s="85" t="s">
        <v>1117</v>
      </c>
    </row>
    <row r="17" spans="1:1" x14ac:dyDescent="0.25">
      <c r="A17" s="85" t="s">
        <v>1118</v>
      </c>
    </row>
    <row r="18" spans="1:1" x14ac:dyDescent="0.25">
      <c r="A18" s="85" t="s">
        <v>1119</v>
      </c>
    </row>
    <row r="19" spans="1:1" x14ac:dyDescent="0.25">
      <c r="A19" s="85" t="str">
        <f>CONCATENATE("user-name ",var_user_guest)</f>
        <v>user-name Bauhaus_Guest</v>
      </c>
    </row>
    <row r="20" spans="1:1" x14ac:dyDescent="0.25">
      <c r="A20" s="85" t="str">
        <f>CONCATENATE("password 0 ",var_pw_guest)</f>
        <v>password 0 WJmYTA0YWQwNmRkM2Y0NjY5</v>
      </c>
    </row>
    <row r="21" spans="1:1" x14ac:dyDescent="0.25">
      <c r="A21" s="85" t="s">
        <v>1120</v>
      </c>
    </row>
    <row r="22" spans="1:1" x14ac:dyDescent="0.25">
      <c r="A22" s="85" t="s">
        <v>1045</v>
      </c>
    </row>
    <row r="23" spans="1:1" x14ac:dyDescent="0.25">
      <c r="A23" s="85" t="s">
        <v>1121</v>
      </c>
    </row>
    <row r="24" spans="1:1" x14ac:dyDescent="0.25">
      <c r="A24" s="85" t="str">
        <f>CONCATENATE("ntp ip ",var_ip_ntp)</f>
        <v>ntp ip 172.16.81.11</v>
      </c>
    </row>
    <row r="25" spans="1:1" x14ac:dyDescent="0.25">
      <c r="A25" s="82" t="s">
        <v>1373</v>
      </c>
    </row>
    <row r="26" spans="1:1" x14ac:dyDescent="0.25">
      <c r="A26" s="82" t="s">
        <v>1374</v>
      </c>
    </row>
    <row r="27" spans="1:1" x14ac:dyDescent="0.25">
      <c r="A27" s="85" t="str">
        <f>CONCATENATE("capwap backup primary ",var_dns_wlc2," ",var_ip_wlc2)</f>
        <v>capwap backup primary de0634swlc20002 10.251.81.195</v>
      </c>
    </row>
    <row r="28" spans="1:1" x14ac:dyDescent="0.25">
      <c r="A28" s="85" t="s">
        <v>1122</v>
      </c>
    </row>
    <row r="29" spans="1:1" x14ac:dyDescent="0.25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 x14ac:dyDescent="0.25">
      <c r="A30" s="85" t="s">
        <v>1123</v>
      </c>
    </row>
    <row r="31" spans="1:1" x14ac:dyDescent="0.25">
      <c r="A31" s="85" t="s">
        <v>1124</v>
      </c>
    </row>
    <row r="32" spans="1:1" x14ac:dyDescent="0.25">
      <c r="A32" s="85" t="s">
        <v>1045</v>
      </c>
    </row>
    <row r="33" spans="1:1" x14ac:dyDescent="0.25">
      <c r="A33" s="85" t="s">
        <v>1125</v>
      </c>
    </row>
    <row r="34" spans="1:1" x14ac:dyDescent="0.25">
      <c r="A34" s="85"/>
    </row>
    <row r="35" spans="1:1" x14ac:dyDescent="0.25">
      <c r="A35" s="85" t="s">
        <v>1126</v>
      </c>
    </row>
    <row r="36" spans="1:1" x14ac:dyDescent="0.25">
      <c r="A36" s="85" t="s">
        <v>1127</v>
      </c>
    </row>
    <row r="37" spans="1:1" x14ac:dyDescent="0.25">
      <c r="A37" s="113" t="s">
        <v>1524</v>
      </c>
    </row>
    <row r="38" spans="1:1" x14ac:dyDescent="0.25">
      <c r="A38" s="85" t="s">
        <v>1128</v>
      </c>
    </row>
    <row r="39" spans="1:1" x14ac:dyDescent="0.25">
      <c r="A39" s="85" t="s">
        <v>1129</v>
      </c>
    </row>
    <row r="40" spans="1:1" x14ac:dyDescent="0.25">
      <c r="A40" s="85" t="s">
        <v>1130</v>
      </c>
    </row>
    <row r="41" spans="1:1" x14ac:dyDescent="0.25">
      <c r="A41" s="85" t="s">
        <v>1131</v>
      </c>
    </row>
    <row r="42" spans="1:1" x14ac:dyDescent="0.25">
      <c r="A42" s="85" t="s">
        <v>1132</v>
      </c>
    </row>
    <row r="43" spans="1:1" x14ac:dyDescent="0.25">
      <c r="A43" s="85" t="s">
        <v>1133</v>
      </c>
    </row>
    <row r="44" spans="1:1" x14ac:dyDescent="0.25">
      <c r="A44" s="85" t="s">
        <v>1134</v>
      </c>
    </row>
    <row r="45" spans="1:1" x14ac:dyDescent="0.25">
      <c r="A45" s="85" t="s">
        <v>1135</v>
      </c>
    </row>
    <row r="46" spans="1:1" x14ac:dyDescent="0.25">
      <c r="A46" s="85" t="s">
        <v>1136</v>
      </c>
    </row>
    <row r="47" spans="1:1" x14ac:dyDescent="0.25">
      <c r="A47" s="85" t="s">
        <v>1137</v>
      </c>
    </row>
    <row r="48" spans="1:1" x14ac:dyDescent="0.25">
      <c r="A48" s="85" t="s">
        <v>1138</v>
      </c>
    </row>
    <row r="49" spans="1:1" x14ac:dyDescent="0.25">
      <c r="A49" s="85" t="s">
        <v>1139</v>
      </c>
    </row>
    <row r="50" spans="1:1" x14ac:dyDescent="0.25">
      <c r="A50" s="85"/>
    </row>
    <row r="51" spans="1:1" x14ac:dyDescent="0.25">
      <c r="A51" s="82" t="s">
        <v>1499</v>
      </c>
    </row>
    <row r="52" spans="1:1" x14ac:dyDescent="0.25">
      <c r="A52" s="85" t="s">
        <v>1140</v>
      </c>
    </row>
    <row r="53" spans="1:1" x14ac:dyDescent="0.25">
      <c r="A53" s="85" t="s">
        <v>1141</v>
      </c>
    </row>
    <row r="54" spans="1:1" x14ac:dyDescent="0.25">
      <c r="A54" s="85" t="s">
        <v>1142</v>
      </c>
    </row>
    <row r="55" spans="1:1" x14ac:dyDescent="0.25">
      <c r="A55" s="85" t="s">
        <v>1143</v>
      </c>
    </row>
    <row r="56" spans="1:1" x14ac:dyDescent="0.25">
      <c r="A56" s="85" t="s">
        <v>1144</v>
      </c>
    </row>
    <row r="57" spans="1:1" x14ac:dyDescent="0.25">
      <c r="A57" s="85" t="s">
        <v>1145</v>
      </c>
    </row>
    <row r="58" spans="1:1" x14ac:dyDescent="0.25">
      <c r="A58" s="85" t="s">
        <v>1146</v>
      </c>
    </row>
    <row r="59" spans="1:1" x14ac:dyDescent="0.25">
      <c r="A59" s="85" t="s">
        <v>1147</v>
      </c>
    </row>
    <row r="60" spans="1:1" x14ac:dyDescent="0.25">
      <c r="A60" s="85" t="s">
        <v>1148</v>
      </c>
    </row>
    <row r="61" spans="1:1" x14ac:dyDescent="0.25">
      <c r="A61" s="85"/>
    </row>
    <row r="62" spans="1:1" x14ac:dyDescent="0.25">
      <c r="A62" s="85" t="s">
        <v>1149</v>
      </c>
    </row>
    <row r="63" spans="1:1" x14ac:dyDescent="0.25">
      <c r="A63" s="85" t="s">
        <v>1150</v>
      </c>
    </row>
    <row r="64" spans="1:1" x14ac:dyDescent="0.25">
      <c r="A64" s="85"/>
    </row>
    <row r="65" spans="1:1" x14ac:dyDescent="0.25">
      <c r="A65" s="82" t="s">
        <v>1500</v>
      </c>
    </row>
    <row r="66" spans="1:1" x14ac:dyDescent="0.25">
      <c r="A66" s="85" t="s">
        <v>1151</v>
      </c>
    </row>
    <row r="67" spans="1:1" x14ac:dyDescent="0.25">
      <c r="A67" s="82" t="s">
        <v>1377</v>
      </c>
    </row>
    <row r="68" spans="1:1" x14ac:dyDescent="0.25">
      <c r="A68" s="85" t="s">
        <v>1152</v>
      </c>
    </row>
    <row r="69" spans="1:1" x14ac:dyDescent="0.25">
      <c r="A69" s="113" t="s">
        <v>1525</v>
      </c>
    </row>
    <row r="70" spans="1:1" x14ac:dyDescent="0.25">
      <c r="A70" s="85" t="s">
        <v>1153</v>
      </c>
    </row>
    <row r="71" spans="1:1" x14ac:dyDescent="0.25">
      <c r="A71" s="85" t="s">
        <v>1154</v>
      </c>
    </row>
    <row r="72" spans="1:1" x14ac:dyDescent="0.25">
      <c r="A72" s="85" t="s">
        <v>1155</v>
      </c>
    </row>
    <row r="73" spans="1:1" x14ac:dyDescent="0.25">
      <c r="A73" s="85" t="s">
        <v>1156</v>
      </c>
    </row>
    <row r="74" spans="1:1" x14ac:dyDescent="0.25">
      <c r="A74" s="85" t="s">
        <v>1157</v>
      </c>
    </row>
    <row r="75" spans="1:1" x14ac:dyDescent="0.25">
      <c r="A75" s="85" t="s">
        <v>1158</v>
      </c>
    </row>
    <row r="76" spans="1:1" x14ac:dyDescent="0.25">
      <c r="A76" s="85" t="s">
        <v>1159</v>
      </c>
    </row>
    <row r="77" spans="1:1" x14ac:dyDescent="0.25">
      <c r="A77" s="85" t="s">
        <v>1160</v>
      </c>
    </row>
    <row r="78" spans="1:1" x14ac:dyDescent="0.25">
      <c r="A78" s="85" t="s">
        <v>1161</v>
      </c>
    </row>
    <row r="79" spans="1:1" x14ac:dyDescent="0.25">
      <c r="A79" s="85" t="s">
        <v>1162</v>
      </c>
    </row>
    <row r="80" spans="1:1" x14ac:dyDescent="0.25">
      <c r="A80" s="85" t="s">
        <v>1163</v>
      </c>
    </row>
    <row r="81" spans="1:1" x14ac:dyDescent="0.25">
      <c r="A81" s="85" t="s">
        <v>1164</v>
      </c>
    </row>
    <row r="82" spans="1:1" x14ac:dyDescent="0.25">
      <c r="A82" s="85" t="s">
        <v>1165</v>
      </c>
    </row>
    <row r="83" spans="1:1" x14ac:dyDescent="0.25">
      <c r="A83" s="85" t="s">
        <v>1166</v>
      </c>
    </row>
    <row r="84" spans="1:1" x14ac:dyDescent="0.25">
      <c r="A84" s="85" t="s">
        <v>1167</v>
      </c>
    </row>
    <row r="85" spans="1:1" x14ac:dyDescent="0.25">
      <c r="A85" s="85" t="s">
        <v>1168</v>
      </c>
    </row>
    <row r="86" spans="1:1" x14ac:dyDescent="0.25">
      <c r="A86" s="85" t="s">
        <v>1169</v>
      </c>
    </row>
    <row r="87" spans="1:1" x14ac:dyDescent="0.25">
      <c r="A87" s="85" t="s">
        <v>1170</v>
      </c>
    </row>
    <row r="88" spans="1:1" x14ac:dyDescent="0.25">
      <c r="A88" s="85" t="s">
        <v>1171</v>
      </c>
    </row>
    <row r="89" spans="1:1" x14ac:dyDescent="0.25">
      <c r="A89" s="85"/>
    </row>
    <row r="90" spans="1:1" x14ac:dyDescent="0.25">
      <c r="A90" s="85" t="s">
        <v>1172</v>
      </c>
    </row>
    <row r="91" spans="1:1" x14ac:dyDescent="0.25">
      <c r="A91" s="85" t="s">
        <v>1173</v>
      </c>
    </row>
    <row r="92" spans="1:1" x14ac:dyDescent="0.25">
      <c r="A92" s="85" t="s">
        <v>1174</v>
      </c>
    </row>
    <row r="93" spans="1:1" x14ac:dyDescent="0.25">
      <c r="A93" s="85" t="s">
        <v>1175</v>
      </c>
    </row>
    <row r="94" spans="1:1" x14ac:dyDescent="0.25">
      <c r="A94" s="85" t="s">
        <v>1176</v>
      </c>
    </row>
    <row r="95" spans="1:1" x14ac:dyDescent="0.25">
      <c r="A95" s="85" t="s">
        <v>1177</v>
      </c>
    </row>
    <row r="96" spans="1:1" x14ac:dyDescent="0.25">
      <c r="A96" s="85"/>
    </row>
    <row r="97" spans="1:1" x14ac:dyDescent="0.25">
      <c r="A97" s="85" t="s">
        <v>1178</v>
      </c>
    </row>
    <row r="98" spans="1:1" x14ac:dyDescent="0.25">
      <c r="A98" s="85" t="s">
        <v>1179</v>
      </c>
    </row>
    <row r="99" spans="1:1" x14ac:dyDescent="0.25">
      <c r="A99" s="85" t="s">
        <v>1183</v>
      </c>
    </row>
    <row r="100" spans="1:1" x14ac:dyDescent="0.25">
      <c r="A100" s="85" t="s">
        <v>1184</v>
      </c>
    </row>
    <row r="101" spans="1:1" x14ac:dyDescent="0.25">
      <c r="A101" s="85" t="s">
        <v>1185</v>
      </c>
    </row>
    <row r="102" spans="1:1" x14ac:dyDescent="0.25">
      <c r="A102" s="85" t="s">
        <v>1186</v>
      </c>
    </row>
    <row r="103" spans="1:1" x14ac:dyDescent="0.25">
      <c r="A103" s="85" t="s">
        <v>1187</v>
      </c>
    </row>
    <row r="104" spans="1:1" x14ac:dyDescent="0.25">
      <c r="A104" s="85" t="s">
        <v>1188</v>
      </c>
    </row>
    <row r="105" spans="1:1" x14ac:dyDescent="0.25">
      <c r="A105" s="85" t="s">
        <v>1189</v>
      </c>
    </row>
    <row r="106" spans="1:1" x14ac:dyDescent="0.25">
      <c r="A106" s="85" t="s">
        <v>1190</v>
      </c>
    </row>
    <row r="107" spans="1:1" x14ac:dyDescent="0.25">
      <c r="A107" s="85" t="s">
        <v>1191</v>
      </c>
    </row>
    <row r="108" spans="1:1" x14ac:dyDescent="0.25">
      <c r="A108" s="85" t="s">
        <v>1192</v>
      </c>
    </row>
    <row r="109" spans="1:1" x14ac:dyDescent="0.25">
      <c r="A109" s="85" t="s">
        <v>1193</v>
      </c>
    </row>
    <row r="110" spans="1:1" x14ac:dyDescent="0.25">
      <c r="A110" s="85" t="s">
        <v>1194</v>
      </c>
    </row>
    <row r="111" spans="1:1" x14ac:dyDescent="0.25">
      <c r="A111" s="85" t="s">
        <v>1195</v>
      </c>
    </row>
    <row r="112" spans="1:1" x14ac:dyDescent="0.25">
      <c r="A112" s="85" t="s">
        <v>1196</v>
      </c>
    </row>
    <row r="113" spans="1:1" x14ac:dyDescent="0.25">
      <c r="A113" s="85" t="s">
        <v>1197</v>
      </c>
    </row>
    <row r="114" spans="1:1" x14ac:dyDescent="0.25">
      <c r="A114" s="85" t="s">
        <v>1198</v>
      </c>
    </row>
    <row r="115" spans="1:1" x14ac:dyDescent="0.25">
      <c r="A115" s="85" t="s">
        <v>1199</v>
      </c>
    </row>
    <row r="116" spans="1:1" x14ac:dyDescent="0.25">
      <c r="A116" s="85" t="s">
        <v>1200</v>
      </c>
    </row>
    <row r="117" spans="1:1" x14ac:dyDescent="0.25">
      <c r="A117" s="85" t="s">
        <v>1201</v>
      </c>
    </row>
    <row r="118" spans="1:1" x14ac:dyDescent="0.25">
      <c r="A118" s="85" t="s">
        <v>1202</v>
      </c>
    </row>
    <row r="119" spans="1:1" x14ac:dyDescent="0.25">
      <c r="A119" s="85" t="s">
        <v>1203</v>
      </c>
    </row>
    <row r="120" spans="1:1" x14ac:dyDescent="0.25">
      <c r="A120" s="85" t="s">
        <v>1204</v>
      </c>
    </row>
    <row r="121" spans="1:1" x14ac:dyDescent="0.25">
      <c r="A121" s="85" t="s">
        <v>1205</v>
      </c>
    </row>
    <row r="122" spans="1:1" x14ac:dyDescent="0.25">
      <c r="A122" s="85" t="s">
        <v>1206</v>
      </c>
    </row>
    <row r="123" spans="1:1" x14ac:dyDescent="0.25">
      <c r="A123" s="85" t="s">
        <v>1207</v>
      </c>
    </row>
    <row r="124" spans="1:1" x14ac:dyDescent="0.25">
      <c r="A124" s="85" t="s">
        <v>1208</v>
      </c>
    </row>
    <row r="125" spans="1:1" x14ac:dyDescent="0.25">
      <c r="A125" s="85" t="s">
        <v>1209</v>
      </c>
    </row>
    <row r="126" spans="1:1" x14ac:dyDescent="0.25">
      <c r="A126" s="85" t="s">
        <v>1210</v>
      </c>
    </row>
    <row r="127" spans="1:1" x14ac:dyDescent="0.25">
      <c r="A127" s="85" t="s">
        <v>1045</v>
      </c>
    </row>
    <row r="128" spans="1:1" x14ac:dyDescent="0.25">
      <c r="A128" s="85" t="s">
        <v>1180</v>
      </c>
    </row>
    <row r="129" spans="1:1" x14ac:dyDescent="0.25">
      <c r="A129" s="85" t="s">
        <v>1211</v>
      </c>
    </row>
    <row r="130" spans="1:1" x14ac:dyDescent="0.25">
      <c r="A130" s="85" t="s">
        <v>1212</v>
      </c>
    </row>
    <row r="131" spans="1:1" x14ac:dyDescent="0.25">
      <c r="A131" s="85" t="s">
        <v>1213</v>
      </c>
    </row>
    <row r="132" spans="1:1" x14ac:dyDescent="0.25">
      <c r="A132" s="85" t="s">
        <v>1214</v>
      </c>
    </row>
    <row r="133" spans="1:1" x14ac:dyDescent="0.25">
      <c r="A133" s="85" t="s">
        <v>1215</v>
      </c>
    </row>
    <row r="134" spans="1:1" x14ac:dyDescent="0.25">
      <c r="A134" s="85" t="s">
        <v>1216</v>
      </c>
    </row>
    <row r="135" spans="1:1" x14ac:dyDescent="0.25">
      <c r="A135" s="85" t="s">
        <v>1218</v>
      </c>
    </row>
    <row r="136" spans="1:1" x14ac:dyDescent="0.25">
      <c r="A136" s="85" t="s">
        <v>1217</v>
      </c>
    </row>
    <row r="137" spans="1:1" x14ac:dyDescent="0.25">
      <c r="A137" s="85" t="s">
        <v>1219</v>
      </c>
    </row>
    <row r="138" spans="1:1" x14ac:dyDescent="0.25">
      <c r="A138" s="85" t="s">
        <v>1191</v>
      </c>
    </row>
    <row r="139" spans="1:1" x14ac:dyDescent="0.25">
      <c r="A139" s="85" t="s">
        <v>1192</v>
      </c>
    </row>
    <row r="140" spans="1:1" x14ac:dyDescent="0.25">
      <c r="A140" s="85" t="s">
        <v>1193</v>
      </c>
    </row>
    <row r="141" spans="1:1" x14ac:dyDescent="0.25">
      <c r="A141" s="85" t="s">
        <v>1194</v>
      </c>
    </row>
    <row r="142" spans="1:1" x14ac:dyDescent="0.25">
      <c r="A142" s="85" t="s">
        <v>1195</v>
      </c>
    </row>
    <row r="143" spans="1:1" x14ac:dyDescent="0.25">
      <c r="A143" s="85" t="s">
        <v>1196</v>
      </c>
    </row>
    <row r="144" spans="1:1" x14ac:dyDescent="0.25">
      <c r="A144" s="85" t="s">
        <v>1197</v>
      </c>
    </row>
    <row r="145" spans="1:1" x14ac:dyDescent="0.25">
      <c r="A145" s="85" t="s">
        <v>1198</v>
      </c>
    </row>
    <row r="146" spans="1:1" x14ac:dyDescent="0.25">
      <c r="A146" s="85" t="s">
        <v>1199</v>
      </c>
    </row>
    <row r="147" spans="1:1" x14ac:dyDescent="0.25">
      <c r="A147" s="85" t="s">
        <v>1200</v>
      </c>
    </row>
    <row r="148" spans="1:1" x14ac:dyDescent="0.25">
      <c r="A148" s="85" t="s">
        <v>1201</v>
      </c>
    </row>
    <row r="149" spans="1:1" x14ac:dyDescent="0.25">
      <c r="A149" s="85" t="s">
        <v>1202</v>
      </c>
    </row>
    <row r="150" spans="1:1" x14ac:dyDescent="0.25">
      <c r="A150" s="85" t="s">
        <v>1203</v>
      </c>
    </row>
    <row r="151" spans="1:1" x14ac:dyDescent="0.25">
      <c r="A151" s="85" t="s">
        <v>1204</v>
      </c>
    </row>
    <row r="152" spans="1:1" x14ac:dyDescent="0.25">
      <c r="A152" s="85" t="s">
        <v>1205</v>
      </c>
    </row>
    <row r="153" spans="1:1" x14ac:dyDescent="0.25">
      <c r="A153" s="85" t="s">
        <v>1206</v>
      </c>
    </row>
    <row r="154" spans="1:1" x14ac:dyDescent="0.25">
      <c r="A154" s="85" t="s">
        <v>1207</v>
      </c>
    </row>
    <row r="155" spans="1:1" x14ac:dyDescent="0.25">
      <c r="A155" s="85" t="s">
        <v>1220</v>
      </c>
    </row>
    <row r="156" spans="1:1" x14ac:dyDescent="0.25">
      <c r="A156" s="85" t="s">
        <v>1209</v>
      </c>
    </row>
    <row r="157" spans="1:1" x14ac:dyDescent="0.25">
      <c r="A157" s="85" t="s">
        <v>1210</v>
      </c>
    </row>
    <row r="158" spans="1:1" x14ac:dyDescent="0.25">
      <c r="A158" s="85" t="s">
        <v>1045</v>
      </c>
    </row>
    <row r="159" spans="1:1" x14ac:dyDescent="0.25">
      <c r="A159" s="85" t="s">
        <v>1181</v>
      </c>
    </row>
    <row r="160" spans="1:1" x14ac:dyDescent="0.25">
      <c r="A160" s="85" t="s">
        <v>1221</v>
      </c>
    </row>
    <row r="161" spans="1:1" x14ac:dyDescent="0.25">
      <c r="A161" s="85" t="s">
        <v>1045</v>
      </c>
    </row>
    <row r="162" spans="1:1" x14ac:dyDescent="0.25">
      <c r="A162" s="85" t="s">
        <v>1182</v>
      </c>
    </row>
    <row r="163" spans="1:1" x14ac:dyDescent="0.25">
      <c r="A163" s="85" t="s">
        <v>1222</v>
      </c>
    </row>
    <row r="164" spans="1:1" x14ac:dyDescent="0.25">
      <c r="A164" s="85" t="s">
        <v>1045</v>
      </c>
    </row>
    <row r="165" spans="1:1" x14ac:dyDescent="0.25">
      <c r="A165" s="87"/>
    </row>
    <row r="166" spans="1:1" x14ac:dyDescent="0.25">
      <c r="A166" s="85" t="str">
        <f ca="1">CONCATENATE("wlan ",wlan_id17_profile_wlan," 17 ",wlan_id17_ssid)</f>
        <v>wlan vlan511_802.1x 17 "DEwlanGuest1x"</v>
      </c>
    </row>
    <row r="167" spans="1:1" x14ac:dyDescent="0.25">
      <c r="A167" s="85" t="s">
        <v>1065</v>
      </c>
    </row>
    <row r="168" spans="1:1" x14ac:dyDescent="0.25">
      <c r="A168" s="85" t="s">
        <v>1256</v>
      </c>
    </row>
    <row r="169" spans="1:1" x14ac:dyDescent="0.25">
      <c r="A169" s="85" t="s">
        <v>1257</v>
      </c>
    </row>
    <row r="170" spans="1:1" x14ac:dyDescent="0.25">
      <c r="A170" s="85" t="s">
        <v>1258</v>
      </c>
    </row>
    <row r="171" spans="1:1" x14ac:dyDescent="0.25">
      <c r="A171" s="85" t="s">
        <v>1259</v>
      </c>
    </row>
    <row r="172" spans="1:1" x14ac:dyDescent="0.25">
      <c r="A172" s="85" t="s">
        <v>1475</v>
      </c>
    </row>
    <row r="173" spans="1:1" x14ac:dyDescent="0.25">
      <c r="A173" s="85" t="s">
        <v>1476</v>
      </c>
    </row>
    <row r="174" spans="1:1" x14ac:dyDescent="0.25">
      <c r="A174" s="85" t="s">
        <v>1477</v>
      </c>
    </row>
    <row r="175" spans="1:1" x14ac:dyDescent="0.25">
      <c r="A175" s="85" t="str">
        <f>CONCATENATE("local-auth ",wlan_id17_eap_local)</f>
        <v>local-auth Bauhaus_Guest</v>
      </c>
    </row>
    <row r="176" spans="1:1" x14ac:dyDescent="0.25">
      <c r="A176" s="85" t="str">
        <f>IF(wlan_id17_state="on","no shut","# SSID disabled")</f>
        <v>no shut</v>
      </c>
    </row>
    <row r="177" spans="1:4" x14ac:dyDescent="0.25">
      <c r="A177" s="85" t="s">
        <v>1045</v>
      </c>
    </row>
    <row r="178" spans="1:4" x14ac:dyDescent="0.25">
      <c r="A178" s="87"/>
    </row>
    <row r="179" spans="1:4" x14ac:dyDescent="0.25">
      <c r="A179" s="85" t="str">
        <f ca="1">CONCATENATE("wlan ",wlan_id18_profile_wlan," 18 ",wlan_id18_ssid)</f>
        <v>wlan vlan513_802.1x 18 "DEwlan802dot1x"</v>
      </c>
    </row>
    <row r="180" spans="1:4" x14ac:dyDescent="0.25">
      <c r="A180" s="85" t="s">
        <v>1065</v>
      </c>
    </row>
    <row r="181" spans="1:4" x14ac:dyDescent="0.25">
      <c r="A181" s="82" t="s">
        <v>1337</v>
      </c>
    </row>
    <row r="182" spans="1:4" x14ac:dyDescent="0.25">
      <c r="A182" s="85" t="s">
        <v>1256</v>
      </c>
    </row>
    <row r="183" spans="1:4" x14ac:dyDescent="0.25">
      <c r="A183" s="85" t="s">
        <v>1257</v>
      </c>
    </row>
    <row r="184" spans="1:4" x14ac:dyDescent="0.25">
      <c r="A184" s="85" t="s">
        <v>1260</v>
      </c>
      <c r="D184" s="60" t="s">
        <v>1263</v>
      </c>
    </row>
    <row r="185" spans="1:4" x14ac:dyDescent="0.25">
      <c r="A185" s="85" t="s">
        <v>1261</v>
      </c>
    </row>
    <row r="186" spans="1:4" x14ac:dyDescent="0.25">
      <c r="A186" s="85" t="s">
        <v>1259</v>
      </c>
    </row>
    <row r="187" spans="1:4" x14ac:dyDescent="0.25">
      <c r="A187" s="85" t="s">
        <v>1262</v>
      </c>
    </row>
    <row r="188" spans="1:4" x14ac:dyDescent="0.25">
      <c r="A188" s="82" t="str">
        <f>CONCATENATE("local-auth ",wlan_id18_eap_local)</f>
        <v>local-auth Local_EAP-TLS</v>
      </c>
    </row>
    <row r="189" spans="1:4" x14ac:dyDescent="0.25">
      <c r="A189" s="82" t="str">
        <f>IF(wlan_id18_state="on","no shut","# SSID disabled")</f>
        <v>no shut</v>
      </c>
    </row>
    <row r="190" spans="1:4" x14ac:dyDescent="0.25">
      <c r="A190" s="85" t="s">
        <v>1045</v>
      </c>
    </row>
    <row r="191" spans="1:4" x14ac:dyDescent="0.25">
      <c r="A191" s="87"/>
    </row>
    <row r="192" spans="1:4" x14ac:dyDescent="0.25">
      <c r="A192" s="85" t="str">
        <f ca="1">CONCATENATE("wlan ",wlan_id19_profile_wlan," 19 ",wlan_id19_ssid)</f>
        <v>wlan vlan514_802.1x 19 "DEwlanORGdot1x"</v>
      </c>
    </row>
    <row r="193" spans="1:1" x14ac:dyDescent="0.25">
      <c r="A193" s="85" t="s">
        <v>1065</v>
      </c>
    </row>
    <row r="194" spans="1:1" x14ac:dyDescent="0.25">
      <c r="A194" s="85" t="s">
        <v>1257</v>
      </c>
    </row>
    <row r="195" spans="1:1" x14ac:dyDescent="0.25">
      <c r="A195" s="85" t="s">
        <v>1259</v>
      </c>
    </row>
    <row r="196" spans="1:1" x14ac:dyDescent="0.25">
      <c r="A196" s="85" t="s">
        <v>1262</v>
      </c>
    </row>
    <row r="197" spans="1:1" x14ac:dyDescent="0.25">
      <c r="A197" s="82" t="str">
        <f>CONCATENATE("local-auth ",wlan_id19_eap_local)</f>
        <v>local-auth Local_EAP-TLS</v>
      </c>
    </row>
    <row r="198" spans="1:1" x14ac:dyDescent="0.25">
      <c r="A198" s="82" t="str">
        <f>IF(wlan_id19_state="on","no shut","# SSID disabled")</f>
        <v>no shut</v>
      </c>
    </row>
    <row r="199" spans="1:1" x14ac:dyDescent="0.25">
      <c r="A199" s="85" t="s">
        <v>1045</v>
      </c>
    </row>
    <row r="200" spans="1:1" x14ac:dyDescent="0.25">
      <c r="A200" s="87"/>
    </row>
    <row r="201" spans="1:1" x14ac:dyDescent="0.25">
      <c r="A201" s="85" t="str">
        <f>CONCATENATE("wlan ",wlan_id20_profile_wlan," 20 ",wlan_id20_ssid)</f>
        <v>wlan vlan222_guest 20 "BAUHAUS Public WiFi"</v>
      </c>
    </row>
    <row r="202" spans="1:1" x14ac:dyDescent="0.25">
      <c r="A202" s="85" t="s">
        <v>1065</v>
      </c>
    </row>
    <row r="203" spans="1:1" x14ac:dyDescent="0.25">
      <c r="A203" s="85" t="s">
        <v>1256</v>
      </c>
    </row>
    <row r="204" spans="1:1" x14ac:dyDescent="0.25">
      <c r="A204" s="85" t="s">
        <v>1308</v>
      </c>
    </row>
    <row r="205" spans="1:1" x14ac:dyDescent="0.25">
      <c r="A205" s="85" t="s">
        <v>1257</v>
      </c>
    </row>
    <row r="206" spans="1:1" x14ac:dyDescent="0.25">
      <c r="A206" s="85" t="s">
        <v>1258</v>
      </c>
    </row>
    <row r="207" spans="1:1" x14ac:dyDescent="0.25">
      <c r="A207" s="85" t="s">
        <v>1309</v>
      </c>
    </row>
    <row r="208" spans="1:1" x14ac:dyDescent="0.25">
      <c r="A208" s="85" t="s">
        <v>1310</v>
      </c>
    </row>
    <row r="209" spans="1:1" x14ac:dyDescent="0.25">
      <c r="A209" s="85" t="s">
        <v>1300</v>
      </c>
    </row>
    <row r="210" spans="1:1" x14ac:dyDescent="0.25">
      <c r="A210" s="82" t="str">
        <f>IF(wlan_id20_state="on","no shut","# SSID disabled")</f>
        <v>no shut</v>
      </c>
    </row>
    <row r="211" spans="1:1" x14ac:dyDescent="0.25">
      <c r="A211" s="85" t="s">
        <v>1045</v>
      </c>
    </row>
    <row r="212" spans="1:1" x14ac:dyDescent="0.25">
      <c r="A212" s="87"/>
    </row>
    <row r="213" spans="1:1" x14ac:dyDescent="0.25">
      <c r="A213" s="85" t="str">
        <f ca="1">CONCATENATE("wlan ",wlan_id33_profile_wlan," 33 ",wlan_id33_ssid)</f>
        <v>wlan vlan333_SmartHome 33 "DEpublicPSK"</v>
      </c>
    </row>
    <row r="214" spans="1:1" x14ac:dyDescent="0.25">
      <c r="A214" s="85" t="s">
        <v>1302</v>
      </c>
    </row>
    <row r="215" spans="1:1" x14ac:dyDescent="0.25">
      <c r="A215" s="85" t="s">
        <v>1257</v>
      </c>
    </row>
    <row r="216" spans="1:1" x14ac:dyDescent="0.25">
      <c r="A216" s="85" t="str">
        <f>CONCATENATE("security wpa psk set-key ascii 0 ",wlan_id33_psk)</f>
        <v>security wpa psk set-key ascii 0 $634Smar7hau$</v>
      </c>
    </row>
    <row r="217" spans="1:1" x14ac:dyDescent="0.25">
      <c r="A217" s="85" t="s">
        <v>1300</v>
      </c>
    </row>
    <row r="218" spans="1:1" x14ac:dyDescent="0.25">
      <c r="A218" s="85" t="s">
        <v>1301</v>
      </c>
    </row>
    <row r="219" spans="1:1" x14ac:dyDescent="0.25">
      <c r="A219" s="82" t="str">
        <f>IF(wlan_id33_state="on","no shut","# SSID disabled")</f>
        <v>no shut</v>
      </c>
    </row>
    <row r="220" spans="1:1" x14ac:dyDescent="0.25">
      <c r="A220" s="85" t="s">
        <v>1045</v>
      </c>
    </row>
    <row r="221" spans="1:1" x14ac:dyDescent="0.25">
      <c r="A221" s="87"/>
    </row>
    <row r="222" spans="1:1" x14ac:dyDescent="0.25">
      <c r="A222" s="85" t="s">
        <v>1264</v>
      </c>
    </row>
    <row r="223" spans="1:1" x14ac:dyDescent="0.25">
      <c r="A223" s="85" t="s">
        <v>1269</v>
      </c>
    </row>
    <row r="224" spans="1:1" x14ac:dyDescent="0.25">
      <c r="A224" s="85" t="s">
        <v>1270</v>
      </c>
    </row>
    <row r="225" spans="1:1" x14ac:dyDescent="0.25">
      <c r="A225" s="85" t="s">
        <v>1271</v>
      </c>
    </row>
    <row r="226" spans="1:1" x14ac:dyDescent="0.25">
      <c r="A226" s="85" t="s">
        <v>1269</v>
      </c>
    </row>
    <row r="227" spans="1:1" x14ac:dyDescent="0.25">
      <c r="A227" s="85" t="s">
        <v>1045</v>
      </c>
    </row>
    <row r="228" spans="1:1" x14ac:dyDescent="0.25">
      <c r="A228" s="87"/>
    </row>
    <row r="229" spans="1:1" x14ac:dyDescent="0.25">
      <c r="A229" s="82" t="str">
        <f>CONCATENATE("wireless profile policy ",wlan_id17_profile_policy)</f>
        <v>wireless profile policy flex_vlan511</v>
      </c>
    </row>
    <row r="230" spans="1:1" x14ac:dyDescent="0.25">
      <c r="A230" s="85" t="s">
        <v>1265</v>
      </c>
    </row>
    <row r="231" spans="1:1" x14ac:dyDescent="0.25">
      <c r="A231" s="85" t="s">
        <v>1065</v>
      </c>
    </row>
    <row r="232" spans="1:1" x14ac:dyDescent="0.25">
      <c r="A232" s="85" t="s">
        <v>1338</v>
      </c>
    </row>
    <row r="233" spans="1:1" x14ac:dyDescent="0.25">
      <c r="A233" s="85" t="s">
        <v>1272</v>
      </c>
    </row>
    <row r="234" spans="1:1" x14ac:dyDescent="0.25">
      <c r="A234" s="85" t="s">
        <v>1273</v>
      </c>
    </row>
    <row r="235" spans="1:1" x14ac:dyDescent="0.25">
      <c r="A235" s="85" t="s">
        <v>1274</v>
      </c>
    </row>
    <row r="236" spans="1:1" x14ac:dyDescent="0.25">
      <c r="A236" s="85" t="str">
        <f>CONCATENATE("description ",wlan_id17_descript)</f>
        <v>description Guest</v>
      </c>
    </row>
    <row r="237" spans="1:1" x14ac:dyDescent="0.25">
      <c r="A237" s="85" t="s">
        <v>1275</v>
      </c>
    </row>
    <row r="238" spans="1:1" x14ac:dyDescent="0.25">
      <c r="A238" s="85" t="s">
        <v>1276</v>
      </c>
    </row>
    <row r="239" spans="1:1" x14ac:dyDescent="0.25">
      <c r="A239" s="85" t="s">
        <v>1277</v>
      </c>
    </row>
    <row r="240" spans="1:1" x14ac:dyDescent="0.25">
      <c r="A240" s="85" t="s">
        <v>1278</v>
      </c>
    </row>
    <row r="241" spans="1:1" x14ac:dyDescent="0.25">
      <c r="A241" s="85" t="str">
        <f>CONCATENATE("vlan ",wlan_id17_vlan)</f>
        <v>vlan 511</v>
      </c>
    </row>
    <row r="242" spans="1:1" x14ac:dyDescent="0.25">
      <c r="A242" s="85" t="s">
        <v>1210</v>
      </c>
    </row>
    <row r="243" spans="1:1" x14ac:dyDescent="0.25">
      <c r="A243" s="85" t="s">
        <v>1045</v>
      </c>
    </row>
    <row r="244" spans="1:1" x14ac:dyDescent="0.25">
      <c r="A244" s="87"/>
    </row>
    <row r="245" spans="1:1" x14ac:dyDescent="0.25">
      <c r="A245" s="82" t="str">
        <f>CONCATENATE("wireless profile policy ",wlan_id18_profile_policy)</f>
        <v>wireless profile policy flex_vlan513</v>
      </c>
    </row>
    <row r="246" spans="1:1" x14ac:dyDescent="0.25">
      <c r="A246" s="85" t="s">
        <v>1265</v>
      </c>
    </row>
    <row r="247" spans="1:1" x14ac:dyDescent="0.25">
      <c r="A247" s="85" t="s">
        <v>1065</v>
      </c>
    </row>
    <row r="248" spans="1:1" x14ac:dyDescent="0.25">
      <c r="A248" s="85" t="s">
        <v>1338</v>
      </c>
    </row>
    <row r="249" spans="1:1" x14ac:dyDescent="0.25">
      <c r="A249" s="85" t="s">
        <v>1272</v>
      </c>
    </row>
    <row r="250" spans="1:1" x14ac:dyDescent="0.25">
      <c r="A250" s="85" t="s">
        <v>1273</v>
      </c>
    </row>
    <row r="251" spans="1:1" x14ac:dyDescent="0.25">
      <c r="A251" s="85" t="s">
        <v>1274</v>
      </c>
    </row>
    <row r="252" spans="1:1" x14ac:dyDescent="0.25">
      <c r="A252" s="85" t="str">
        <f>CONCATENATE("description ",wlan_id18_descript)</f>
        <v>description MDE</v>
      </c>
    </row>
    <row r="253" spans="1:1" x14ac:dyDescent="0.25">
      <c r="A253" s="85" t="s">
        <v>1275</v>
      </c>
    </row>
    <row r="254" spans="1:1" x14ac:dyDescent="0.25">
      <c r="A254" s="85" t="s">
        <v>1276</v>
      </c>
    </row>
    <row r="255" spans="1:1" x14ac:dyDescent="0.25">
      <c r="A255" s="85" t="s">
        <v>1277</v>
      </c>
    </row>
    <row r="256" spans="1:1" x14ac:dyDescent="0.25">
      <c r="A256" s="85" t="s">
        <v>1278</v>
      </c>
    </row>
    <row r="257" spans="1:1" x14ac:dyDescent="0.25">
      <c r="A257" s="82" t="str">
        <f>CONCATENATE("vlan ",wlan_id18_vlan)</f>
        <v>vlan 513</v>
      </c>
    </row>
    <row r="258" spans="1:1" x14ac:dyDescent="0.25">
      <c r="A258" s="85" t="s">
        <v>1279</v>
      </c>
    </row>
    <row r="259" spans="1:1" x14ac:dyDescent="0.25">
      <c r="A259" s="85" t="s">
        <v>1210</v>
      </c>
    </row>
    <row r="260" spans="1:1" x14ac:dyDescent="0.25">
      <c r="A260" s="85" t="s">
        <v>1045</v>
      </c>
    </row>
    <row r="261" spans="1:1" x14ac:dyDescent="0.25">
      <c r="A261" s="87"/>
    </row>
    <row r="262" spans="1:1" x14ac:dyDescent="0.25">
      <c r="A262" s="82" t="str">
        <f>CONCATENATE("wireless profile policy ",wlan_id19_profile_policy)</f>
        <v>wireless profile policy flex_vlan514</v>
      </c>
    </row>
    <row r="263" spans="1:1" x14ac:dyDescent="0.25">
      <c r="A263" s="85" t="s">
        <v>1265</v>
      </c>
    </row>
    <row r="264" spans="1:1" x14ac:dyDescent="0.25">
      <c r="A264" s="85" t="s">
        <v>1065</v>
      </c>
    </row>
    <row r="265" spans="1:1" x14ac:dyDescent="0.25">
      <c r="A265" s="85" t="s">
        <v>1338</v>
      </c>
    </row>
    <row r="266" spans="1:1" x14ac:dyDescent="0.25">
      <c r="A266" s="85" t="s">
        <v>1272</v>
      </c>
    </row>
    <row r="267" spans="1:1" x14ac:dyDescent="0.25">
      <c r="A267" s="85" t="s">
        <v>1273</v>
      </c>
    </row>
    <row r="268" spans="1:1" x14ac:dyDescent="0.25">
      <c r="A268" s="85" t="s">
        <v>1274</v>
      </c>
    </row>
    <row r="269" spans="1:1" x14ac:dyDescent="0.25">
      <c r="A269" s="85" t="str">
        <f>CONCATENATE("description ",wlan_id19_descript)</f>
        <v>description Kasse</v>
      </c>
    </row>
    <row r="270" spans="1:1" x14ac:dyDescent="0.25">
      <c r="A270" s="85" t="s">
        <v>1275</v>
      </c>
    </row>
    <row r="271" spans="1:1" x14ac:dyDescent="0.25">
      <c r="A271" s="85" t="s">
        <v>1276</v>
      </c>
    </row>
    <row r="272" spans="1:1" x14ac:dyDescent="0.25">
      <c r="A272" s="85" t="s">
        <v>1277</v>
      </c>
    </row>
    <row r="273" spans="1:1" x14ac:dyDescent="0.25">
      <c r="A273" s="85" t="s">
        <v>1278</v>
      </c>
    </row>
    <row r="274" spans="1:1" x14ac:dyDescent="0.25">
      <c r="A274" s="82" t="str">
        <f>CONCATENATE("vlan ",wlan_id19_vlan)</f>
        <v>vlan 514</v>
      </c>
    </row>
    <row r="275" spans="1:1" x14ac:dyDescent="0.25">
      <c r="A275" s="85" t="s">
        <v>1279</v>
      </c>
    </row>
    <row r="276" spans="1:1" x14ac:dyDescent="0.25">
      <c r="A276" s="85" t="s">
        <v>1210</v>
      </c>
    </row>
    <row r="277" spans="1:1" x14ac:dyDescent="0.25">
      <c r="A277" s="85" t="s">
        <v>1045</v>
      </c>
    </row>
    <row r="278" spans="1:1" x14ac:dyDescent="0.25">
      <c r="A278" s="87"/>
    </row>
    <row r="279" spans="1:1" x14ac:dyDescent="0.25">
      <c r="A279" s="82" t="str">
        <f>CONCATENATE("wireless profile policy ",wlan_id20_profile_policy)</f>
        <v>wireless profile policy flex_vlan222</v>
      </c>
    </row>
    <row r="280" spans="1:1" x14ac:dyDescent="0.25">
      <c r="A280" s="85" t="s">
        <v>1266</v>
      </c>
    </row>
    <row r="281" spans="1:1" x14ac:dyDescent="0.25">
      <c r="A281" s="85" t="s">
        <v>1065</v>
      </c>
    </row>
    <row r="282" spans="1:1" x14ac:dyDescent="0.25">
      <c r="A282" s="85" t="s">
        <v>1338</v>
      </c>
    </row>
    <row r="283" spans="1:1" x14ac:dyDescent="0.25">
      <c r="A283" s="85" t="s">
        <v>1272</v>
      </c>
    </row>
    <row r="284" spans="1:1" x14ac:dyDescent="0.25">
      <c r="A284" s="85" t="s">
        <v>1273</v>
      </c>
    </row>
    <row r="285" spans="1:1" x14ac:dyDescent="0.25">
      <c r="A285" s="85" t="s">
        <v>1274</v>
      </c>
    </row>
    <row r="286" spans="1:1" x14ac:dyDescent="0.25">
      <c r="A286" s="85" t="str">
        <f>CONCATENATE("description ",wlan_id20_descript)</f>
        <v>description FreeWiFi</v>
      </c>
    </row>
    <row r="287" spans="1:1" x14ac:dyDescent="0.25">
      <c r="A287" s="85" t="s">
        <v>1275</v>
      </c>
    </row>
    <row r="288" spans="1:1" x14ac:dyDescent="0.25">
      <c r="A288" s="85" t="s">
        <v>1276</v>
      </c>
    </row>
    <row r="289" spans="1:1" x14ac:dyDescent="0.25">
      <c r="A289" s="85" t="s">
        <v>1277</v>
      </c>
    </row>
    <row r="290" spans="1:1" x14ac:dyDescent="0.25">
      <c r="A290" s="85" t="s">
        <v>1278</v>
      </c>
    </row>
    <row r="291" spans="1:1" x14ac:dyDescent="0.25">
      <c r="A291" s="82" t="str">
        <f>CONCATENATE("vlan ",wlan_id20_vlan)</f>
        <v>vlan 222</v>
      </c>
    </row>
    <row r="292" spans="1:1" x14ac:dyDescent="0.25">
      <c r="A292" s="85" t="s">
        <v>1210</v>
      </c>
    </row>
    <row r="293" spans="1:1" x14ac:dyDescent="0.25">
      <c r="A293" s="85" t="s">
        <v>1045</v>
      </c>
    </row>
    <row r="294" spans="1:1" x14ac:dyDescent="0.25">
      <c r="A294" s="87"/>
    </row>
    <row r="295" spans="1:1" x14ac:dyDescent="0.25">
      <c r="A295" s="82" t="str">
        <f>CONCATENATE("wireless profile policy ",wlan_id33_profile_policy)</f>
        <v>wireless profile policy flex_vlan333</v>
      </c>
    </row>
    <row r="296" spans="1:1" x14ac:dyDescent="0.25">
      <c r="A296" s="85" t="s">
        <v>1065</v>
      </c>
    </row>
    <row r="297" spans="1:1" x14ac:dyDescent="0.25">
      <c r="A297" s="85" t="s">
        <v>1338</v>
      </c>
    </row>
    <row r="298" spans="1:1" x14ac:dyDescent="0.25">
      <c r="A298" s="85" t="s">
        <v>1273</v>
      </c>
    </row>
    <row r="299" spans="1:1" x14ac:dyDescent="0.25">
      <c r="A299" s="85" t="s">
        <v>1274</v>
      </c>
    </row>
    <row r="300" spans="1:1" x14ac:dyDescent="0.25">
      <c r="A300" s="85" t="s">
        <v>1272</v>
      </c>
    </row>
    <row r="301" spans="1:1" x14ac:dyDescent="0.25">
      <c r="A301" s="85" t="s">
        <v>1275</v>
      </c>
    </row>
    <row r="302" spans="1:1" x14ac:dyDescent="0.25">
      <c r="A302" s="85" t="s">
        <v>1276</v>
      </c>
    </row>
    <row r="303" spans="1:1" x14ac:dyDescent="0.25">
      <c r="A303" s="85" t="str">
        <f>CONCATENATE("description ",wlan_id33_descript)</f>
        <v>description SmartHome</v>
      </c>
    </row>
    <row r="304" spans="1:1" x14ac:dyDescent="0.25">
      <c r="A304" s="82" t="str">
        <f>CONCATENATE("vlan ",wlan_id33_vlan)</f>
        <v>vlan 333</v>
      </c>
    </row>
    <row r="305" spans="1:1" x14ac:dyDescent="0.25">
      <c r="A305" s="85" t="s">
        <v>1210</v>
      </c>
    </row>
    <row r="306" spans="1:1" x14ac:dyDescent="0.25">
      <c r="A306" s="85" t="s">
        <v>1045</v>
      </c>
    </row>
    <row r="307" spans="1:1" x14ac:dyDescent="0.25">
      <c r="A307" s="87"/>
    </row>
    <row r="308" spans="1:1" x14ac:dyDescent="0.25">
      <c r="A308" s="85" t="s">
        <v>1267</v>
      </c>
    </row>
    <row r="309" spans="1:1" x14ac:dyDescent="0.25">
      <c r="A309" s="85" t="s">
        <v>1280</v>
      </c>
    </row>
    <row r="310" spans="1:1" x14ac:dyDescent="0.25">
      <c r="A310" s="85" t="str">
        <f>CONCATENATE("vlan-name ",var_name_v1)</f>
        <v>vlan-name Management</v>
      </c>
    </row>
    <row r="311" spans="1:1" x14ac:dyDescent="0.25">
      <c r="A311" s="85" t="str">
        <f>CONCATENATE("vlan-id ",var_vlan_mgmt)</f>
        <v>vlan-id 1</v>
      </c>
    </row>
    <row r="312" spans="1:1" x14ac:dyDescent="0.25">
      <c r="A312" s="85" t="str">
        <f ca="1">CONCATENATE("vlan-name ",INDIRECT(CONCATENATE("var_name_v",wlan_id17_vlan)))</f>
        <v>vlan-name Guest</v>
      </c>
    </row>
    <row r="313" spans="1:1" x14ac:dyDescent="0.25">
      <c r="A313" s="85" t="str">
        <f>CONCATENATE("vlan-id ",wlan_id17_vlan)</f>
        <v>vlan-id 511</v>
      </c>
    </row>
    <row r="314" spans="1:1" x14ac:dyDescent="0.25">
      <c r="A314" s="85" t="str">
        <f ca="1">CONCATENATE("vlan-name ",INDIRECT(CONCATENATE("var_name_v",wlan_id18_vlan)))</f>
        <v>vlan-name MDE</v>
      </c>
    </row>
    <row r="315" spans="1:1" x14ac:dyDescent="0.25">
      <c r="A315" s="85" t="str">
        <f>CONCATENATE("vlan-id ",wlan_id18_vlan)</f>
        <v>vlan-id 513</v>
      </c>
    </row>
    <row r="316" spans="1:1" x14ac:dyDescent="0.25">
      <c r="A316" s="85" t="str">
        <f ca="1">CONCATENATE("vlan-name ",INDIRECT(CONCATENATE("var_name_v",wlan_id19_vlan)))</f>
        <v>vlan-name Kasse</v>
      </c>
    </row>
    <row r="317" spans="1:1" x14ac:dyDescent="0.25">
      <c r="A317" s="85" t="str">
        <f>CONCATENATE("vlan-id ",wlan_id19_vlan)</f>
        <v>vlan-id 514</v>
      </c>
    </row>
    <row r="318" spans="1:1" x14ac:dyDescent="0.25">
      <c r="A318" s="85" t="str">
        <f ca="1">CONCATENATE("vlan-name ",INDIRECT(CONCATENATE("var_name_v",wlan_id20_vlan)))</f>
        <v>vlan-name FreeWiFi</v>
      </c>
    </row>
    <row r="319" spans="1:1" x14ac:dyDescent="0.25">
      <c r="A319" s="85" t="str">
        <f>CONCATENATE("vlan-id ",wlan_id20_vlan)</f>
        <v>vlan-id 222</v>
      </c>
    </row>
    <row r="320" spans="1:1" x14ac:dyDescent="0.25">
      <c r="A320" s="85" t="str">
        <f ca="1">CONCATENATE("vlan-name ",INDIRECT(CONCATENATE("var_name_v",wlan_id33_vlan)))</f>
        <v>vlan-name SmartHome</v>
      </c>
    </row>
    <row r="321" spans="1:1" x14ac:dyDescent="0.25">
      <c r="A321" s="85" t="str">
        <f>CONCATENATE("vlan-id ",wlan_id33_vlan)</f>
        <v>vlan-id 333</v>
      </c>
    </row>
    <row r="322" spans="1:1" x14ac:dyDescent="0.25">
      <c r="A322" s="85" t="s">
        <v>1045</v>
      </c>
    </row>
    <row r="323" spans="1:1" x14ac:dyDescent="0.25">
      <c r="A323" s="85" t="s">
        <v>1045</v>
      </c>
    </row>
    <row r="324" spans="1:1" x14ac:dyDescent="0.25">
      <c r="A324" s="87" t="s">
        <v>1041</v>
      </c>
    </row>
    <row r="325" spans="1:1" x14ac:dyDescent="0.25">
      <c r="A325" s="85" t="s">
        <v>1268</v>
      </c>
    </row>
    <row r="326" spans="1:1" x14ac:dyDescent="0.25">
      <c r="A326" s="85" t="s">
        <v>1315</v>
      </c>
    </row>
    <row r="327" spans="1:1" x14ac:dyDescent="0.25">
      <c r="A327" s="85" t="s">
        <v>1282</v>
      </c>
    </row>
    <row r="328" spans="1:1" x14ac:dyDescent="0.25">
      <c r="A328" s="85" t="s">
        <v>1283</v>
      </c>
    </row>
    <row r="329" spans="1:1" x14ac:dyDescent="0.25">
      <c r="A329" s="85" t="s">
        <v>1284</v>
      </c>
    </row>
    <row r="330" spans="1:1" x14ac:dyDescent="0.25">
      <c r="A330" s="85" t="s">
        <v>1281</v>
      </c>
    </row>
    <row r="331" spans="1:1" x14ac:dyDescent="0.25">
      <c r="A331" s="85" t="s">
        <v>1045</v>
      </c>
    </row>
    <row r="332" spans="1:1" x14ac:dyDescent="0.25">
      <c r="A332" s="87"/>
    </row>
    <row r="333" spans="1:1" x14ac:dyDescent="0.25">
      <c r="A333" s="85" t="s">
        <v>1313</v>
      </c>
    </row>
    <row r="334" spans="1:1" x14ac:dyDescent="0.25">
      <c r="A334" s="85" t="s">
        <v>1314</v>
      </c>
    </row>
    <row r="335" spans="1:1" x14ac:dyDescent="0.25">
      <c r="A335" s="85" t="str">
        <f ca="1">CONCATENATE("wlan ",wlan_id17_profile_wlan," policy ",wlan_id17_profile_policy)</f>
        <v>wlan vlan511_802.1x policy flex_vlan511</v>
      </c>
    </row>
    <row r="336" spans="1:1" x14ac:dyDescent="0.25">
      <c r="A336" s="85" t="str">
        <f ca="1">CONCATENATE("wlan ",wlan_id18_profile_wlan," policy ",wlan_id18_profile_policy)</f>
        <v>wlan vlan513_802.1x policy flex_vlan513</v>
      </c>
    </row>
    <row r="337" spans="1:1" x14ac:dyDescent="0.25">
      <c r="A337" s="85" t="str">
        <f ca="1">CONCATENATE("wlan ",wlan_id19_profile_wlan," policy ",wlan_id19_profile_policy)</f>
        <v>wlan vlan514_802.1x policy flex_vlan514</v>
      </c>
    </row>
    <row r="338" spans="1:1" x14ac:dyDescent="0.25">
      <c r="A338" s="85" t="str">
        <f>CONCATENATE("wlan ",wlan_id20_profile_wlan," policy ",wlan_id20_profile_policy)</f>
        <v>wlan vlan222_guest policy flex_vlan222</v>
      </c>
    </row>
    <row r="339" spans="1:1" x14ac:dyDescent="0.25">
      <c r="A339" s="85" t="str">
        <f ca="1">CONCATENATE("wlan ",wlan_id33_profile_wlan," policy ",wlan_id33_profile_policy)</f>
        <v>wlan vlan333_SmartHome policy flex_vlan333</v>
      </c>
    </row>
    <row r="340" spans="1:1" x14ac:dyDescent="0.25">
      <c r="A340" s="85" t="s">
        <v>1045</v>
      </c>
    </row>
    <row r="341" spans="1:1" x14ac:dyDescent="0.25">
      <c r="A341" s="87"/>
    </row>
    <row r="342" spans="1:1" x14ac:dyDescent="0.25">
      <c r="A342" s="85" t="s">
        <v>1106</v>
      </c>
    </row>
    <row r="343" spans="1:1" x14ac:dyDescent="0.25">
      <c r="A343" s="85" t="s">
        <v>1107</v>
      </c>
    </row>
    <row r="344" spans="1:1" x14ac:dyDescent="0.25">
      <c r="A344" s="87"/>
    </row>
    <row r="345" spans="1:1" x14ac:dyDescent="0.25">
      <c r="A345" s="85" t="s">
        <v>1055</v>
      </c>
    </row>
    <row r="346" spans="1:1" x14ac:dyDescent="0.25">
      <c r="A346" s="85" t="s">
        <v>1056</v>
      </c>
    </row>
    <row r="347" spans="1:1" x14ac:dyDescent="0.25">
      <c r="A347" s="85"/>
    </row>
    <row r="348" spans="1:1" x14ac:dyDescent="0.25">
      <c r="A348" s="85"/>
    </row>
    <row r="349" spans="1:1" ht="15.75" thickBot="1" x14ac:dyDescent="0.3">
      <c r="A349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150" activePane="bottomLeft" state="frozen"/>
      <selection pane="bottomLeft" activeCell="A3" sqref="A3:A62"/>
    </sheetView>
  </sheetViews>
  <sheetFormatPr baseColWidth="10" defaultRowHeight="15" x14ac:dyDescent="0.25"/>
  <cols>
    <col min="1" max="1" width="44.5703125" bestFit="1" customWidth="1"/>
  </cols>
  <sheetData>
    <row r="1" spans="1:1" ht="19.5" thickBot="1" x14ac:dyDescent="0.35">
      <c r="A1" s="17" t="s">
        <v>1491</v>
      </c>
    </row>
    <row r="2" spans="1:1" x14ac:dyDescent="0.25">
      <c r="A2" s="80" t="s">
        <v>1298</v>
      </c>
    </row>
    <row r="3" spans="1:1" x14ac:dyDescent="0.25">
      <c r="A3" s="85" t="s">
        <v>1064</v>
      </c>
    </row>
    <row r="4" spans="1:1" x14ac:dyDescent="0.25">
      <c r="A4" s="85" t="str">
        <f>IF('AP-LIST_c9800'!E4&lt;&gt;"",CONCATENATE("username ",UPPER('AP-LIST_c9800'!E4)," mac"),"# no MAC")</f>
        <v>username 1CD1E05D3AB8 mac</v>
      </c>
    </row>
    <row r="5" spans="1:1" x14ac:dyDescent="0.25">
      <c r="A5" s="85" t="str">
        <f>IF('AP-LIST_c9800'!E5&lt;&gt;"",CONCATENATE("username ",UPPER('AP-LIST_c9800'!E5)," mac"),"# no MAC")</f>
        <v>username 1CD1E05D79E8 mac</v>
      </c>
    </row>
    <row r="6" spans="1:1" x14ac:dyDescent="0.25">
      <c r="A6" s="85" t="str">
        <f>IF('AP-LIST_c9800'!E6&lt;&gt;"",CONCATENATE("username ",UPPER('AP-LIST_c9800'!E6)," mac"),"# no MAC")</f>
        <v>username 34B883150060 mac</v>
      </c>
    </row>
    <row r="7" spans="1:1" x14ac:dyDescent="0.25">
      <c r="A7" s="85" t="str">
        <f>IF('AP-LIST_c9800'!E7&lt;&gt;"",CONCATENATE("username ",UPPER('AP-LIST_c9800'!E7)," mac"),"# no MAC")</f>
        <v>username 34B88314FF10 mac</v>
      </c>
    </row>
    <row r="8" spans="1:1" x14ac:dyDescent="0.25">
      <c r="A8" s="85" t="str">
        <f>IF('AP-LIST_c9800'!E8&lt;&gt;"",CONCATENATE("username ",UPPER('AP-LIST_c9800'!E8)," mac"),"# no MAC")</f>
        <v>username 34B883150E38 mac</v>
      </c>
    </row>
    <row r="9" spans="1:1" x14ac:dyDescent="0.25">
      <c r="A9" s="85" t="str">
        <f>IF('AP-LIST_c9800'!E9&lt;&gt;"",CONCATENATE("username ",UPPER('AP-LIST_c9800'!E9)," mac"),"# no MAC")</f>
        <v>username 34B88314FC74 mac</v>
      </c>
    </row>
    <row r="10" spans="1:1" x14ac:dyDescent="0.25">
      <c r="A10" s="85" t="str">
        <f>IF('AP-LIST_c9800'!E10&lt;&gt;"",CONCATENATE("username ",UPPER('AP-LIST_c9800'!E10)," mac"),"# no MAC")</f>
        <v>username 34B883150274 mac</v>
      </c>
    </row>
    <row r="11" spans="1:1" x14ac:dyDescent="0.25">
      <c r="A11" s="85" t="str">
        <f>IF('AP-LIST_c9800'!E11&lt;&gt;"",CONCATENATE("username ",UPPER('AP-LIST_c9800'!E11)," mac"),"# no MAC")</f>
        <v>username 34B883149D48 mac</v>
      </c>
    </row>
    <row r="12" spans="1:1" x14ac:dyDescent="0.25">
      <c r="A12" s="85" t="str">
        <f>IF('AP-LIST_c9800'!E12&lt;&gt;"",CONCATENATE("username ",UPPER('AP-LIST_c9800'!E12)," mac"),"# no MAC")</f>
        <v>username 34B88314FFC0 mac</v>
      </c>
    </row>
    <row r="13" spans="1:1" x14ac:dyDescent="0.25">
      <c r="A13" s="85" t="str">
        <f>IF('AP-LIST_c9800'!E13&lt;&gt;"",CONCATENATE("username ",UPPER('AP-LIST_c9800'!E13)," mac"),"# no MAC")</f>
        <v>username 34B883150968 mac</v>
      </c>
    </row>
    <row r="14" spans="1:1" x14ac:dyDescent="0.25">
      <c r="A14" s="85" t="str">
        <f>IF('AP-LIST_c9800'!E14&lt;&gt;"",CONCATENATE("username ",UPPER('AP-LIST_c9800'!E14)," mac"),"# no MAC")</f>
        <v>username 34B883150E6C mac</v>
      </c>
    </row>
    <row r="15" spans="1:1" x14ac:dyDescent="0.25">
      <c r="A15" s="85" t="str">
        <f>IF('AP-LIST_c9800'!E15&lt;&gt;"",CONCATENATE("username ",UPPER('AP-LIST_c9800'!E15)," mac"),"# no MAC")</f>
        <v>username 34B883142BA8 mac</v>
      </c>
    </row>
    <row r="16" spans="1:1" x14ac:dyDescent="0.25">
      <c r="A16" s="85" t="str">
        <f>IF('AP-LIST_c9800'!E16&lt;&gt;"",CONCATENATE("username ",UPPER('AP-LIST_c9800'!E16)," mac"),"# no MAC")</f>
        <v>username 34B883150E58 mac</v>
      </c>
    </row>
    <row r="17" spans="1:1" x14ac:dyDescent="0.25">
      <c r="A17" s="85" t="str">
        <f>IF('AP-LIST_c9800'!E17&lt;&gt;"",CONCATENATE("username ",UPPER('AP-LIST_c9800'!E17)," mac"),"# no MAC")</f>
        <v>username 34B883142498 mac</v>
      </c>
    </row>
    <row r="18" spans="1:1" x14ac:dyDescent="0.25">
      <c r="A18" s="85" t="str">
        <f>IF('AP-LIST_c9800'!E18&lt;&gt;"",CONCATENATE("username ",UPPER('AP-LIST_c9800'!E18)," mac"),"# no MAC")</f>
        <v>username 34B8831502C8 mac</v>
      </c>
    </row>
    <row r="19" spans="1:1" x14ac:dyDescent="0.25">
      <c r="A19" s="85" t="str">
        <f>IF('AP-LIST_c9800'!E19&lt;&gt;"",CONCATENATE("username ",UPPER('AP-LIST_c9800'!E19)," mac"),"# no MAC")</f>
        <v>username 34B88314F4E0 mac</v>
      </c>
    </row>
    <row r="20" spans="1:1" x14ac:dyDescent="0.25">
      <c r="A20" s="85" t="str">
        <f>IF('AP-LIST_c9800'!E20&lt;&gt;"",CONCATENATE("username ",UPPER('AP-LIST_c9800'!E20)," mac"),"# no MAC")</f>
        <v>username 34B883150E68 mac</v>
      </c>
    </row>
    <row r="21" spans="1:1" x14ac:dyDescent="0.25">
      <c r="A21" s="85" t="str">
        <f>IF('AP-LIST_c9800'!E21&lt;&gt;"",CONCATENATE("username ",UPPER('AP-LIST_c9800'!E21)," mac"),"# no MAC")</f>
        <v>username 1CD1E05CDA0C mac</v>
      </c>
    </row>
    <row r="22" spans="1:1" x14ac:dyDescent="0.25">
      <c r="A22" s="85" t="str">
        <f>IF('AP-LIST_c9800'!E22&lt;&gt;"",CONCATENATE("username ",UPPER('AP-LIST_c9800'!E22)," mac"),"# no MAC")</f>
        <v>username 34B88314FF98 mac</v>
      </c>
    </row>
    <row r="23" spans="1:1" x14ac:dyDescent="0.25">
      <c r="A23" s="85" t="str">
        <f>IF('AP-LIST_c9800'!E23&lt;&gt;"",CONCATENATE("username ",UPPER('AP-LIST_c9800'!E23)," mac"),"# no MAC")</f>
        <v>username 34B883151070 mac</v>
      </c>
    </row>
    <row r="24" spans="1:1" x14ac:dyDescent="0.25">
      <c r="A24" s="85" t="str">
        <f>IF('AP-LIST_c9800'!E24&lt;&gt;"",CONCATENATE("username ",UPPER('AP-LIST_c9800'!E24)," mac"),"# no MAC")</f>
        <v>username 34B88314F9A4 mac</v>
      </c>
    </row>
    <row r="25" spans="1:1" x14ac:dyDescent="0.25">
      <c r="A25" s="85" t="str">
        <f>IF('AP-LIST_c9800'!E25&lt;&gt;"",CONCATENATE("username ",UPPER('AP-LIST_c9800'!E25)," mac"),"# no MAC")</f>
        <v>username 34B883151204 mac</v>
      </c>
    </row>
    <row r="26" spans="1:1" x14ac:dyDescent="0.25">
      <c r="A26" s="85" t="str">
        <f>IF('AP-LIST_c9800'!E26&lt;&gt;"",CONCATENATE("username ",UPPER('AP-LIST_c9800'!E26)," mac"),"# no MAC")</f>
        <v>username 34B883150FD8 mac</v>
      </c>
    </row>
    <row r="27" spans="1:1" x14ac:dyDescent="0.25">
      <c r="A27" s="85" t="str">
        <f>IF('AP-LIST_c9800'!E27&lt;&gt;"",CONCATENATE("username ",UPPER('AP-LIST_c9800'!E27)," mac"),"# no MAC")</f>
        <v>username 34B883150D90 mac</v>
      </c>
    </row>
    <row r="28" spans="1:1" x14ac:dyDescent="0.25">
      <c r="A28" s="85" t="str">
        <f>IF('AP-LIST_c9800'!E28&lt;&gt;"",CONCATENATE("username ",UPPER('AP-LIST_c9800'!E28)," mac"),"# no MAC")</f>
        <v>username 34B883150344 mac</v>
      </c>
    </row>
    <row r="29" spans="1:1" x14ac:dyDescent="0.25">
      <c r="A29" s="85" t="str">
        <f>IF('AP-LIST_c9800'!E29&lt;&gt;"",CONCATENATE("username ",UPPER('AP-LIST_c9800'!E29)," mac"),"# no MAC")</f>
        <v>username 1CD1E05D78D4 mac</v>
      </c>
    </row>
    <row r="30" spans="1:1" x14ac:dyDescent="0.25">
      <c r="A30" s="85" t="str">
        <f>IF('AP-LIST_c9800'!E30&lt;&gt;"",CONCATENATE("username ",UPPER('AP-LIST_c9800'!E30)," mac"),"# no MAC")</f>
        <v>username 1CD1E05C6D90 mac</v>
      </c>
    </row>
    <row r="31" spans="1:1" x14ac:dyDescent="0.25">
      <c r="A31" s="85" t="str">
        <f>IF('AP-LIST_c9800'!E31&lt;&gt;"",CONCATENATE("username ",UPPER('AP-LIST_c9800'!E31)," mac"),"# no MAC")</f>
        <v>username 1CD1E05D7FA0 mac</v>
      </c>
    </row>
    <row r="32" spans="1:1" x14ac:dyDescent="0.25">
      <c r="A32" s="85" t="str">
        <f>IF('AP-LIST_c9800'!E32&lt;&gt;"",CONCATENATE("username ",UPPER('AP-LIST_c9800'!E32)," mac"),"# no MAC")</f>
        <v>username 1CD1E05DC938 mac</v>
      </c>
    </row>
    <row r="33" spans="1:1" x14ac:dyDescent="0.25">
      <c r="A33" s="85" t="str">
        <f>IF('AP-LIST_c9800'!E33&lt;&gt;"",CONCATENATE("username ",UPPER('AP-LIST_c9800'!E33)," mac"),"# no MAC")</f>
        <v>username 1CD1E05D5C64 mac</v>
      </c>
    </row>
    <row r="34" spans="1:1" x14ac:dyDescent="0.25">
      <c r="A34" s="85" t="str">
        <f>IF('AP-LIST_c9800'!E34&lt;&gt;"",CONCATENATE("username ",UPPER('AP-LIST_c9800'!E34)," mac"),"# no MAC")</f>
        <v>username 1CD1E05D4784 mac</v>
      </c>
    </row>
    <row r="35" spans="1:1" x14ac:dyDescent="0.25">
      <c r="A35" s="85" t="str">
        <f>IF('AP-LIST_c9800'!E35&lt;&gt;"",CONCATENATE("username ",UPPER('AP-LIST_c9800'!E35)," mac"),"# no MAC")</f>
        <v>username 1CD1E05D3B84 mac</v>
      </c>
    </row>
    <row r="36" spans="1:1" x14ac:dyDescent="0.25">
      <c r="A36" s="85" t="str">
        <f>IF('AP-LIST_c9800'!E36&lt;&gt;"",CONCATENATE("username ",UPPER('AP-LIST_c9800'!E36)," mac"),"# no MAC")</f>
        <v>username 1CD1E05D5DF8 mac</v>
      </c>
    </row>
    <row r="37" spans="1:1" x14ac:dyDescent="0.25">
      <c r="A37" s="85" t="str">
        <f>IF('AP-LIST_c9800'!E37&lt;&gt;"",CONCATENATE("username ",UPPER('AP-LIST_c9800'!E37)," mac"),"# no MAC")</f>
        <v>username 1CD1E05DB0C8 mac</v>
      </c>
    </row>
    <row r="38" spans="1:1" x14ac:dyDescent="0.25">
      <c r="A38" s="85" t="str">
        <f>IF('AP-LIST_c9800'!E38&lt;&gt;"",CONCATENATE("username ",UPPER('AP-LIST_c9800'!E38)," mac"),"# no MAC")</f>
        <v>username 1CD1E05D9DFC mac</v>
      </c>
    </row>
    <row r="39" spans="1:1" x14ac:dyDescent="0.25">
      <c r="A39" s="85" t="str">
        <f>IF('AP-LIST_c9800'!E39&lt;&gt;"",CONCATENATE("username ",UPPER('AP-LIST_c9800'!E39)," mac"),"# no MAC")</f>
        <v>username 1CD1E05D89B8 mac</v>
      </c>
    </row>
    <row r="40" spans="1:1" x14ac:dyDescent="0.25">
      <c r="A40" s="85" t="str">
        <f>IF('AP-LIST_c9800'!E40&lt;&gt;"",CONCATENATE("username ",UPPER('AP-LIST_c9800'!E40)," mac"),"# no MAC")</f>
        <v>username 1CD1E05DA47C mac</v>
      </c>
    </row>
    <row r="41" spans="1:1" x14ac:dyDescent="0.25">
      <c r="A41" s="85" t="str">
        <f>IF('AP-LIST_c9800'!E41&lt;&gt;"",CONCATENATE("username ",UPPER('AP-LIST_c9800'!E41)," mac"),"# no MAC")</f>
        <v>username 1CD1E00E09D0 mac</v>
      </c>
    </row>
    <row r="42" spans="1:1" x14ac:dyDescent="0.25">
      <c r="A42" s="85" t="str">
        <f>IF('AP-LIST_c9800'!E42&lt;&gt;"",CONCATENATE("username ",UPPER('AP-LIST_c9800'!E42)," mac"),"# no MAC")</f>
        <v>username 1CD1E00E0030 mac</v>
      </c>
    </row>
    <row r="43" spans="1:1" x14ac:dyDescent="0.25">
      <c r="A43" s="85" t="str">
        <f>IF('AP-LIST_c9800'!E43&lt;&gt;"",CONCATENATE("username ",UPPER('AP-LIST_c9800'!E43)," mac"),"# no MAC")</f>
        <v>username B8114BE7F65C mac</v>
      </c>
    </row>
    <row r="44" spans="1:1" x14ac:dyDescent="0.25">
      <c r="A44" s="85" t="str">
        <f>IF('AP-LIST_c9800'!E44&lt;&gt;"",CONCATENATE("username ",UPPER('AP-LIST_c9800'!E44)," mac"),"# no MAC")</f>
        <v>username B8114BE7EFFC mac</v>
      </c>
    </row>
    <row r="45" spans="1:1" x14ac:dyDescent="0.25">
      <c r="A45" s="85" t="str">
        <f>IF('AP-LIST_c9800'!E45&lt;&gt;"",CONCATENATE("username ",UPPER('AP-LIST_c9800'!E45)," mac"),"# no MAC")</f>
        <v>username B8114BE7E834 mac</v>
      </c>
    </row>
    <row r="46" spans="1:1" x14ac:dyDescent="0.25">
      <c r="A46" s="85" t="str">
        <f>IF('AP-LIST_c9800'!E46&lt;&gt;"",CONCATENATE("username ",UPPER('AP-LIST_c9800'!E46)," mac"),"# no MAC")</f>
        <v>username 1CD1E039D9C0 mac</v>
      </c>
    </row>
    <row r="47" spans="1:1" x14ac:dyDescent="0.25">
      <c r="A47" s="85" t="str">
        <f>IF('AP-LIST_c9800'!E47&lt;&gt;"",CONCATENATE("username ",UPPER('AP-LIST_c9800'!E47)," mac"),"# no MAC")</f>
        <v>username 1CD1E039BC08 mac</v>
      </c>
    </row>
    <row r="48" spans="1:1" x14ac:dyDescent="0.25">
      <c r="A48" s="85" t="str">
        <f>IF('AP-LIST_c9800'!E48&lt;&gt;"",CONCATENATE("username ",UPPER('AP-LIST_c9800'!E48)," mac"),"# no MAC")</f>
        <v>username 1CD1E039AB00 mac</v>
      </c>
    </row>
    <row r="49" spans="1:1" x14ac:dyDescent="0.25">
      <c r="A49" s="85" t="str">
        <f>IF('AP-LIST_c9800'!E49&lt;&gt;"",CONCATENATE("username ",UPPER('AP-LIST_c9800'!E49)," mac"),"# no MAC")</f>
        <v>username 1CD1E05C2314 mac</v>
      </c>
    </row>
    <row r="50" spans="1:1" x14ac:dyDescent="0.25">
      <c r="A50" s="85" t="str">
        <f>IF('AP-LIST_c9800'!E50&lt;&gt;"",CONCATENATE("username ",UPPER('AP-LIST_c9800'!E50)," mac"),"# no MAC")</f>
        <v>username 1CD1E039C960 mac</v>
      </c>
    </row>
    <row r="51" spans="1:1" x14ac:dyDescent="0.25">
      <c r="A51" s="85" t="str">
        <f>IF('AP-LIST_c9800'!E51&lt;&gt;"",CONCATENATE("username ",UPPER('AP-LIST_c9800'!E51)," mac"),"# no MAC")</f>
        <v>username 1CD1E05D9BC0 mac</v>
      </c>
    </row>
    <row r="52" spans="1:1" x14ac:dyDescent="0.25">
      <c r="A52" s="85" t="str">
        <f>IF('AP-LIST_c9800'!E52&lt;&gt;"",CONCATENATE("username ",UPPER('AP-LIST_c9800'!E52)," mac"),"# no MAC")</f>
        <v>username 1CD1E05DD434 mac</v>
      </c>
    </row>
    <row r="53" spans="1:1" x14ac:dyDescent="0.25">
      <c r="A53" s="85" t="str">
        <f>IF('AP-LIST_c9800'!E53&lt;&gt;"",CONCATENATE("username ",UPPER('AP-LIST_c9800'!E53)," mac"),"# no MAC")</f>
        <v>username 34B883150F1C mac</v>
      </c>
    </row>
    <row r="54" spans="1:1" x14ac:dyDescent="0.25">
      <c r="A54" s="85" t="str">
        <f>IF('AP-LIST_c9800'!E54&lt;&gt;"",CONCATENATE("username ",UPPER('AP-LIST_c9800'!E54)," mac"),"# no MAC")</f>
        <v>username 34B88314FF14 mac</v>
      </c>
    </row>
    <row r="55" spans="1:1" x14ac:dyDescent="0.25">
      <c r="A55" s="85" t="str">
        <f>IF('AP-LIST_c9800'!E55&lt;&gt;"",CONCATENATE("username ",UPPER('AP-LIST_c9800'!E55)," mac"),"# no MAC")</f>
        <v>username 34B88314FFEC mac</v>
      </c>
    </row>
    <row r="56" spans="1:1" x14ac:dyDescent="0.25">
      <c r="A56" s="85" t="str">
        <f>IF('AP-LIST_c9800'!E56&lt;&gt;"",CONCATENATE("username ",UPPER('AP-LIST_c9800'!E56)," mac"),"# no MAC")</f>
        <v>username 1CD1E05DB81C mac</v>
      </c>
    </row>
    <row r="57" spans="1:1" x14ac:dyDescent="0.25">
      <c r="A57" s="85" t="str">
        <f>IF('AP-LIST_c9800'!E57&lt;&gt;"",CONCATENATE("username ",UPPER('AP-LIST_c9800'!E57)," mac"),"# no MAC")</f>
        <v>username 1CD1E05D9D7C mac</v>
      </c>
    </row>
    <row r="58" spans="1:1" x14ac:dyDescent="0.25">
      <c r="A58" s="85" t="str">
        <f>IF('AP-LIST_c9800'!E58&lt;&gt;"",CONCATENATE("username ",UPPER('AP-LIST_c9800'!E58)," mac"),"# no MAC")</f>
        <v>username 34B883150B94 mac</v>
      </c>
    </row>
    <row r="59" spans="1:1" x14ac:dyDescent="0.25">
      <c r="A59" s="85" t="str">
        <f>IF('AP-LIST_c9800'!E59&lt;&gt;"",CONCATENATE("username ",UPPER('AP-LIST_c9800'!E59)," mac"),"# no MAC")</f>
        <v>username 1CD1E05D8BC8 mac</v>
      </c>
    </row>
    <row r="60" spans="1:1" x14ac:dyDescent="0.25">
      <c r="A60" s="85" t="str">
        <f>IF('AP-LIST_c9800'!E60&lt;&gt;"",CONCATENATE("username ",UPPER('AP-LIST_c9800'!E60)," mac"),"# no MAC")</f>
        <v>username 34B88314F360 mac</v>
      </c>
    </row>
    <row r="61" spans="1:1" x14ac:dyDescent="0.25">
      <c r="A61" s="85" t="str">
        <f>IF('AP-LIST_c9800'!E61&lt;&gt;"",CONCATENATE("username ",UPPER('AP-LIST_c9800'!E61)," mac"),"# no MAC")</f>
        <v>username 34B88314ED2C mac</v>
      </c>
    </row>
    <row r="62" spans="1:1" x14ac:dyDescent="0.25">
      <c r="A62" s="85" t="str">
        <f>IF('AP-LIST_c9800'!E62&lt;&gt;"",CONCATENATE("username ",UPPER('AP-LIST_c9800'!E62)," mac"),"# no MAC")</f>
        <v>username 34B88315773C mac</v>
      </c>
    </row>
    <row r="63" spans="1:1" x14ac:dyDescent="0.25">
      <c r="A63" s="85" t="str">
        <f>IF('AP-LIST_c9800'!E63&lt;&gt;"",CONCATENATE("username ",UPPER('AP-LIST_c9800'!E63)," mac"),"# no MAC")</f>
        <v># no MAC</v>
      </c>
    </row>
    <row r="64" spans="1:1" x14ac:dyDescent="0.25">
      <c r="A64" s="85" t="str">
        <f>IF('AP-LIST_c9800'!E64&lt;&gt;"",CONCATENATE("username ",UPPER('AP-LIST_c9800'!E64)," mac"),"# no MAC")</f>
        <v># no MAC</v>
      </c>
    </row>
    <row r="65" spans="1:1" x14ac:dyDescent="0.25">
      <c r="A65" s="85" t="str">
        <f>IF('AP-LIST_c9800'!E65&lt;&gt;"",CONCATENATE("username ",UPPER('AP-LIST_c9800'!E65)," mac"),"# no MAC")</f>
        <v># no MAC</v>
      </c>
    </row>
    <row r="66" spans="1:1" x14ac:dyDescent="0.25">
      <c r="A66" s="85" t="str">
        <f>IF('AP-LIST_c9800'!E66&lt;&gt;"",CONCATENATE("username ",UPPER('AP-LIST_c9800'!E66)," mac"),"# no MAC")</f>
        <v># no MAC</v>
      </c>
    </row>
    <row r="67" spans="1:1" x14ac:dyDescent="0.25">
      <c r="A67" s="85" t="str">
        <f>IF('AP-LIST_c9800'!E67&lt;&gt;"",CONCATENATE("username ",UPPER('AP-LIST_c9800'!E67)," mac"),"# no MAC")</f>
        <v># no MAC</v>
      </c>
    </row>
    <row r="68" spans="1:1" x14ac:dyDescent="0.25">
      <c r="A68" s="85" t="str">
        <f>IF('AP-LIST_c9800'!E68&lt;&gt;"",CONCATENATE("username ",UPPER('AP-LIST_c9800'!E68)," mac"),"# no MAC")</f>
        <v># no MAC</v>
      </c>
    </row>
    <row r="69" spans="1:1" x14ac:dyDescent="0.25">
      <c r="A69" s="85" t="str">
        <f>IF('AP-LIST_c9800'!E69&lt;&gt;"",CONCATENATE("username ",UPPER('AP-LIST_c9800'!E69)," mac"),"# no MAC")</f>
        <v># no MAC</v>
      </c>
    </row>
    <row r="70" spans="1:1" x14ac:dyDescent="0.25">
      <c r="A70" s="85" t="str">
        <f>IF('AP-LIST_c9800'!E70&lt;&gt;"",CONCATENATE("username ",UPPER('AP-LIST_c9800'!E70)," mac"),"# no MAC")</f>
        <v># no MAC</v>
      </c>
    </row>
    <row r="71" spans="1:1" x14ac:dyDescent="0.25">
      <c r="A71" s="85" t="str">
        <f>IF('AP-LIST_c9800'!E71&lt;&gt;"",CONCATENATE("username ",UPPER('AP-LIST_c9800'!E71)," mac"),"# no MAC")</f>
        <v># no MAC</v>
      </c>
    </row>
    <row r="72" spans="1:1" x14ac:dyDescent="0.25">
      <c r="A72" s="85" t="str">
        <f>IF('AP-LIST_c9800'!E72&lt;&gt;"",CONCATENATE("username ",UPPER('AP-LIST_c9800'!E72)," mac"),"# no MAC")</f>
        <v># no MAC</v>
      </c>
    </row>
    <row r="73" spans="1:1" x14ac:dyDescent="0.25">
      <c r="A73" s="85" t="str">
        <f>IF('AP-LIST_c9800'!E73&lt;&gt;"",CONCATENATE("username ",UPPER('AP-LIST_c9800'!E73)," mac"),"# no MAC")</f>
        <v># no MAC</v>
      </c>
    </row>
    <row r="74" spans="1:1" x14ac:dyDescent="0.25">
      <c r="A74" s="85" t="str">
        <f>IF('AP-LIST_c9800'!E74&lt;&gt;"",CONCATENATE("username ",UPPER('AP-LIST_c9800'!E74)," mac"),"# no MAC")</f>
        <v># no MAC</v>
      </c>
    </row>
    <row r="75" spans="1:1" x14ac:dyDescent="0.25">
      <c r="A75" s="85" t="str">
        <f>IF('AP-LIST_c9800'!E75&lt;&gt;"",CONCATENATE("username ",UPPER('AP-LIST_c9800'!E75)," mac"),"# no MAC")</f>
        <v># no MAC</v>
      </c>
    </row>
    <row r="76" spans="1:1" x14ac:dyDescent="0.25">
      <c r="A76" s="85" t="str">
        <f>IF('AP-LIST_c9800'!E76&lt;&gt;"",CONCATENATE("username ",UPPER('AP-LIST_c9800'!E76)," mac"),"# no MAC")</f>
        <v># no MAC</v>
      </c>
    </row>
    <row r="77" spans="1:1" x14ac:dyDescent="0.25">
      <c r="A77" s="85" t="str">
        <f>IF('AP-LIST_c9800'!E77&lt;&gt;"",CONCATENATE("username ",UPPER('AP-LIST_c9800'!E77)," mac"),"# no MAC")</f>
        <v># no MAC</v>
      </c>
    </row>
    <row r="78" spans="1:1" x14ac:dyDescent="0.25">
      <c r="A78" s="85" t="str">
        <f>IF('AP-LIST_c9800'!E78&lt;&gt;"",CONCATENATE("username ",UPPER('AP-LIST_c9800'!E78)," mac"),"# no MAC")</f>
        <v># no MAC</v>
      </c>
    </row>
    <row r="79" spans="1:1" x14ac:dyDescent="0.25">
      <c r="A79" s="85" t="str">
        <f>IF('AP-LIST_c9800'!E79&lt;&gt;"",CONCATENATE("username ",UPPER('AP-LIST_c9800'!E79)," mac"),"# no MAC")</f>
        <v># no MAC</v>
      </c>
    </row>
    <row r="80" spans="1:1" x14ac:dyDescent="0.25">
      <c r="A80" s="85" t="str">
        <f>IF('AP-LIST_c9800'!E80&lt;&gt;"",CONCATENATE("username ",UPPER('AP-LIST_c9800'!E80)," mac"),"# no MAC")</f>
        <v># no MAC</v>
      </c>
    </row>
    <row r="81" spans="1:1" x14ac:dyDescent="0.25">
      <c r="A81" s="85" t="str">
        <f>IF('AP-LIST_c9800'!E81&lt;&gt;"",CONCATENATE("username ",UPPER('AP-LIST_c9800'!E81)," mac"),"# no MAC")</f>
        <v># no MAC</v>
      </c>
    </row>
    <row r="82" spans="1:1" x14ac:dyDescent="0.25">
      <c r="A82" s="85" t="str">
        <f>IF('AP-LIST_c9800'!E82&lt;&gt;"",CONCATENATE("username ",UPPER('AP-LIST_c9800'!E82)," mac"),"# no MAC")</f>
        <v># no MAC</v>
      </c>
    </row>
    <row r="83" spans="1:1" x14ac:dyDescent="0.25">
      <c r="A83" s="85" t="str">
        <f>IF('AP-LIST_c9800'!E83&lt;&gt;"",CONCATENATE("username ",UPPER('AP-LIST_c9800'!E83)," mac"),"# no MAC")</f>
        <v># no MAC</v>
      </c>
    </row>
    <row r="84" spans="1:1" x14ac:dyDescent="0.25">
      <c r="A84" s="85" t="str">
        <f>IF('AP-LIST_c9800'!E84&lt;&gt;"",CONCATENATE("username ",UPPER('AP-LIST_c9800'!E84)," mac"),"# no MAC")</f>
        <v># no MAC</v>
      </c>
    </row>
    <row r="85" spans="1:1" x14ac:dyDescent="0.25">
      <c r="A85" s="85" t="str">
        <f>IF('AP-LIST_c9800'!E85&lt;&gt;"",CONCATENATE("username ",UPPER('AP-LIST_c9800'!E85)," mac"),"# no MAC")</f>
        <v># no MAC</v>
      </c>
    </row>
    <row r="86" spans="1:1" x14ac:dyDescent="0.25">
      <c r="A86" s="85" t="str">
        <f>IF('AP-LIST_c9800'!E86&lt;&gt;"",CONCATENATE("username ",UPPER('AP-LIST_c9800'!E86)," mac"),"# no MAC")</f>
        <v># no MAC</v>
      </c>
    </row>
    <row r="87" spans="1:1" x14ac:dyDescent="0.25">
      <c r="A87" s="85" t="str">
        <f>IF('AP-LIST_c9800'!E87&lt;&gt;"",CONCATENATE("username ",UPPER('AP-LIST_c9800'!E87)," mac"),"# no MAC")</f>
        <v># no MAC</v>
      </c>
    </row>
    <row r="88" spans="1:1" x14ac:dyDescent="0.25">
      <c r="A88" s="85" t="str">
        <f>IF('AP-LIST_c9800'!E88&lt;&gt;"",CONCATENATE("username ",UPPER('AP-LIST_c9800'!E88)," mac"),"# no MAC")</f>
        <v># no MAC</v>
      </c>
    </row>
    <row r="89" spans="1:1" x14ac:dyDescent="0.25">
      <c r="A89" s="85" t="str">
        <f>IF('AP-LIST_c9800'!E89&lt;&gt;"",CONCATENATE("username ",UPPER('AP-LIST_c9800'!E89)," mac"),"# no MAC")</f>
        <v># no MAC</v>
      </c>
    </row>
    <row r="90" spans="1:1" x14ac:dyDescent="0.25">
      <c r="A90" s="85" t="str">
        <f>IF('AP-LIST_c9800'!E90&lt;&gt;"",CONCATENATE("username ",UPPER('AP-LIST_c9800'!E90)," mac"),"# no MAC")</f>
        <v># no MAC</v>
      </c>
    </row>
    <row r="91" spans="1:1" x14ac:dyDescent="0.25">
      <c r="A91" s="85" t="str">
        <f>IF('AP-LIST_c9800'!E91&lt;&gt;"",CONCATENATE("username ",UPPER('AP-LIST_c9800'!E91)," mac"),"# no MAC")</f>
        <v># no MAC</v>
      </c>
    </row>
    <row r="92" spans="1:1" x14ac:dyDescent="0.25">
      <c r="A92" s="85" t="str">
        <f>IF('AP-LIST_c9800'!E92&lt;&gt;"",CONCATENATE("username ",UPPER('AP-LIST_c9800'!E92)," mac"),"# no MAC")</f>
        <v># no MAC</v>
      </c>
    </row>
    <row r="93" spans="1:1" x14ac:dyDescent="0.25">
      <c r="A93" s="85" t="str">
        <f>IF('AP-LIST_c9800'!E93&lt;&gt;"",CONCATENATE("username ",UPPER('AP-LIST_c9800'!E93)," mac"),"# no MAC")</f>
        <v># no MAC</v>
      </c>
    </row>
    <row r="94" spans="1:1" x14ac:dyDescent="0.25">
      <c r="A94" s="85" t="str">
        <f>IF('AP-LIST_c9800'!E94&lt;&gt;"",CONCATENATE("username ",UPPER('AP-LIST_c9800'!E94)," mac"),"# no MAC")</f>
        <v># no MAC</v>
      </c>
    </row>
    <row r="95" spans="1:1" x14ac:dyDescent="0.25">
      <c r="A95" s="85" t="str">
        <f>IF('AP-LIST_c9800'!E95&lt;&gt;"",CONCATENATE("username ",UPPER('AP-LIST_c9800'!E95)," mac"),"# no MAC")</f>
        <v># no MAC</v>
      </c>
    </row>
    <row r="96" spans="1:1" x14ac:dyDescent="0.25">
      <c r="A96" s="85" t="str">
        <f>IF('AP-LIST_c9800'!E96&lt;&gt;"",CONCATENATE("username ",UPPER('AP-LIST_c9800'!E96)," mac"),"# no MAC")</f>
        <v># no MAC</v>
      </c>
    </row>
    <row r="97" spans="1:1" x14ac:dyDescent="0.25">
      <c r="A97" s="85" t="str">
        <f>IF('AP-LIST_c9800'!E97&lt;&gt;"",CONCATENATE("username ",UPPER('AP-LIST_c9800'!E97)," mac"),"# no MAC")</f>
        <v># no MAC</v>
      </c>
    </row>
    <row r="98" spans="1:1" x14ac:dyDescent="0.25">
      <c r="A98" s="85" t="str">
        <f>IF('AP-LIST_c9800'!E98&lt;&gt;"",CONCATENATE("username ",UPPER('AP-LIST_c9800'!E98)," mac"),"# no MAC")</f>
        <v># no MAC</v>
      </c>
    </row>
    <row r="99" spans="1:1" x14ac:dyDescent="0.25">
      <c r="A99" s="85" t="str">
        <f>IF('AP-LIST_c9800'!E99&lt;&gt;"",CONCATENATE("username ",UPPER('AP-LIST_c9800'!E99)," mac"),"# no MAC")</f>
        <v># no MAC</v>
      </c>
    </row>
    <row r="100" spans="1:1" x14ac:dyDescent="0.25">
      <c r="A100" s="85" t="str">
        <f>IF('AP-LIST_c9800'!E100&lt;&gt;"",CONCATENATE("username ",UPPER('AP-LIST_c9800'!E100)," mac"),"# no MAC")</f>
        <v># no MAC</v>
      </c>
    </row>
    <row r="101" spans="1:1" x14ac:dyDescent="0.25">
      <c r="A101" s="85" t="str">
        <f>IF('AP-LIST_c9800'!E101&lt;&gt;"",CONCATENATE("username ",UPPER('AP-LIST_c9800'!E101)," mac"),"# no MAC")</f>
        <v># no MAC</v>
      </c>
    </row>
    <row r="102" spans="1:1" x14ac:dyDescent="0.25">
      <c r="A102" s="85" t="str">
        <f>IF('AP-LIST_c9800'!E102&lt;&gt;"",CONCATENATE("username ",UPPER('AP-LIST_c9800'!E102)," mac"),"# no MAC")</f>
        <v># no MAC</v>
      </c>
    </row>
    <row r="103" spans="1:1" x14ac:dyDescent="0.25">
      <c r="A103" s="85" t="str">
        <f>IF('AP-LIST_c9800'!E103&lt;&gt;"",CONCATENATE("username ",UPPER('AP-LIST_c9800'!E103)," mac"),"# no MAC")</f>
        <v># no MAC</v>
      </c>
    </row>
    <row r="104" spans="1:1" x14ac:dyDescent="0.25">
      <c r="A104" s="85" t="str">
        <f>IF('AP-LIST_c9800'!E104&lt;&gt;"",CONCATENATE("username ",UPPER('AP-LIST_c9800'!E104)," mac"),"# no MAC")</f>
        <v># no MAC</v>
      </c>
    </row>
    <row r="105" spans="1:1" x14ac:dyDescent="0.25">
      <c r="A105" s="85" t="str">
        <f>IF('AP-LIST_c9800'!E105&lt;&gt;"",CONCATENATE("username ",UPPER('AP-LIST_c9800'!E105)," mac"),"# no MAC")</f>
        <v># no MAC</v>
      </c>
    </row>
    <row r="106" spans="1:1" x14ac:dyDescent="0.25">
      <c r="A106" s="85" t="str">
        <f>IF('AP-LIST_c9800'!E106&lt;&gt;"",CONCATENATE("username ",UPPER('AP-LIST_c9800'!E106)," mac"),"# no MAC")</f>
        <v># no MAC</v>
      </c>
    </row>
    <row r="107" spans="1:1" x14ac:dyDescent="0.25">
      <c r="A107" s="85" t="str">
        <f>IF('AP-LIST_c9800'!E107&lt;&gt;"",CONCATENATE("username ",UPPER('AP-LIST_c9800'!E107)," mac"),"# no MAC")</f>
        <v># no MAC</v>
      </c>
    </row>
    <row r="108" spans="1:1" x14ac:dyDescent="0.25">
      <c r="A108" s="85" t="str">
        <f>IF('AP-LIST_c9800'!E108&lt;&gt;"",CONCATENATE("username ",UPPER('AP-LIST_c9800'!E108)," mac"),"# no MAC")</f>
        <v># no MAC</v>
      </c>
    </row>
    <row r="109" spans="1:1" x14ac:dyDescent="0.25">
      <c r="A109" s="85" t="str">
        <f>IF('AP-LIST_c9800'!E109&lt;&gt;"",CONCATENATE("username ",UPPER('AP-LIST_c9800'!E109)," mac"),"# no MAC")</f>
        <v># no MAC</v>
      </c>
    </row>
    <row r="110" spans="1:1" x14ac:dyDescent="0.25">
      <c r="A110" s="85" t="str">
        <f>IF('AP-LIST_c9800'!E110&lt;&gt;"",CONCATENATE("username ",UPPER('AP-LIST_c9800'!E110)," mac"),"# no MAC")</f>
        <v># no MAC</v>
      </c>
    </row>
    <row r="111" spans="1:1" x14ac:dyDescent="0.25">
      <c r="A111" s="85" t="str">
        <f>IF('AP-LIST_c9800'!E111&lt;&gt;"",CONCATENATE("username ",UPPER('AP-LIST_c9800'!E111)," mac"),"# no MAC")</f>
        <v># no MAC</v>
      </c>
    </row>
    <row r="112" spans="1:1" x14ac:dyDescent="0.25">
      <c r="A112" s="85" t="str">
        <f>IF('AP-LIST_c9800'!E112&lt;&gt;"",CONCATENATE("username ",UPPER('AP-LIST_c9800'!E112)," mac"),"# no MAC")</f>
        <v># no MAC</v>
      </c>
    </row>
    <row r="113" spans="1:1" x14ac:dyDescent="0.25">
      <c r="A113" s="85" t="str">
        <f>IF('AP-LIST_c9800'!E113&lt;&gt;"",CONCATENATE("username ",UPPER('AP-LIST_c9800'!E113)," mac"),"# no MAC")</f>
        <v># no MAC</v>
      </c>
    </row>
    <row r="114" spans="1:1" x14ac:dyDescent="0.25">
      <c r="A114" s="85" t="str">
        <f>IF('AP-LIST_c9800'!E114&lt;&gt;"",CONCATENATE("username ",UPPER('AP-LIST_c9800'!E114)," mac"),"# no MAC")</f>
        <v># no MAC</v>
      </c>
    </row>
    <row r="115" spans="1:1" x14ac:dyDescent="0.25">
      <c r="A115" s="85" t="str">
        <f>IF('AP-LIST_c9800'!E115&lt;&gt;"",CONCATENATE("username ",UPPER('AP-LIST_c9800'!E115)," mac"),"# no MAC")</f>
        <v># no MAC</v>
      </c>
    </row>
    <row r="116" spans="1:1" x14ac:dyDescent="0.25">
      <c r="A116" s="85" t="str">
        <f>IF('AP-LIST_c9800'!E116&lt;&gt;"",CONCATENATE("username ",UPPER('AP-LIST_c9800'!E116)," mac"),"# no MAC")</f>
        <v># no MAC</v>
      </c>
    </row>
    <row r="117" spans="1:1" x14ac:dyDescent="0.25">
      <c r="A117" s="85" t="str">
        <f>IF('AP-LIST_c9800'!E117&lt;&gt;"",CONCATENATE("username ",UPPER('AP-LIST_c9800'!E117)," mac"),"# no MAC")</f>
        <v># no MAC</v>
      </c>
    </row>
    <row r="118" spans="1:1" x14ac:dyDescent="0.25">
      <c r="A118" s="85" t="str">
        <f>IF('AP-LIST_c9800'!E118&lt;&gt;"",CONCATENATE("username ",UPPER('AP-LIST_c9800'!E118)," mac"),"# no MAC")</f>
        <v># no MAC</v>
      </c>
    </row>
    <row r="119" spans="1:1" x14ac:dyDescent="0.25">
      <c r="A119" s="85" t="str">
        <f>IF('AP-LIST_c9800'!E119&lt;&gt;"",CONCATENATE("username ",UPPER('AP-LIST_c9800'!E119)," mac"),"# no MAC")</f>
        <v># no MAC</v>
      </c>
    </row>
    <row r="120" spans="1:1" x14ac:dyDescent="0.25">
      <c r="A120" s="85" t="str">
        <f>IF('AP-LIST_c9800'!E120&lt;&gt;"",CONCATENATE("username ",UPPER('AP-LIST_c9800'!E120)," mac"),"# no MAC")</f>
        <v># no MAC</v>
      </c>
    </row>
    <row r="121" spans="1:1" x14ac:dyDescent="0.25">
      <c r="A121" s="85" t="str">
        <f>IF('AP-LIST_c9800'!E121&lt;&gt;"",CONCATENATE("username ",UPPER('AP-LIST_c9800'!E121)," mac"),"# no MAC")</f>
        <v># no MAC</v>
      </c>
    </row>
    <row r="122" spans="1:1" x14ac:dyDescent="0.25">
      <c r="A122" s="85" t="str">
        <f>IF('AP-LIST_c9800'!E122&lt;&gt;"",CONCATENATE("username ",UPPER('AP-LIST_c9800'!E122)," mac"),"# no MAC")</f>
        <v># no MAC</v>
      </c>
    </row>
    <row r="123" spans="1:1" x14ac:dyDescent="0.25">
      <c r="A123" s="85" t="str">
        <f>IF('AP-LIST_c9800'!E123&lt;&gt;"",CONCATENATE("username ",UPPER('AP-LIST_c9800'!E123)," mac"),"# no MAC")</f>
        <v># no MAC</v>
      </c>
    </row>
    <row r="124" spans="1:1" x14ac:dyDescent="0.25">
      <c r="A124" s="85" t="str">
        <f>IF('AP-LIST_c9800'!E124&lt;&gt;"",CONCATENATE("username ",UPPER('AP-LIST_c9800'!E124)," mac"),"# no MAC")</f>
        <v># no MAC</v>
      </c>
    </row>
    <row r="125" spans="1:1" x14ac:dyDescent="0.25">
      <c r="A125" s="85" t="str">
        <f>IF('AP-LIST_c9800'!E125&lt;&gt;"",CONCATENATE("username ",UPPER('AP-LIST_c9800'!E125)," mac"),"# no MAC")</f>
        <v># no MAC</v>
      </c>
    </row>
    <row r="126" spans="1:1" x14ac:dyDescent="0.25">
      <c r="A126" s="85" t="str">
        <f>IF('AP-LIST_c9800'!E126&lt;&gt;"",CONCATENATE("username ",UPPER('AP-LIST_c9800'!E126)," mac"),"# no MAC")</f>
        <v># no MAC</v>
      </c>
    </row>
    <row r="127" spans="1:1" x14ac:dyDescent="0.25">
      <c r="A127" s="85" t="str">
        <f>IF('AP-LIST_c9800'!E127&lt;&gt;"",CONCATENATE("username ",UPPER('AP-LIST_c9800'!E127)," mac"),"# no MAC")</f>
        <v># no MAC</v>
      </c>
    </row>
    <row r="128" spans="1:1" x14ac:dyDescent="0.25">
      <c r="A128" s="85" t="str">
        <f>IF('AP-LIST_c9800'!E128&lt;&gt;"",CONCATENATE("username ",UPPER('AP-LIST_c9800'!E128)," mac"),"# no MAC")</f>
        <v># no MAC</v>
      </c>
    </row>
    <row r="129" spans="1:1" x14ac:dyDescent="0.25">
      <c r="A129" s="85" t="str">
        <f>IF('AP-LIST_c9800'!E129&lt;&gt;"",CONCATENATE("username ",UPPER('AP-LIST_c9800'!E129)," mac"),"# no MAC")</f>
        <v># no MAC</v>
      </c>
    </row>
    <row r="130" spans="1:1" x14ac:dyDescent="0.25">
      <c r="A130" s="85" t="str">
        <f>IF('AP-LIST_c9800'!E130&lt;&gt;"",CONCATENATE("username ",UPPER('AP-LIST_c9800'!E130)," mac"),"# no MAC")</f>
        <v># no MAC</v>
      </c>
    </row>
    <row r="131" spans="1:1" x14ac:dyDescent="0.25">
      <c r="A131" s="85" t="str">
        <f>IF('AP-LIST_c9800'!E131&lt;&gt;"",CONCATENATE("username ",UPPER('AP-LIST_c9800'!E131)," mac"),"# no MAC")</f>
        <v># no MAC</v>
      </c>
    </row>
    <row r="132" spans="1:1" x14ac:dyDescent="0.25">
      <c r="A132" s="85" t="str">
        <f>IF('AP-LIST_c9800'!E132&lt;&gt;"",CONCATENATE("username ",UPPER('AP-LIST_c9800'!E132)," mac"),"# no MAC")</f>
        <v># no MAC</v>
      </c>
    </row>
    <row r="133" spans="1:1" x14ac:dyDescent="0.25">
      <c r="A133" s="85" t="str">
        <f>IF('AP-LIST_c9800'!E133&lt;&gt;"",CONCATENATE("username ",UPPER('AP-LIST_c9800'!E133)," mac"),"# no MAC")</f>
        <v># no MAC</v>
      </c>
    </row>
    <row r="134" spans="1:1" x14ac:dyDescent="0.25">
      <c r="A134" s="85" t="str">
        <f>IF('AP-LIST_c9800'!E134&lt;&gt;"",CONCATENATE("username ",UPPER('AP-LIST_c9800'!E134)," mac"),"# no MAC")</f>
        <v># no MAC</v>
      </c>
    </row>
    <row r="135" spans="1:1" x14ac:dyDescent="0.25">
      <c r="A135" s="85" t="str">
        <f>IF('AP-LIST_c9800'!E135&lt;&gt;"",CONCATENATE("username ",UPPER('AP-LIST_c9800'!E135)," mac"),"# no MAC")</f>
        <v># no MAC</v>
      </c>
    </row>
    <row r="136" spans="1:1" x14ac:dyDescent="0.25">
      <c r="A136" s="85" t="str">
        <f>IF('AP-LIST_c9800'!E136&lt;&gt;"",CONCATENATE("username ",UPPER('AP-LIST_c9800'!E136)," mac"),"# no MAC")</f>
        <v># no MAC</v>
      </c>
    </row>
    <row r="137" spans="1:1" x14ac:dyDescent="0.25">
      <c r="A137" s="85" t="str">
        <f>IF('AP-LIST_c9800'!E137&lt;&gt;"",CONCATENATE("username ",UPPER('AP-LIST_c9800'!E137)," mac"),"# no MAC")</f>
        <v># no MAC</v>
      </c>
    </row>
    <row r="138" spans="1:1" x14ac:dyDescent="0.25">
      <c r="A138" s="85" t="str">
        <f>IF('AP-LIST_c9800'!E138&lt;&gt;"",CONCATENATE("username ",UPPER('AP-LIST_c9800'!E138)," mac"),"# no MAC")</f>
        <v># no MAC</v>
      </c>
    </row>
    <row r="139" spans="1:1" x14ac:dyDescent="0.25">
      <c r="A139" s="85" t="str">
        <f>IF('AP-LIST_c9800'!E139&lt;&gt;"",CONCATENATE("username ",UPPER('AP-LIST_c9800'!E139)," mac"),"# no MAC")</f>
        <v># no MAC</v>
      </c>
    </row>
    <row r="140" spans="1:1" x14ac:dyDescent="0.25">
      <c r="A140" s="85" t="str">
        <f>IF('AP-LIST_c9800'!E140&lt;&gt;"",CONCATENATE("username ",UPPER('AP-LIST_c9800'!E140)," mac"),"# no MAC")</f>
        <v># no MAC</v>
      </c>
    </row>
    <row r="141" spans="1:1" x14ac:dyDescent="0.25">
      <c r="A141" s="85" t="str">
        <f>IF('AP-LIST_c9800'!E141&lt;&gt;"",CONCATENATE("username ",UPPER('AP-LIST_c9800'!E141)," mac"),"# no MAC")</f>
        <v># no MAC</v>
      </c>
    </row>
    <row r="142" spans="1:1" x14ac:dyDescent="0.25">
      <c r="A142" s="85" t="str">
        <f>IF('AP-LIST_c9800'!E142&lt;&gt;"",CONCATENATE("username ",UPPER('AP-LIST_c9800'!E142)," mac"),"# no MAC")</f>
        <v># no MAC</v>
      </c>
    </row>
    <row r="143" spans="1:1" x14ac:dyDescent="0.25">
      <c r="A143" s="85" t="str">
        <f>IF('AP-LIST_c9800'!E143&lt;&gt;"",CONCATENATE("username ",UPPER('AP-LIST_c9800'!E143)," mac"),"# no MAC")</f>
        <v># no MAC</v>
      </c>
    </row>
    <row r="144" spans="1:1" x14ac:dyDescent="0.25">
      <c r="A144" s="85" t="str">
        <f>IF('AP-LIST_c9800'!E144&lt;&gt;"",CONCATENATE("username ",UPPER('AP-LIST_c9800'!E144)," mac"),"# no MAC")</f>
        <v># no MAC</v>
      </c>
    </row>
    <row r="145" spans="1:1" x14ac:dyDescent="0.25">
      <c r="A145" s="85" t="str">
        <f>IF('AP-LIST_c9800'!E145&lt;&gt;"",CONCATENATE("username ",UPPER('AP-LIST_c9800'!E145)," mac"),"# no MAC")</f>
        <v># no MAC</v>
      </c>
    </row>
    <row r="146" spans="1:1" x14ac:dyDescent="0.25">
      <c r="A146" s="85" t="str">
        <f>IF('AP-LIST_c9800'!E146&lt;&gt;"",CONCATENATE("username ",UPPER('AP-LIST_c9800'!E146)," mac"),"# no MAC")</f>
        <v># no MAC</v>
      </c>
    </row>
    <row r="147" spans="1:1" x14ac:dyDescent="0.25">
      <c r="A147" s="85" t="str">
        <f>IF('AP-LIST_c9800'!E147&lt;&gt;"",CONCATENATE("username ",UPPER('AP-LIST_c9800'!E147)," mac"),"# no MAC")</f>
        <v># no MAC</v>
      </c>
    </row>
    <row r="148" spans="1:1" x14ac:dyDescent="0.25">
      <c r="A148" s="85" t="str">
        <f>IF('AP-LIST_c9800'!E148&lt;&gt;"",CONCATENATE("username ",UPPER('AP-LIST_c9800'!E148)," mac"),"# no MAC")</f>
        <v># no MAC</v>
      </c>
    </row>
    <row r="149" spans="1:1" x14ac:dyDescent="0.25">
      <c r="A149" s="85" t="str">
        <f>IF('AP-LIST_c9800'!E149&lt;&gt;"",CONCATENATE("username ",UPPER('AP-LIST_c9800'!E149)," mac"),"# no MAC")</f>
        <v># no MAC</v>
      </c>
    </row>
    <row r="150" spans="1:1" x14ac:dyDescent="0.25">
      <c r="A150" s="85" t="str">
        <f>IF('AP-LIST_c9800'!E150&lt;&gt;"",CONCATENATE("username ",UPPER('AP-LIST_c9800'!E150)," mac"),"# no MAC")</f>
        <v># no MAC</v>
      </c>
    </row>
    <row r="151" spans="1:1" x14ac:dyDescent="0.25">
      <c r="A151" s="85" t="str">
        <f>IF('AP-LIST_c9800'!E151&lt;&gt;"",CONCATENATE("username ",UPPER('AP-LIST_c9800'!E151)," mac"),"# no MAC")</f>
        <v># no MAC</v>
      </c>
    </row>
    <row r="152" spans="1:1" x14ac:dyDescent="0.25">
      <c r="A152" s="85" t="str">
        <f>IF('AP-LIST_c9800'!E152&lt;&gt;"",CONCATENATE("username ",UPPER('AP-LIST_c9800'!E152)," mac"),"# no MAC")</f>
        <v># no MAC</v>
      </c>
    </row>
    <row r="153" spans="1:1" x14ac:dyDescent="0.25">
      <c r="A153" s="85" t="str">
        <f>IF('AP-LIST_c9800'!E153&lt;&gt;"",CONCATENATE("username ",UPPER('AP-LIST_c9800'!E153)," mac"),"# no MAC")</f>
        <v># no MAC</v>
      </c>
    </row>
    <row r="154" spans="1:1" x14ac:dyDescent="0.25">
      <c r="A154" s="85" t="str">
        <f>IF('AP-LIST_c9800'!E154&lt;&gt;"",CONCATENATE("username ",UPPER('AP-LIST_c9800'!E154)," mac"),"# no MAC")</f>
        <v># no MAC</v>
      </c>
    </row>
    <row r="155" spans="1:1" x14ac:dyDescent="0.25">
      <c r="A155" s="85" t="str">
        <f>IF('AP-LIST_c9800'!E155&lt;&gt;"",CONCATENATE("username ",UPPER('AP-LIST_c9800'!E155)," mac"),"# no MAC")</f>
        <v># no MAC</v>
      </c>
    </row>
    <row r="156" spans="1:1" x14ac:dyDescent="0.25">
      <c r="A156" s="85" t="str">
        <f>IF('AP-LIST_c9800'!E156&lt;&gt;"",CONCATENATE("username ",UPPER('AP-LIST_c9800'!E156)," mac"),"# no MAC")</f>
        <v># no MAC</v>
      </c>
    </row>
    <row r="157" spans="1:1" x14ac:dyDescent="0.25">
      <c r="A157" s="85" t="str">
        <f>IF('AP-LIST_c9800'!E157&lt;&gt;"",CONCATENATE("username ",UPPER('AP-LIST_c9800'!E157)," mac"),"# no MAC")</f>
        <v># no MAC</v>
      </c>
    </row>
    <row r="158" spans="1:1" x14ac:dyDescent="0.25">
      <c r="A158" s="85" t="str">
        <f>IF('AP-LIST_c9800'!E158&lt;&gt;"",CONCATENATE("username ",UPPER('AP-LIST_c9800'!E158)," mac"),"# no MAC")</f>
        <v># no MAC</v>
      </c>
    </row>
    <row r="159" spans="1:1" x14ac:dyDescent="0.25">
      <c r="A159" s="85" t="str">
        <f>IF('AP-LIST_c9800'!E159&lt;&gt;"",CONCATENATE("username ",UPPER('AP-LIST_c9800'!E159)," mac"),"# no MAC")</f>
        <v># no MAC</v>
      </c>
    </row>
    <row r="160" spans="1:1" x14ac:dyDescent="0.25">
      <c r="A160" s="85" t="str">
        <f>IF('AP-LIST_c9800'!E160&lt;&gt;"",CONCATENATE("username ",UPPER('AP-LIST_c9800'!E160)," mac"),"# no MAC")</f>
        <v># no MAC</v>
      </c>
    </row>
    <row r="161" spans="1:1" x14ac:dyDescent="0.25">
      <c r="A161" s="85" t="str">
        <f>IF('AP-LIST_c9800'!E161&lt;&gt;"",CONCATENATE("username ",UPPER('AP-LIST_c9800'!E161)," mac"),"# no MAC")</f>
        <v># no MAC</v>
      </c>
    </row>
    <row r="162" spans="1:1" x14ac:dyDescent="0.25">
      <c r="A162" s="85" t="str">
        <f>IF('AP-LIST_c9800'!E162&lt;&gt;"",CONCATENATE("username ",UPPER('AP-LIST_c9800'!E162)," mac"),"# no MAC")</f>
        <v># no MAC</v>
      </c>
    </row>
    <row r="163" spans="1:1" x14ac:dyDescent="0.25">
      <c r="A163" s="85" t="str">
        <f>IF('AP-LIST_c9800'!E163&lt;&gt;"",CONCATENATE("username ",UPPER('AP-LIST_c9800'!E163)," mac"),"# no MAC")</f>
        <v># no MAC</v>
      </c>
    </row>
    <row r="164" spans="1:1" x14ac:dyDescent="0.25">
      <c r="A164" s="85" t="str">
        <f>IF('AP-LIST_c9800'!E164&lt;&gt;"",CONCATENATE("username ",UPPER('AP-LIST_c9800'!E164)," mac"),"# no MAC")</f>
        <v># no MAC</v>
      </c>
    </row>
    <row r="165" spans="1:1" x14ac:dyDescent="0.25">
      <c r="A165" s="85" t="str">
        <f>IF('AP-LIST_c9800'!E165&lt;&gt;"",CONCATENATE("username ",UPPER('AP-LIST_c9800'!E165)," mac"),"# no MAC")</f>
        <v># no MAC</v>
      </c>
    </row>
    <row r="166" spans="1:1" x14ac:dyDescent="0.25">
      <c r="A166" s="85" t="str">
        <f>IF('AP-LIST_c9800'!E166&lt;&gt;"",CONCATENATE("username ",UPPER('AP-LIST_c9800'!E166)," mac"),"# no MAC")</f>
        <v># no MAC</v>
      </c>
    </row>
    <row r="167" spans="1:1" x14ac:dyDescent="0.25">
      <c r="A167" s="85" t="str">
        <f>IF('AP-LIST_c9800'!E167&lt;&gt;"",CONCATENATE("username ",UPPER('AP-LIST_c9800'!E167)," mac"),"# no MAC")</f>
        <v># no MAC</v>
      </c>
    </row>
    <row r="168" spans="1:1" x14ac:dyDescent="0.25">
      <c r="A168" s="85" t="str">
        <f>IF('AP-LIST_c9800'!E168&lt;&gt;"",CONCATENATE("username ",UPPER('AP-LIST_c9800'!E168)," mac"),"# no MAC")</f>
        <v># no MAC</v>
      </c>
    </row>
    <row r="169" spans="1:1" x14ac:dyDescent="0.25">
      <c r="A169" s="85" t="str">
        <f>IF('AP-LIST_c9800'!E169&lt;&gt;"",CONCATENATE("username ",UPPER('AP-LIST_c9800'!E169)," mac"),"# no MAC")</f>
        <v># no MAC</v>
      </c>
    </row>
    <row r="170" spans="1:1" x14ac:dyDescent="0.25">
      <c r="A170" s="85" t="str">
        <f>IF('AP-LIST_c9800'!E170&lt;&gt;"",CONCATENATE("username ",UPPER('AP-LIST_c9800'!E170)," mac"),"# no MAC")</f>
        <v># no MAC</v>
      </c>
    </row>
    <row r="171" spans="1:1" x14ac:dyDescent="0.25">
      <c r="A171" s="85" t="str">
        <f>IF('AP-LIST_c9800'!E171&lt;&gt;"",CONCATENATE("username ",UPPER('AP-LIST_c9800'!E171)," mac"),"# no MAC")</f>
        <v># no MAC</v>
      </c>
    </row>
    <row r="172" spans="1:1" x14ac:dyDescent="0.25">
      <c r="A172" s="85" t="str">
        <f>IF('AP-LIST_c9800'!E172&lt;&gt;"",CONCATENATE("username ",UPPER('AP-LIST_c9800'!E172)," mac"),"# no MAC")</f>
        <v># no MAC</v>
      </c>
    </row>
    <row r="173" spans="1:1" x14ac:dyDescent="0.25">
      <c r="A173" s="85" t="str">
        <f>IF('AP-LIST_c9800'!E173&lt;&gt;"",CONCATENATE("username ",UPPER('AP-LIST_c9800'!E173)," mac"),"# no MAC")</f>
        <v># no MAC</v>
      </c>
    </row>
    <row r="174" spans="1:1" x14ac:dyDescent="0.25">
      <c r="A174" s="85" t="str">
        <f>IF('AP-LIST_c9800'!E174&lt;&gt;"",CONCATENATE("username ",UPPER('AP-LIST_c9800'!E174)," mac"),"# no MAC")</f>
        <v># no MAC</v>
      </c>
    </row>
    <row r="175" spans="1:1" x14ac:dyDescent="0.25">
      <c r="A175" s="85" t="str">
        <f>IF('AP-LIST_c9800'!E175&lt;&gt;"",CONCATENATE("username ",UPPER('AP-LIST_c9800'!E175)," mac"),"# no MAC")</f>
        <v># no MAC</v>
      </c>
    </row>
    <row r="176" spans="1:1" x14ac:dyDescent="0.25">
      <c r="A176" s="85" t="str">
        <f>IF('AP-LIST_c9800'!E176&lt;&gt;"",CONCATENATE("username ",UPPER('AP-LIST_c9800'!E176)," mac"),"# no MAC")</f>
        <v># no MAC</v>
      </c>
    </row>
    <row r="177" spans="1:1" x14ac:dyDescent="0.25">
      <c r="A177" s="85" t="str">
        <f>IF('AP-LIST_c9800'!E177&lt;&gt;"",CONCATENATE("username ",UPPER('AP-LIST_c9800'!E177)," mac"),"# no MAC")</f>
        <v># no MAC</v>
      </c>
    </row>
    <row r="178" spans="1:1" x14ac:dyDescent="0.25">
      <c r="A178" s="85" t="str">
        <f>IF('AP-LIST_c9800'!E178&lt;&gt;"",CONCATENATE("username ",UPPER('AP-LIST_c9800'!E178)," mac"),"# no MAC")</f>
        <v># no MAC</v>
      </c>
    </row>
    <row r="179" spans="1:1" x14ac:dyDescent="0.25">
      <c r="A179" s="85" t="str">
        <f>IF('AP-LIST_c9800'!E179&lt;&gt;"",CONCATENATE("username ",UPPER('AP-LIST_c9800'!E179)," mac"),"# no MAC")</f>
        <v># no MAC</v>
      </c>
    </row>
    <row r="180" spans="1:1" x14ac:dyDescent="0.25">
      <c r="A180" s="85" t="str">
        <f>IF('AP-LIST_c9800'!E180&lt;&gt;"",CONCATENATE("username ",UPPER('AP-LIST_c9800'!E180)," mac"),"# no MAC")</f>
        <v># no MAC</v>
      </c>
    </row>
    <row r="181" spans="1:1" x14ac:dyDescent="0.25">
      <c r="A181" s="85" t="str">
        <f>IF('AP-LIST_c9800'!E181&lt;&gt;"",CONCATENATE("username ",UPPER('AP-LIST_c9800'!E181)," mac"),"# no MAC")</f>
        <v># no MAC</v>
      </c>
    </row>
    <row r="182" spans="1:1" x14ac:dyDescent="0.25">
      <c r="A182" s="85" t="str">
        <f>IF('AP-LIST_c9800'!E182&lt;&gt;"",CONCATENATE("username ",UPPER('AP-LIST_c9800'!E182)," mac"),"# no MAC")</f>
        <v># no MAC</v>
      </c>
    </row>
    <row r="183" spans="1:1" x14ac:dyDescent="0.25">
      <c r="A183" s="85" t="str">
        <f>IF('AP-LIST_c9800'!E183&lt;&gt;"",CONCATENATE("username ",UPPER('AP-LIST_c9800'!E183)," mac"),"# no MAC")</f>
        <v># no MAC</v>
      </c>
    </row>
    <row r="184" spans="1:1" x14ac:dyDescent="0.25">
      <c r="A184" s="85" t="str">
        <f>IF('AP-LIST_c9800'!E184&lt;&gt;"",CONCATENATE("username ",UPPER('AP-LIST_c9800'!E184)," mac"),"# no MAC")</f>
        <v># no MAC</v>
      </c>
    </row>
    <row r="185" spans="1:1" x14ac:dyDescent="0.25">
      <c r="A185" s="85" t="str">
        <f>IF('AP-LIST_c9800'!E185&lt;&gt;"",CONCATENATE("username ",UPPER('AP-LIST_c9800'!E185)," mac"),"# no MAC")</f>
        <v># no MAC</v>
      </c>
    </row>
    <row r="186" spans="1:1" x14ac:dyDescent="0.25">
      <c r="A186" s="85" t="str">
        <f>IF('AP-LIST_c9800'!E186&lt;&gt;"",CONCATENATE("username ",UPPER('AP-LIST_c9800'!E186)," mac"),"# no MAC")</f>
        <v># no MAC</v>
      </c>
    </row>
    <row r="187" spans="1:1" x14ac:dyDescent="0.25">
      <c r="A187" s="85" t="str">
        <f>IF('AP-LIST_c9800'!E187&lt;&gt;"",CONCATENATE("username ",UPPER('AP-LIST_c9800'!E187)," mac"),"# no MAC")</f>
        <v># no MAC</v>
      </c>
    </row>
    <row r="188" spans="1:1" x14ac:dyDescent="0.25">
      <c r="A188" s="85" t="str">
        <f>IF('AP-LIST_c9800'!E188&lt;&gt;"",CONCATENATE("username ",UPPER('AP-LIST_c9800'!E188)," mac"),"# no MAC")</f>
        <v># no MAC</v>
      </c>
    </row>
    <row r="189" spans="1:1" x14ac:dyDescent="0.25">
      <c r="A189" s="85" t="str">
        <f>IF('AP-LIST_c9800'!E189&lt;&gt;"",CONCATENATE("username ",UPPER('AP-LIST_c9800'!E189)," mac"),"# no MAC")</f>
        <v># no MAC</v>
      </c>
    </row>
    <row r="190" spans="1:1" x14ac:dyDescent="0.25">
      <c r="A190" s="85" t="str">
        <f>IF('AP-LIST_c9800'!E190&lt;&gt;"",CONCATENATE("username ",UPPER('AP-LIST_c9800'!E190)," mac"),"# no MAC")</f>
        <v># no MAC</v>
      </c>
    </row>
    <row r="191" spans="1:1" x14ac:dyDescent="0.25">
      <c r="A191" s="85" t="str">
        <f>IF('AP-LIST_c9800'!E191&lt;&gt;"",CONCATENATE("username ",UPPER('AP-LIST_c9800'!E191)," mac"),"# no MAC")</f>
        <v># no MAC</v>
      </c>
    </row>
    <row r="192" spans="1:1" x14ac:dyDescent="0.25">
      <c r="A192" s="85" t="str">
        <f>IF('AP-LIST_c9800'!E192&lt;&gt;"",CONCATENATE("username ",UPPER('AP-LIST_c9800'!E192)," mac"),"# no MAC")</f>
        <v># no MAC</v>
      </c>
    </row>
    <row r="193" spans="1:1" x14ac:dyDescent="0.25">
      <c r="A193" s="85" t="str">
        <f>IF('AP-LIST_c9800'!E193&lt;&gt;"",CONCATENATE("username ",UPPER('AP-LIST_c9800'!E193)," mac"),"# no MAC")</f>
        <v># no MAC</v>
      </c>
    </row>
    <row r="194" spans="1:1" x14ac:dyDescent="0.25">
      <c r="A194" s="85" t="str">
        <f>IF('AP-LIST_c9800'!E194&lt;&gt;"",CONCATENATE("username ",UPPER('AP-LIST_c9800'!E194)," mac"),"# no MAC")</f>
        <v># no MAC</v>
      </c>
    </row>
    <row r="195" spans="1:1" x14ac:dyDescent="0.25">
      <c r="A195" s="85" t="str">
        <f>IF('AP-LIST_c9800'!E195&lt;&gt;"",CONCATENATE("username ",UPPER('AP-LIST_c9800'!E195)," mac"),"# no MAC")</f>
        <v># no MAC</v>
      </c>
    </row>
    <row r="196" spans="1:1" x14ac:dyDescent="0.25">
      <c r="A196" s="85" t="str">
        <f>IF('AP-LIST_c9800'!E196&lt;&gt;"",CONCATENATE("username ",UPPER('AP-LIST_c9800'!E196)," mac"),"# no MAC")</f>
        <v># no MAC</v>
      </c>
    </row>
    <row r="197" spans="1:1" x14ac:dyDescent="0.25">
      <c r="A197" s="85" t="str">
        <f>IF('AP-LIST_c9800'!E197&lt;&gt;"",CONCATENATE("username ",UPPER('AP-LIST_c9800'!E197)," mac"),"# no MAC")</f>
        <v># no MAC</v>
      </c>
    </row>
    <row r="198" spans="1:1" x14ac:dyDescent="0.25">
      <c r="A198" s="85" t="str">
        <f>IF('AP-LIST_c9800'!E198&lt;&gt;"",CONCATENATE("username ",UPPER('AP-LIST_c9800'!E198)," mac"),"# no MAC")</f>
        <v># no MAC</v>
      </c>
    </row>
    <row r="199" spans="1:1" x14ac:dyDescent="0.25">
      <c r="A199" s="85" t="str">
        <f>IF('AP-LIST_c9800'!E199&lt;&gt;"",CONCATENATE("username ",UPPER('AP-LIST_c9800'!E199)," mac"),"# no MAC")</f>
        <v># no MAC</v>
      </c>
    </row>
    <row r="200" spans="1:1" x14ac:dyDescent="0.25">
      <c r="A200" s="85" t="str">
        <f>IF('AP-LIST_c9800'!E200&lt;&gt;"",CONCATENATE("username ",UPPER('AP-LIST_c9800'!E200)," mac"),"# no MAC")</f>
        <v># no MAC</v>
      </c>
    </row>
    <row r="201" spans="1:1" x14ac:dyDescent="0.25">
      <c r="A201" s="85" t="str">
        <f>IF('AP-LIST_c9800'!E201&lt;&gt;"",CONCATENATE("username ",UPPER('AP-LIST_c9800'!E201)," mac"),"# no MAC")</f>
        <v># no MAC</v>
      </c>
    </row>
    <row r="202" spans="1:1" x14ac:dyDescent="0.25">
      <c r="A202" s="85" t="str">
        <f>IF('AP-LIST_c9800'!E202&lt;&gt;"",CONCATENATE("username ",UPPER('AP-LIST_c9800'!E202)," mac"),"# no MAC")</f>
        <v># no MAC</v>
      </c>
    </row>
    <row r="203" spans="1:1" x14ac:dyDescent="0.25">
      <c r="A203" s="85" t="str">
        <f>IF('AP-LIST_c9800'!E203&lt;&gt;"",CONCATENATE("username ",UPPER('AP-LIST_c9800'!E203)," mac"),"# no MAC")</f>
        <v># no MAC</v>
      </c>
    </row>
    <row r="204" spans="1:1" x14ac:dyDescent="0.25">
      <c r="A204" s="85" t="str">
        <f>IF('AP-LIST_c9800'!E204&lt;&gt;"",CONCATENATE("username ",UPPER('AP-LIST_c9800'!E204)," mac"),"# no MAC")</f>
        <v># no MAC</v>
      </c>
    </row>
    <row r="205" spans="1:1" x14ac:dyDescent="0.25">
      <c r="A205" s="85" t="str">
        <f>IF('AP-LIST_c9800'!E205&lt;&gt;"",CONCATENATE("username ",UPPER('AP-LIST_c9800'!E205)," mac"),"# no MAC")</f>
        <v># no MAC</v>
      </c>
    </row>
    <row r="206" spans="1:1" x14ac:dyDescent="0.25">
      <c r="A206" s="85" t="str">
        <f>IF('AP-LIST_c9800'!E206&lt;&gt;"",CONCATENATE("username ",UPPER('AP-LIST_c9800'!E206)," mac"),"# no MAC")</f>
        <v># no MAC</v>
      </c>
    </row>
    <row r="207" spans="1:1" x14ac:dyDescent="0.25">
      <c r="A207" s="85" t="str">
        <f>IF('AP-LIST_c9800'!E207&lt;&gt;"",CONCATENATE("username ",UPPER('AP-LIST_c9800'!E207)," mac"),"# no MAC")</f>
        <v># no MAC</v>
      </c>
    </row>
    <row r="208" spans="1:1" x14ac:dyDescent="0.25">
      <c r="A208" s="85" t="str">
        <f>IF('AP-LIST_c9800'!E208&lt;&gt;"",CONCATENATE("username ",UPPER('AP-LIST_c9800'!E208)," mac"),"# no MAC")</f>
        <v># no MAC</v>
      </c>
    </row>
    <row r="209" spans="1:1" x14ac:dyDescent="0.25">
      <c r="A209" s="85" t="str">
        <f>IF('AP-LIST_c9800'!E209&lt;&gt;"",CONCATENATE("username ",UPPER('AP-LIST_c9800'!E209)," mac"),"# no MAC")</f>
        <v># no MAC</v>
      </c>
    </row>
    <row r="210" spans="1:1" x14ac:dyDescent="0.25">
      <c r="A210" s="85" t="str">
        <f>IF('AP-LIST_c9800'!E210&lt;&gt;"",CONCATENATE("username ",UPPER('AP-LIST_c9800'!E210)," mac"),"# no MAC")</f>
        <v># no MAC</v>
      </c>
    </row>
    <row r="211" spans="1:1" x14ac:dyDescent="0.25">
      <c r="A211" s="85" t="str">
        <f>IF('AP-LIST_c9800'!E211&lt;&gt;"",CONCATENATE("username ",UPPER('AP-LIST_c9800'!E211)," mac"),"# no MAC")</f>
        <v># no MAC</v>
      </c>
    </row>
    <row r="212" spans="1:1" x14ac:dyDescent="0.25">
      <c r="A212" s="85" t="str">
        <f>IF('AP-LIST_c9800'!E212&lt;&gt;"",CONCATENATE("username ",UPPER('AP-LIST_c9800'!E212)," mac"),"# no MAC")</f>
        <v># no MAC</v>
      </c>
    </row>
    <row r="213" spans="1:1" x14ac:dyDescent="0.25">
      <c r="A213" s="85" t="str">
        <f>IF('AP-LIST_c9800'!E213&lt;&gt;"",CONCATENATE("username ",UPPER('AP-LIST_c9800'!E213)," mac"),"# no MAC")</f>
        <v># no MAC</v>
      </c>
    </row>
    <row r="214" spans="1:1" x14ac:dyDescent="0.25">
      <c r="A214" s="85" t="str">
        <f>IF('AP-LIST_c9800'!E214&lt;&gt;"",CONCATENATE("username ",UPPER('AP-LIST_c9800'!E214)," mac"),"# no MAC")</f>
        <v># no MAC</v>
      </c>
    </row>
    <row r="215" spans="1:1" x14ac:dyDescent="0.25">
      <c r="A215" s="85" t="str">
        <f>IF('AP-LIST_c9800'!E215&lt;&gt;"",CONCATENATE("username ",UPPER('AP-LIST_c9800'!E215)," mac"),"# no MAC")</f>
        <v># no MAC</v>
      </c>
    </row>
    <row r="216" spans="1:1" x14ac:dyDescent="0.25">
      <c r="A216" s="85" t="str">
        <f>IF('AP-LIST_c9800'!E216&lt;&gt;"",CONCATENATE("username ",UPPER('AP-LIST_c9800'!E216)," mac"),"# no MAC")</f>
        <v># no MAC</v>
      </c>
    </row>
    <row r="217" spans="1:1" x14ac:dyDescent="0.25">
      <c r="A217" s="85" t="str">
        <f>IF('AP-LIST_c9800'!E217&lt;&gt;"",CONCATENATE("username ",UPPER('AP-LIST_c9800'!E217)," mac"),"# no MAC")</f>
        <v># no MAC</v>
      </c>
    </row>
    <row r="218" spans="1:1" x14ac:dyDescent="0.25">
      <c r="A218" s="85" t="str">
        <f>IF('AP-LIST_c9800'!E218&lt;&gt;"",CONCATENATE("username ",UPPER('AP-LIST_c9800'!E218)," mac"),"# no MAC")</f>
        <v># no MAC</v>
      </c>
    </row>
    <row r="219" spans="1:1" x14ac:dyDescent="0.25">
      <c r="A219" s="85" t="str">
        <f>IF('AP-LIST_c9800'!E219&lt;&gt;"",CONCATENATE("username ",UPPER('AP-LIST_c9800'!E219)," mac"),"# no MAC")</f>
        <v># no MAC</v>
      </c>
    </row>
    <row r="220" spans="1:1" x14ac:dyDescent="0.25">
      <c r="A220" s="85" t="str">
        <f>IF('AP-LIST_c9800'!E220&lt;&gt;"",CONCATENATE("username ",UPPER('AP-LIST_c9800'!E220)," mac"),"# no MAC")</f>
        <v># no MAC</v>
      </c>
    </row>
    <row r="221" spans="1:1" x14ac:dyDescent="0.25">
      <c r="A221" s="85" t="str">
        <f>IF('AP-LIST_c9800'!E221&lt;&gt;"",CONCATENATE("username ",UPPER('AP-LIST_c9800'!E221)," mac"),"# no MAC")</f>
        <v># no MAC</v>
      </c>
    </row>
    <row r="222" spans="1:1" x14ac:dyDescent="0.25">
      <c r="A222" s="85" t="str">
        <f>IF('AP-LIST_c9800'!E222&lt;&gt;"",CONCATENATE("username ",UPPER('AP-LIST_c9800'!E222)," mac"),"# no MAC")</f>
        <v># no MAC</v>
      </c>
    </row>
    <row r="223" spans="1:1" x14ac:dyDescent="0.25">
      <c r="A223" s="85" t="str">
        <f>IF('AP-LIST_c9800'!E223&lt;&gt;"",CONCATENATE("username ",UPPER('AP-LIST_c9800'!E223)," mac"),"# no MAC")</f>
        <v># no MAC</v>
      </c>
    </row>
    <row r="224" spans="1:1" x14ac:dyDescent="0.25">
      <c r="A224" s="85" t="str">
        <f>IF('AP-LIST_c9800'!E224&lt;&gt;"",CONCATENATE("username ",UPPER('AP-LIST_c9800'!E224)," mac"),"# no MAC")</f>
        <v># no MAC</v>
      </c>
    </row>
    <row r="225" spans="1:1" x14ac:dyDescent="0.25">
      <c r="A225" s="85" t="str">
        <f>IF('AP-LIST_c9800'!E225&lt;&gt;"",CONCATENATE("username ",UPPER('AP-LIST_c9800'!E225)," mac"),"# no MAC")</f>
        <v># no MAC</v>
      </c>
    </row>
    <row r="226" spans="1:1" x14ac:dyDescent="0.25">
      <c r="A226" s="85" t="str">
        <f>IF('AP-LIST_c9800'!E226&lt;&gt;"",CONCATENATE("username ",UPPER('AP-LIST_c9800'!E226)," mac"),"# no MAC")</f>
        <v># no MAC</v>
      </c>
    </row>
    <row r="227" spans="1:1" x14ac:dyDescent="0.25">
      <c r="A227" s="85" t="str">
        <f>IF('AP-LIST_c9800'!E227&lt;&gt;"",CONCATENATE("username ",UPPER('AP-LIST_c9800'!E227)," mac"),"# no MAC")</f>
        <v># no MAC</v>
      </c>
    </row>
    <row r="228" spans="1:1" x14ac:dyDescent="0.25">
      <c r="A228" s="85" t="str">
        <f>IF('AP-LIST_c9800'!E228&lt;&gt;"",CONCATENATE("username ",UPPER('AP-LIST_c9800'!E228)," mac"),"# no MAC")</f>
        <v># no MAC</v>
      </c>
    </row>
    <row r="229" spans="1:1" x14ac:dyDescent="0.25">
      <c r="A229" s="85" t="str">
        <f>IF('AP-LIST_c9800'!E229&lt;&gt;"",CONCATENATE("username ",UPPER('AP-LIST_c9800'!E229)," mac"),"# no MAC")</f>
        <v># no MAC</v>
      </c>
    </row>
    <row r="230" spans="1:1" x14ac:dyDescent="0.25">
      <c r="A230" s="85" t="str">
        <f>IF('AP-LIST_c9800'!E230&lt;&gt;"",CONCATENATE("username ",UPPER('AP-LIST_c9800'!E230)," mac"),"# no MAC")</f>
        <v># no MAC</v>
      </c>
    </row>
    <row r="231" spans="1:1" x14ac:dyDescent="0.25">
      <c r="A231" s="85" t="str">
        <f>IF('AP-LIST_c9800'!E231&lt;&gt;"",CONCATENATE("username ",UPPER('AP-LIST_c9800'!E231)," mac"),"# no MAC")</f>
        <v># no MAC</v>
      </c>
    </row>
    <row r="232" spans="1:1" x14ac:dyDescent="0.25">
      <c r="A232" s="85" t="str">
        <f>IF('AP-LIST_c9800'!E232&lt;&gt;"",CONCATENATE("username ",UPPER('AP-LIST_c9800'!E232)," mac"),"# no MAC")</f>
        <v># no MAC</v>
      </c>
    </row>
    <row r="233" spans="1:1" x14ac:dyDescent="0.25">
      <c r="A233" s="85" t="str">
        <f>IF('AP-LIST_c9800'!E233&lt;&gt;"",CONCATENATE("username ",UPPER('AP-LIST_c9800'!E233)," mac"),"# no MAC")</f>
        <v># no MAC</v>
      </c>
    </row>
    <row r="234" spans="1:1" x14ac:dyDescent="0.25">
      <c r="A234" s="85" t="str">
        <f>IF('AP-LIST_c9800'!E234&lt;&gt;"",CONCATENATE("username ",UPPER('AP-LIST_c9800'!E234)," mac"),"# no MAC")</f>
        <v># no MAC</v>
      </c>
    </row>
    <row r="235" spans="1:1" x14ac:dyDescent="0.25">
      <c r="A235" s="85" t="str">
        <f>IF('AP-LIST_c9800'!E235&lt;&gt;"",CONCATENATE("username ",UPPER('AP-LIST_c9800'!E235)," mac"),"# no MAC")</f>
        <v># no MAC</v>
      </c>
    </row>
    <row r="236" spans="1:1" x14ac:dyDescent="0.25">
      <c r="A236" s="85" t="str">
        <f>IF('AP-LIST_c9800'!E236&lt;&gt;"",CONCATENATE("username ",UPPER('AP-LIST_c9800'!E236)," mac"),"# no MAC")</f>
        <v># no MAC</v>
      </c>
    </row>
    <row r="237" spans="1:1" x14ac:dyDescent="0.25">
      <c r="A237" s="85" t="str">
        <f>IF('AP-LIST_c9800'!E237&lt;&gt;"",CONCATENATE("username ",UPPER('AP-LIST_c9800'!E237)," mac"),"# no MAC")</f>
        <v># no MAC</v>
      </c>
    </row>
    <row r="238" spans="1:1" x14ac:dyDescent="0.25">
      <c r="A238" s="85" t="str">
        <f>IF('AP-LIST_c9800'!E238&lt;&gt;"",CONCATENATE("username ",UPPER('AP-LIST_c9800'!E238)," mac"),"# no MAC")</f>
        <v># no MAC</v>
      </c>
    </row>
    <row r="239" spans="1:1" x14ac:dyDescent="0.25">
      <c r="A239" s="85" t="str">
        <f>IF('AP-LIST_c9800'!E239&lt;&gt;"",CONCATENATE("username ",UPPER('AP-LIST_c9800'!E239)," mac"),"# no MAC")</f>
        <v># no MAC</v>
      </c>
    </row>
    <row r="240" spans="1:1" x14ac:dyDescent="0.25">
      <c r="A240" s="85" t="str">
        <f>IF('AP-LIST_c9800'!E240&lt;&gt;"",CONCATENATE("username ",UPPER('AP-LIST_c9800'!E240)," mac"),"# no MAC")</f>
        <v># no MAC</v>
      </c>
    </row>
    <row r="241" spans="1:1" x14ac:dyDescent="0.25">
      <c r="A241" s="85" t="str">
        <f>IF('AP-LIST_c9800'!E241&lt;&gt;"",CONCATENATE("username ",UPPER('AP-LIST_c9800'!E241)," mac"),"# no MAC")</f>
        <v># no MAC</v>
      </c>
    </row>
    <row r="242" spans="1:1" x14ac:dyDescent="0.25">
      <c r="A242" s="85" t="str">
        <f>IF('AP-LIST_c9800'!E242&lt;&gt;"",CONCATENATE("username ",UPPER('AP-LIST_c9800'!E242)," mac"),"# no MAC")</f>
        <v># no MAC</v>
      </c>
    </row>
    <row r="243" spans="1:1" x14ac:dyDescent="0.25">
      <c r="A243" s="85" t="str">
        <f>IF('AP-LIST_c9800'!E243&lt;&gt;"",CONCATENATE("username ",UPPER('AP-LIST_c9800'!E243)," mac"),"# no MAC")</f>
        <v># no MAC</v>
      </c>
    </row>
    <row r="244" spans="1:1" x14ac:dyDescent="0.25">
      <c r="A244" s="85" t="str">
        <f>IF('AP-LIST_c9800'!E244&lt;&gt;"",CONCATENATE("username ",UPPER('AP-LIST_c9800'!E244)," mac"),"# no MAC")</f>
        <v># no MAC</v>
      </c>
    </row>
    <row r="245" spans="1:1" x14ac:dyDescent="0.25">
      <c r="A245" s="85" t="str">
        <f>IF('AP-LIST_c9800'!E245&lt;&gt;"",CONCATENATE("username ",UPPER('AP-LIST_c9800'!E245)," mac"),"# no MAC")</f>
        <v># no MAC</v>
      </c>
    </row>
    <row r="246" spans="1:1" x14ac:dyDescent="0.25">
      <c r="A246" s="85" t="str">
        <f>IF('AP-LIST_c9800'!E246&lt;&gt;"",CONCATENATE("username ",UPPER('AP-LIST_c9800'!E246)," mac"),"# no MAC")</f>
        <v># no MAC</v>
      </c>
    </row>
    <row r="247" spans="1:1" x14ac:dyDescent="0.25">
      <c r="A247" s="85" t="str">
        <f>IF('AP-LIST_c9800'!E247&lt;&gt;"",CONCATENATE("username ",UPPER('AP-LIST_c9800'!E247)," mac"),"# no MAC")</f>
        <v># no MAC</v>
      </c>
    </row>
    <row r="248" spans="1:1" x14ac:dyDescent="0.25">
      <c r="A248" s="85" t="str">
        <f>IF('AP-LIST_c9800'!E248&lt;&gt;"",CONCATENATE("username ",UPPER('AP-LIST_c9800'!E248)," mac"),"# no MAC")</f>
        <v># no MAC</v>
      </c>
    </row>
    <row r="249" spans="1:1" x14ac:dyDescent="0.25">
      <c r="A249" s="85" t="str">
        <f>IF('AP-LIST_c9800'!E249&lt;&gt;"",CONCATENATE("username ",UPPER('AP-LIST_c9800'!E249)," mac"),"# no MAC")</f>
        <v># no MAC</v>
      </c>
    </row>
    <row r="250" spans="1:1" x14ac:dyDescent="0.25">
      <c r="A250" s="85" t="str">
        <f>IF('AP-LIST_c9800'!E250&lt;&gt;"",CONCATENATE("username ",UPPER('AP-LIST_c9800'!E250)," mac"),"# no MAC")</f>
        <v># no MAC</v>
      </c>
    </row>
    <row r="251" spans="1:1" x14ac:dyDescent="0.25">
      <c r="A251" s="85" t="str">
        <f>IF('AP-LIST_c9800'!E251&lt;&gt;"",CONCATENATE("username ",UPPER('AP-LIST_c9800'!E251)," mac"),"# no MAC")</f>
        <v># no MAC</v>
      </c>
    </row>
    <row r="252" spans="1:1" x14ac:dyDescent="0.25">
      <c r="A252" s="85" t="str">
        <f>IF('AP-LIST_c9800'!E252&lt;&gt;"",CONCATENATE("username ",UPPER('AP-LIST_c9800'!E252)," mac"),"# no MAC")</f>
        <v># no MAC</v>
      </c>
    </row>
    <row r="253" spans="1:1" x14ac:dyDescent="0.25">
      <c r="A253" s="85" t="str">
        <f>IF('AP-LIST_c9800'!E253&lt;&gt;"",CONCATENATE("username ",UPPER('AP-LIST_c9800'!E253)," mac"),"# no MAC")</f>
        <v># no MAC</v>
      </c>
    </row>
    <row r="254" spans="1:1" x14ac:dyDescent="0.25">
      <c r="A254" s="85" t="str">
        <f>IF('AP-LIST_c9800'!E254&lt;&gt;"",CONCATENATE("username ",UPPER('AP-LIST_c9800'!E254)," mac"),"# no MAC")</f>
        <v># no MAC</v>
      </c>
    </row>
    <row r="255" spans="1:1" x14ac:dyDescent="0.25">
      <c r="A255" s="85" t="str">
        <f>IF('AP-LIST_c9800'!E255&lt;&gt;"",CONCATENATE("username ",UPPER('AP-LIST_c9800'!E255)," mac"),"# no MAC")</f>
        <v># no MAC</v>
      </c>
    </row>
    <row r="256" spans="1:1" x14ac:dyDescent="0.25">
      <c r="A256" s="85" t="str">
        <f>IF('AP-LIST_c9800'!E256&lt;&gt;"",CONCATENATE("username ",UPPER('AP-LIST_c9800'!E256)," mac"),"# no MAC")</f>
        <v># no MAC</v>
      </c>
    </row>
    <row r="257" spans="1:1" x14ac:dyDescent="0.25">
      <c r="A257" s="85" t="str">
        <f>IF('AP-LIST_c9800'!E257&lt;&gt;"",CONCATENATE("username ",UPPER('AP-LIST_c9800'!E257)," mac"),"# no MAC")</f>
        <v># no MAC</v>
      </c>
    </row>
    <row r="258" spans="1:1" ht="15.75" thickBot="1" x14ac:dyDescent="0.3">
      <c r="A258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C400"/>
  <sheetViews>
    <sheetView workbookViewId="0">
      <pane ySplit="1" topLeftCell="A220" activePane="bottomLeft" state="frozen"/>
      <selection pane="bottomLeft" activeCell="A3" sqref="A3:A240"/>
    </sheetView>
  </sheetViews>
  <sheetFormatPr baseColWidth="10" defaultRowHeight="15" x14ac:dyDescent="0.25"/>
  <cols>
    <col min="1" max="1" width="37" bestFit="1" customWidth="1"/>
    <col min="2" max="2" width="1.7109375" customWidth="1"/>
    <col min="3" max="3" width="17.28515625" bestFit="1" customWidth="1"/>
  </cols>
  <sheetData>
    <row r="1" spans="1:3" ht="33.75" customHeight="1" x14ac:dyDescent="0.25">
      <c r="A1" s="64" t="s">
        <v>1492</v>
      </c>
      <c r="B1" s="3"/>
      <c r="C1" s="102" t="s">
        <v>1532</v>
      </c>
    </row>
    <row r="2" spans="1:3" x14ac:dyDescent="0.25">
      <c r="A2" s="69" t="s">
        <v>1298</v>
      </c>
      <c r="B2" s="3"/>
    </row>
    <row r="3" spans="1:3" x14ac:dyDescent="0.25">
      <c r="A3" s="6" t="s">
        <v>1490</v>
      </c>
      <c r="B3" s="3"/>
    </row>
    <row r="4" spans="1:3" ht="15.75" thickBot="1" x14ac:dyDescent="0.3">
      <c r="A4" s="4" t="s">
        <v>1460</v>
      </c>
      <c r="B4" s="3"/>
    </row>
    <row r="5" spans="1:3" x14ac:dyDescent="0.25">
      <c r="A5" s="110" t="str">
        <f>IF('AP-LIST_c9800'!D4="","",CONCATENATE("ap ",'AP-LIST_c9800'!N4))</f>
        <v>ap 1cd1.e05d.3ab8</v>
      </c>
      <c r="B5" s="3"/>
      <c r="C5" s="117">
        <v>1</v>
      </c>
    </row>
    <row r="6" spans="1:3" x14ac:dyDescent="0.25">
      <c r="A6" s="85" t="str">
        <f>IF(A5="","",CONCATENATE("policy-tag ",IF('AP-LIST_c9800'!J4="SmartHome",tag_policy_sh,tag_policy_default)))</f>
        <v>policy-tag bahag-policy-tag_SmartHome</v>
      </c>
      <c r="B6" s="3"/>
      <c r="C6" s="117"/>
    </row>
    <row r="7" spans="1:3" x14ac:dyDescent="0.25">
      <c r="A7" s="85" t="str">
        <f>IF(A5="","",CONCATENATE("rf-tag ",'AP-LIST_c9800'!I4))</f>
        <v>rf-tag indoor</v>
      </c>
      <c r="B7" s="3"/>
      <c r="C7" s="117"/>
    </row>
    <row r="8" spans="1:3" ht="15.75" thickBot="1" x14ac:dyDescent="0.3">
      <c r="A8" s="111" t="str">
        <f>IF(A5="","",CONCATENATE("site-tag ",tag_site_default))</f>
        <v>site-tag flex-site-tag</v>
      </c>
      <c r="B8" s="3"/>
      <c r="C8" s="117"/>
    </row>
    <row r="9" spans="1:3" x14ac:dyDescent="0.25">
      <c r="A9" s="110" t="str">
        <f>IF('AP-LIST_c9800'!D5="","",CONCATENATE("ap ",'AP-LIST_c9800'!N5))</f>
        <v>ap 1cd1.e05d.79e8</v>
      </c>
      <c r="B9" s="3"/>
      <c r="C9" s="117">
        <v>2</v>
      </c>
    </row>
    <row r="10" spans="1:3" x14ac:dyDescent="0.25">
      <c r="A10" s="85" t="str">
        <f>IF(A9="","",CONCATENATE("policy-tag ",IF('AP-LIST_c9800'!J5="SmartHome",tag_policy_sh,tag_policy_default)))</f>
        <v>policy-tag bahag-policy-tag_SmartHome</v>
      </c>
      <c r="B10" s="3"/>
      <c r="C10" s="117"/>
    </row>
    <row r="11" spans="1:3" x14ac:dyDescent="0.25">
      <c r="A11" s="85" t="str">
        <f>IF(A9="","",CONCATENATE("rf-tag ",'AP-LIST_c9800'!I5))</f>
        <v>rf-tag indoor</v>
      </c>
      <c r="B11" s="3"/>
      <c r="C11" s="117"/>
    </row>
    <row r="12" spans="1:3" ht="15.75" thickBot="1" x14ac:dyDescent="0.3">
      <c r="A12" s="111" t="str">
        <f>IF(A9="","",CONCATENATE("site-tag ",tag_site_default))</f>
        <v>site-tag flex-site-tag</v>
      </c>
      <c r="B12" s="3"/>
      <c r="C12" s="117"/>
    </row>
    <row r="13" spans="1:3" x14ac:dyDescent="0.25">
      <c r="A13" s="110" t="str">
        <f>IF('AP-LIST_c9800'!D6="","",CONCATENATE("ap ",'AP-LIST_c9800'!N6))</f>
        <v>ap 34b8.8315.0060</v>
      </c>
      <c r="B13" s="3"/>
      <c r="C13" s="117">
        <v>3</v>
      </c>
    </row>
    <row r="14" spans="1:3" x14ac:dyDescent="0.25">
      <c r="A14" s="85" t="str">
        <f>IF(A13="","",CONCATENATE("policy-tag ",IF('AP-LIST_c9800'!J6="SmartHome",tag_policy_sh,tag_policy_default)))</f>
        <v>policy-tag bahag-policy-tag_SmartHome</v>
      </c>
      <c r="B14" s="3"/>
      <c r="C14" s="117"/>
    </row>
    <row r="15" spans="1:3" x14ac:dyDescent="0.25">
      <c r="A15" s="85" t="str">
        <f>IF(A13="","",CONCATENATE("rf-tag ",'AP-LIST_c9800'!I6))</f>
        <v>rf-tag outdoor</v>
      </c>
      <c r="B15" s="3"/>
      <c r="C15" s="117"/>
    </row>
    <row r="16" spans="1:3" ht="15.75" thickBot="1" x14ac:dyDescent="0.3">
      <c r="A16" s="111" t="str">
        <f>IF(A13="","",CONCATENATE("site-tag ",tag_site_default))</f>
        <v>site-tag flex-site-tag</v>
      </c>
      <c r="B16" s="3"/>
      <c r="C16" s="117"/>
    </row>
    <row r="17" spans="1:3" x14ac:dyDescent="0.25">
      <c r="A17" s="110" t="str">
        <f>IF('AP-LIST_c9800'!D7="","",CONCATENATE("ap ",'AP-LIST_c9800'!N7))</f>
        <v>ap 34b8.8314.ff10</v>
      </c>
      <c r="B17" s="3"/>
      <c r="C17" s="117">
        <v>4</v>
      </c>
    </row>
    <row r="18" spans="1:3" x14ac:dyDescent="0.25">
      <c r="A18" s="85" t="str">
        <f>IF(A17="","",CONCATENATE("policy-tag ",IF('AP-LIST_c9800'!J7="SmartHome",tag_policy_sh,tag_policy_default)))</f>
        <v>policy-tag bahag-policy-tag_SmartHome</v>
      </c>
      <c r="B18" s="3"/>
      <c r="C18" s="117"/>
    </row>
    <row r="19" spans="1:3" x14ac:dyDescent="0.25">
      <c r="A19" s="85" t="str">
        <f>IF(A17="","",CONCATENATE("rf-tag ",'AP-LIST_c9800'!I7))</f>
        <v>rf-tag outdoor</v>
      </c>
      <c r="B19" s="3"/>
      <c r="C19" s="117"/>
    </row>
    <row r="20" spans="1:3" ht="15.75" thickBot="1" x14ac:dyDescent="0.3">
      <c r="A20" s="111" t="str">
        <f>IF(A17="","",CONCATENATE("site-tag ",tag_site_default))</f>
        <v>site-tag flex-site-tag</v>
      </c>
      <c r="B20" s="3"/>
      <c r="C20" s="117"/>
    </row>
    <row r="21" spans="1:3" x14ac:dyDescent="0.25">
      <c r="A21" s="110" t="str">
        <f>IF('AP-LIST_c9800'!D8="","",CONCATENATE("ap ",'AP-LIST_c9800'!N8))</f>
        <v>ap 34b8.8315.0e38</v>
      </c>
      <c r="B21" s="3"/>
      <c r="C21" s="117">
        <v>5</v>
      </c>
    </row>
    <row r="22" spans="1:3" x14ac:dyDescent="0.25">
      <c r="A22" s="85" t="str">
        <f>IF(A21="","",CONCATENATE("policy-tag ",IF('AP-LIST_c9800'!J8="SmartHome",tag_policy_sh,tag_policy_default)))</f>
        <v>policy-tag bahag-policy-tag_SmartHome</v>
      </c>
      <c r="B22" s="3"/>
      <c r="C22" s="117"/>
    </row>
    <row r="23" spans="1:3" x14ac:dyDescent="0.25">
      <c r="A23" s="85" t="str">
        <f>IF(A21="","",CONCATENATE("rf-tag ",'AP-LIST_c9800'!I8))</f>
        <v>rf-tag outdoor</v>
      </c>
      <c r="B23" s="3"/>
      <c r="C23" s="117"/>
    </row>
    <row r="24" spans="1:3" ht="15.75" thickBot="1" x14ac:dyDescent="0.3">
      <c r="A24" s="111" t="str">
        <f>IF(A21="","",CONCATENATE("site-tag ",tag_site_default))</f>
        <v>site-tag flex-site-tag</v>
      </c>
      <c r="B24" s="3"/>
      <c r="C24" s="117"/>
    </row>
    <row r="25" spans="1:3" x14ac:dyDescent="0.25">
      <c r="A25" s="110" t="str">
        <f>IF('AP-LIST_c9800'!D9="","",CONCATENATE("ap ",'AP-LIST_c9800'!N9))</f>
        <v>ap 34b8.8314.fc74</v>
      </c>
      <c r="B25" s="3"/>
      <c r="C25" s="117">
        <v>6</v>
      </c>
    </row>
    <row r="26" spans="1:3" x14ac:dyDescent="0.25">
      <c r="A26" s="85" t="str">
        <f>IF(A25="","",CONCATENATE("policy-tag ",IF('AP-LIST_c9800'!J9="SmartHome",tag_policy_sh,tag_policy_default)))</f>
        <v>policy-tag bahag-policy-tag_SmartHome</v>
      </c>
      <c r="B26" s="3"/>
      <c r="C26" s="117"/>
    </row>
    <row r="27" spans="1:3" x14ac:dyDescent="0.25">
      <c r="A27" s="85" t="str">
        <f>IF(A25="","",CONCATENATE("rf-tag ",'AP-LIST_c9800'!I9))</f>
        <v>rf-tag outdoor</v>
      </c>
      <c r="B27" s="3"/>
      <c r="C27" s="117"/>
    </row>
    <row r="28" spans="1:3" ht="15.75" thickBot="1" x14ac:dyDescent="0.3">
      <c r="A28" s="111" t="str">
        <f>IF(A25="","",CONCATENATE("site-tag ",tag_site_default))</f>
        <v>site-tag flex-site-tag</v>
      </c>
      <c r="B28" s="3"/>
      <c r="C28" s="117"/>
    </row>
    <row r="29" spans="1:3" x14ac:dyDescent="0.25">
      <c r="A29" s="110" t="str">
        <f>IF('AP-LIST_c9800'!D10="","",CONCATENATE("ap ",'AP-LIST_c9800'!N10))</f>
        <v>ap 34b8.8315.0274</v>
      </c>
      <c r="B29" s="3"/>
      <c r="C29" s="117">
        <v>7</v>
      </c>
    </row>
    <row r="30" spans="1:3" x14ac:dyDescent="0.25">
      <c r="A30" s="85" t="str">
        <f>IF(A29="","",CONCATENATE("policy-tag ",IF('AP-LIST_c9800'!J10="SmartHome",tag_policy_sh,tag_policy_default)))</f>
        <v>policy-tag bahag-policy-tag_SmartHome</v>
      </c>
      <c r="B30" s="3"/>
      <c r="C30" s="117"/>
    </row>
    <row r="31" spans="1:3" x14ac:dyDescent="0.25">
      <c r="A31" s="85" t="str">
        <f>IF(A29="","",CONCATENATE("rf-tag ",'AP-LIST_c9800'!I10))</f>
        <v>rf-tag outdoor</v>
      </c>
      <c r="B31" s="3"/>
      <c r="C31" s="117"/>
    </row>
    <row r="32" spans="1:3" ht="15.75" thickBot="1" x14ac:dyDescent="0.3">
      <c r="A32" s="111" t="str">
        <f>IF(A29="","",CONCATENATE("site-tag ",tag_site_default))</f>
        <v>site-tag flex-site-tag</v>
      </c>
      <c r="B32" s="3"/>
      <c r="C32" s="117"/>
    </row>
    <row r="33" spans="1:3" x14ac:dyDescent="0.25">
      <c r="A33" s="110" t="str">
        <f>IF('AP-LIST_c9800'!D11="","",CONCATENATE("ap ",'AP-LIST_c9800'!N11))</f>
        <v>ap 34b8.8314.9d48</v>
      </c>
      <c r="B33" s="3"/>
      <c r="C33" s="117">
        <v>8</v>
      </c>
    </row>
    <row r="34" spans="1:3" x14ac:dyDescent="0.25">
      <c r="A34" s="85" t="str">
        <f>IF(A33="","",CONCATENATE("policy-tag ",IF('AP-LIST_c9800'!J11="SmartHome",tag_policy_sh,tag_policy_default)))</f>
        <v>policy-tag bahag-policy-tag_SmartHome</v>
      </c>
      <c r="B34" s="3"/>
      <c r="C34" s="117"/>
    </row>
    <row r="35" spans="1:3" x14ac:dyDescent="0.25">
      <c r="A35" s="85" t="str">
        <f>IF(A33="","",CONCATENATE("rf-tag ",'AP-LIST_c9800'!I11))</f>
        <v>rf-tag outdoor</v>
      </c>
      <c r="B35" s="3"/>
      <c r="C35" s="117"/>
    </row>
    <row r="36" spans="1:3" ht="15.75" thickBot="1" x14ac:dyDescent="0.3">
      <c r="A36" s="111" t="str">
        <f>IF(A33="","",CONCATENATE("site-tag ",tag_site_default))</f>
        <v>site-tag flex-site-tag</v>
      </c>
      <c r="B36" s="3"/>
      <c r="C36" s="117"/>
    </row>
    <row r="37" spans="1:3" x14ac:dyDescent="0.25">
      <c r="A37" s="110" t="str">
        <f>IF('AP-LIST_c9800'!D12="","",CONCATENATE("ap ",'AP-LIST_c9800'!N12))</f>
        <v>ap 34b8.8314.ffc0</v>
      </c>
      <c r="B37" s="3"/>
      <c r="C37" s="117">
        <v>9</v>
      </c>
    </row>
    <row r="38" spans="1:3" x14ac:dyDescent="0.25">
      <c r="A38" s="85" t="str">
        <f>IF(A37="","",CONCATENATE("policy-tag ",IF('AP-LIST_c9800'!J12="SmartHome",tag_policy_sh,tag_policy_default)))</f>
        <v>policy-tag bahag-policy-tag_SmartHome</v>
      </c>
      <c r="B38" s="3"/>
      <c r="C38" s="117"/>
    </row>
    <row r="39" spans="1:3" x14ac:dyDescent="0.25">
      <c r="A39" s="85" t="str">
        <f>IF(A37="","",CONCATENATE("rf-tag ",'AP-LIST_c9800'!I12))</f>
        <v>rf-tag outdoor</v>
      </c>
      <c r="B39" s="3"/>
      <c r="C39" s="117"/>
    </row>
    <row r="40" spans="1:3" ht="15.75" thickBot="1" x14ac:dyDescent="0.3">
      <c r="A40" s="111" t="str">
        <f>IF(A37="","",CONCATENATE("site-tag ",tag_site_default))</f>
        <v>site-tag flex-site-tag</v>
      </c>
      <c r="B40" s="3"/>
      <c r="C40" s="117"/>
    </row>
    <row r="41" spans="1:3" x14ac:dyDescent="0.25">
      <c r="A41" s="110" t="str">
        <f>IF('AP-LIST_c9800'!D13="","",CONCATENATE("ap ",'AP-LIST_c9800'!N13))</f>
        <v>ap 34b8.8315.0968</v>
      </c>
      <c r="B41" s="3"/>
      <c r="C41" s="117">
        <v>10</v>
      </c>
    </row>
    <row r="42" spans="1:3" x14ac:dyDescent="0.25">
      <c r="A42" s="85" t="str">
        <f>IF(A41="","",CONCATENATE("policy-tag ",IF('AP-LIST_c9800'!J13="SmartHome",tag_policy_sh,tag_policy_default)))</f>
        <v>policy-tag bahag-policy-tag_SmartHome</v>
      </c>
      <c r="B42" s="3"/>
      <c r="C42" s="117"/>
    </row>
    <row r="43" spans="1:3" x14ac:dyDescent="0.25">
      <c r="A43" s="85" t="str">
        <f>IF(A41="","",CONCATENATE("rf-tag ",'AP-LIST_c9800'!I13))</f>
        <v>rf-tag outdoor</v>
      </c>
      <c r="B43" s="3"/>
      <c r="C43" s="117"/>
    </row>
    <row r="44" spans="1:3" ht="15.75" thickBot="1" x14ac:dyDescent="0.3">
      <c r="A44" s="111" t="str">
        <f>IF(A41="","",CONCATENATE("site-tag ",tag_site_default))</f>
        <v>site-tag flex-site-tag</v>
      </c>
      <c r="B44" s="3"/>
      <c r="C44" s="117"/>
    </row>
    <row r="45" spans="1:3" x14ac:dyDescent="0.25">
      <c r="A45" s="85" t="str">
        <f>IF('AP-LIST_c9800'!D14="","",CONCATENATE("ap ",'AP-LIST_c9800'!N14))</f>
        <v>ap 34b8.8315.0e6c</v>
      </c>
      <c r="B45" s="3"/>
      <c r="C45" s="117">
        <v>11</v>
      </c>
    </row>
    <row r="46" spans="1:3" x14ac:dyDescent="0.25">
      <c r="A46" s="85" t="str">
        <f>IF(A45="","",CONCATENATE("policy-tag ",IF('AP-LIST_c9800'!J14="SmartHome",tag_policy_sh,tag_policy_default)))</f>
        <v>policy-tag bahag-policy-tag_SmartHome</v>
      </c>
      <c r="B46" s="3"/>
      <c r="C46" s="117"/>
    </row>
    <row r="47" spans="1:3" x14ac:dyDescent="0.25">
      <c r="A47" s="85" t="str">
        <f>IF(A45="","",CONCATENATE("rf-tag ",'AP-LIST_c9800'!I14))</f>
        <v>rf-tag outdoor</v>
      </c>
      <c r="B47" s="3"/>
      <c r="C47" s="117"/>
    </row>
    <row r="48" spans="1:3" ht="15.75" thickBot="1" x14ac:dyDescent="0.3">
      <c r="A48" s="111" t="str">
        <f>IF(A45="","",CONCATENATE("site-tag ",tag_site_default))</f>
        <v>site-tag flex-site-tag</v>
      </c>
      <c r="B48" s="3"/>
      <c r="C48" s="117"/>
    </row>
    <row r="49" spans="1:3" x14ac:dyDescent="0.25">
      <c r="A49" s="110" t="str">
        <f>IF('AP-LIST_c9800'!D15="","",CONCATENATE("ap ",'AP-LIST_c9800'!N15))</f>
        <v>ap 34b8.8314.2ba8</v>
      </c>
      <c r="B49" s="3"/>
      <c r="C49" s="117">
        <v>12</v>
      </c>
    </row>
    <row r="50" spans="1:3" x14ac:dyDescent="0.25">
      <c r="A50" s="85" t="str">
        <f>IF(A49="","",CONCATENATE("policy-tag ",IF('AP-LIST_c9800'!J15="SmartHome",tag_policy_sh,tag_policy_default)))</f>
        <v>policy-tag bahag-policy-tag_SmartHome</v>
      </c>
      <c r="B50" s="3"/>
      <c r="C50" s="117"/>
    </row>
    <row r="51" spans="1:3" x14ac:dyDescent="0.25">
      <c r="A51" s="85" t="str">
        <f>IF(A49="","",CONCATENATE("rf-tag ",'AP-LIST_c9800'!I15))</f>
        <v>rf-tag outdoor</v>
      </c>
      <c r="B51" s="3"/>
      <c r="C51" s="117"/>
    </row>
    <row r="52" spans="1:3" ht="15.75" thickBot="1" x14ac:dyDescent="0.3">
      <c r="A52" s="111" t="str">
        <f>IF(A49="","",CONCATENATE("site-tag ",tag_site_default))</f>
        <v>site-tag flex-site-tag</v>
      </c>
      <c r="B52" s="3"/>
      <c r="C52" s="117"/>
    </row>
    <row r="53" spans="1:3" x14ac:dyDescent="0.25">
      <c r="A53" s="110" t="str">
        <f>IF('AP-LIST_c9800'!D16="","",CONCATENATE("ap ",'AP-LIST_c9800'!N16))</f>
        <v>ap 34b8.8315.0e58</v>
      </c>
      <c r="B53" s="3"/>
      <c r="C53" s="117">
        <v>13</v>
      </c>
    </row>
    <row r="54" spans="1:3" x14ac:dyDescent="0.25">
      <c r="A54" s="85" t="str">
        <f>IF(A53="","",CONCATENATE("policy-tag ",IF('AP-LIST_c9800'!J16="SmartHome",tag_policy_sh,tag_policy_default)))</f>
        <v>policy-tag bahag-policy-tag_SmartHome</v>
      </c>
      <c r="B54" s="3"/>
      <c r="C54" s="117"/>
    </row>
    <row r="55" spans="1:3" x14ac:dyDescent="0.25">
      <c r="A55" s="85" t="str">
        <f>IF(A53="","",CONCATENATE("rf-tag ",'AP-LIST_c9800'!I16))</f>
        <v>rf-tag outdoor</v>
      </c>
      <c r="B55" s="3"/>
      <c r="C55" s="117"/>
    </row>
    <row r="56" spans="1:3" ht="15.75" thickBot="1" x14ac:dyDescent="0.3">
      <c r="A56" s="111" t="str">
        <f>IF(A53="","",CONCATENATE("site-tag ",tag_site_default))</f>
        <v>site-tag flex-site-tag</v>
      </c>
      <c r="B56" s="3"/>
      <c r="C56" s="117"/>
    </row>
    <row r="57" spans="1:3" x14ac:dyDescent="0.25">
      <c r="A57" s="110" t="str">
        <f>IF('AP-LIST_c9800'!D17="","",CONCATENATE("ap ",'AP-LIST_c9800'!N17))</f>
        <v>ap 34b8.8314.2498</v>
      </c>
      <c r="B57" s="3"/>
      <c r="C57" s="117">
        <v>14</v>
      </c>
    </row>
    <row r="58" spans="1:3" x14ac:dyDescent="0.25">
      <c r="A58" s="85" t="str">
        <f>IF(A57="","",CONCATENATE("policy-tag ",IF('AP-LIST_c9800'!J17="SmartHome",tag_policy_sh,tag_policy_default)))</f>
        <v>policy-tag bahag-policy-tag_SmartHome</v>
      </c>
      <c r="B58" s="3"/>
      <c r="C58" s="117"/>
    </row>
    <row r="59" spans="1:3" x14ac:dyDescent="0.25">
      <c r="A59" s="85" t="str">
        <f>IF(A57="","",CONCATENATE("rf-tag ",'AP-LIST_c9800'!I17))</f>
        <v>rf-tag outdoor</v>
      </c>
      <c r="B59" s="3"/>
      <c r="C59" s="117"/>
    </row>
    <row r="60" spans="1:3" ht="15.75" thickBot="1" x14ac:dyDescent="0.3">
      <c r="A60" s="111" t="str">
        <f>IF(A57="","",CONCATENATE("site-tag ",tag_site_default))</f>
        <v>site-tag flex-site-tag</v>
      </c>
      <c r="B60" s="3"/>
      <c r="C60" s="117"/>
    </row>
    <row r="61" spans="1:3" x14ac:dyDescent="0.25">
      <c r="A61" s="110" t="str">
        <f>IF('AP-LIST_c9800'!D18="","",CONCATENATE("ap ",'AP-LIST_c9800'!N18))</f>
        <v>ap 34b8.8315.02c8</v>
      </c>
      <c r="B61" s="3"/>
      <c r="C61" s="117">
        <v>15</v>
      </c>
    </row>
    <row r="62" spans="1:3" x14ac:dyDescent="0.25">
      <c r="A62" s="85" t="str">
        <f>IF(A61="","",CONCATENATE("policy-tag ",IF('AP-LIST_c9800'!J18="SmartHome",tag_policy_sh,tag_policy_default)))</f>
        <v>policy-tag bahag-policy-tag_SmartHome</v>
      </c>
      <c r="B62" s="3"/>
      <c r="C62" s="117"/>
    </row>
    <row r="63" spans="1:3" x14ac:dyDescent="0.25">
      <c r="A63" s="85" t="str">
        <f>IF(A61="","",CONCATENATE("rf-tag ",'AP-LIST_c9800'!I18))</f>
        <v>rf-tag outdoor</v>
      </c>
      <c r="B63" s="3"/>
      <c r="C63" s="117"/>
    </row>
    <row r="64" spans="1:3" ht="15.75" thickBot="1" x14ac:dyDescent="0.3">
      <c r="A64" s="111" t="str">
        <f>IF(A61="","",CONCATENATE("site-tag ",tag_site_default))</f>
        <v>site-tag flex-site-tag</v>
      </c>
      <c r="B64" s="3"/>
      <c r="C64" s="117"/>
    </row>
    <row r="65" spans="1:3" x14ac:dyDescent="0.25">
      <c r="A65" s="110" t="str">
        <f>IF('AP-LIST_c9800'!D19="","",CONCATENATE("ap ",'AP-LIST_c9800'!N19))</f>
        <v>ap 34b8.8314.f4e0</v>
      </c>
      <c r="B65" s="3"/>
      <c r="C65" s="117">
        <v>16</v>
      </c>
    </row>
    <row r="66" spans="1:3" x14ac:dyDescent="0.25">
      <c r="A66" s="85" t="str">
        <f>IF(A65="","",CONCATENATE("policy-tag ",IF('AP-LIST_c9800'!J19="SmartHome",tag_policy_sh,tag_policy_default)))</f>
        <v>policy-tag bahag-policy-tag_SmartHome</v>
      </c>
      <c r="B66" s="3"/>
      <c r="C66" s="117"/>
    </row>
    <row r="67" spans="1:3" x14ac:dyDescent="0.25">
      <c r="A67" s="85" t="str">
        <f>IF(A65="","",CONCATENATE("rf-tag ",'AP-LIST_c9800'!I19))</f>
        <v>rf-tag outdoor</v>
      </c>
      <c r="B67" s="3"/>
      <c r="C67" s="117"/>
    </row>
    <row r="68" spans="1:3" ht="15.75" thickBot="1" x14ac:dyDescent="0.3">
      <c r="A68" s="111" t="str">
        <f>IF(A65="","",CONCATENATE("site-tag ",tag_site_default))</f>
        <v>site-tag flex-site-tag</v>
      </c>
      <c r="B68" s="3"/>
      <c r="C68" s="117"/>
    </row>
    <row r="69" spans="1:3" x14ac:dyDescent="0.25">
      <c r="A69" s="110" t="str">
        <f>IF('AP-LIST_c9800'!D20="","",CONCATENATE("ap ",'AP-LIST_c9800'!N20))</f>
        <v>ap 34b8.8315.0e68</v>
      </c>
      <c r="B69" s="3"/>
      <c r="C69" s="117">
        <v>17</v>
      </c>
    </row>
    <row r="70" spans="1:3" x14ac:dyDescent="0.25">
      <c r="A70" s="85" t="str">
        <f>IF(A66="","",CONCATENATE("policy-tag ",IF('AP-LIST_c9800'!J20="SmartHome",tag_policy_sh,tag_policy_default)))</f>
        <v>policy-tag bahag-policy-tag_SmartHome</v>
      </c>
      <c r="B70" s="3"/>
      <c r="C70" s="117"/>
    </row>
    <row r="71" spans="1:3" x14ac:dyDescent="0.25">
      <c r="A71" s="85" t="str">
        <f>IF(A69="","",CONCATENATE("rf-tag ",'AP-LIST_c9800'!I20))</f>
        <v>rf-tag outdoor</v>
      </c>
      <c r="B71" s="3"/>
      <c r="C71" s="117"/>
    </row>
    <row r="72" spans="1:3" ht="15.75" thickBot="1" x14ac:dyDescent="0.3">
      <c r="A72" s="111" t="str">
        <f>IF(A69="","",CONCATENATE("site-tag ",tag_site_default))</f>
        <v>site-tag flex-site-tag</v>
      </c>
      <c r="B72" s="3"/>
      <c r="C72" s="117"/>
    </row>
    <row r="73" spans="1:3" x14ac:dyDescent="0.25">
      <c r="A73" s="110" t="str">
        <f>IF('AP-LIST_c9800'!D21="","",CONCATENATE("ap ",'AP-LIST_c9800'!N21))</f>
        <v>ap 1cd1.e05c.da0c</v>
      </c>
      <c r="B73" s="3"/>
      <c r="C73" s="117">
        <v>18</v>
      </c>
    </row>
    <row r="74" spans="1:3" x14ac:dyDescent="0.25">
      <c r="A74" s="85" t="str">
        <f>IF(A73="","",CONCATENATE("policy-tag ",IF('AP-LIST_c9800'!J21="SmartHome",tag_policy_sh,tag_policy_default)))</f>
        <v>policy-tag bahag-policy-tag_SmartHome</v>
      </c>
      <c r="B74" s="3"/>
      <c r="C74" s="117"/>
    </row>
    <row r="75" spans="1:3" x14ac:dyDescent="0.25">
      <c r="A75" s="85" t="str">
        <f>IF(A73="","",CONCATENATE("rf-tag ",'AP-LIST_c9800'!I21))</f>
        <v>rf-tag indoor</v>
      </c>
      <c r="B75" s="3"/>
      <c r="C75" s="117"/>
    </row>
    <row r="76" spans="1:3" ht="15.75" thickBot="1" x14ac:dyDescent="0.3">
      <c r="A76" s="111" t="str">
        <f>IF(A73="","",CONCATENATE("site-tag ",tag_site_default))</f>
        <v>site-tag flex-site-tag</v>
      </c>
      <c r="B76" s="3"/>
      <c r="C76" s="117"/>
    </row>
    <row r="77" spans="1:3" x14ac:dyDescent="0.25">
      <c r="A77" s="110" t="str">
        <f>IF('AP-LIST_c9800'!D22="","",CONCATENATE("ap ",'AP-LIST_c9800'!N22))</f>
        <v>ap 34b8.8314.ff98</v>
      </c>
      <c r="B77" s="3"/>
      <c r="C77" s="117">
        <v>19</v>
      </c>
    </row>
    <row r="78" spans="1:3" x14ac:dyDescent="0.25">
      <c r="A78" s="85" t="str">
        <f>IF(A77="","",CONCATENATE("policy-tag ",IF('AP-LIST_c9800'!J22="SmartHome",tag_policy_sh,tag_policy_default)))</f>
        <v>policy-tag bahag-policy-tag_SmartHome</v>
      </c>
      <c r="B78" s="3"/>
      <c r="C78" s="117"/>
    </row>
    <row r="79" spans="1:3" x14ac:dyDescent="0.25">
      <c r="A79" s="85" t="str">
        <f>IF(A77="","",CONCATENATE("rf-tag ",'AP-LIST_c9800'!I22))</f>
        <v>rf-tag outdoor</v>
      </c>
      <c r="B79" s="3"/>
      <c r="C79" s="117"/>
    </row>
    <row r="80" spans="1:3" ht="15.75" thickBot="1" x14ac:dyDescent="0.3">
      <c r="A80" s="111" t="str">
        <f>IF(A77="","",CONCATENATE("site-tag ",tag_site_default))</f>
        <v>site-tag flex-site-tag</v>
      </c>
      <c r="B80" s="3"/>
      <c r="C80" s="117"/>
    </row>
    <row r="81" spans="1:3" x14ac:dyDescent="0.25">
      <c r="A81" s="110" t="str">
        <f>IF('AP-LIST_c9800'!D23="","",CONCATENATE("ap ",'AP-LIST_c9800'!N23))</f>
        <v>ap 34b8.8315.1070</v>
      </c>
      <c r="B81" s="3"/>
      <c r="C81" s="117">
        <v>20</v>
      </c>
    </row>
    <row r="82" spans="1:3" x14ac:dyDescent="0.25">
      <c r="A82" s="85" t="str">
        <f>IF(A81="","",CONCATENATE("policy-tag ",IF('AP-LIST_c9800'!J23="SmartHome",tag_policy_sh,tag_policy_default)))</f>
        <v>policy-tag bahag-policy-tag_SmartHome</v>
      </c>
      <c r="B82" s="3"/>
      <c r="C82" s="117"/>
    </row>
    <row r="83" spans="1:3" x14ac:dyDescent="0.25">
      <c r="A83" s="85" t="str">
        <f>IF(A81="","",CONCATENATE("rf-tag ",'AP-LIST_c9800'!I23))</f>
        <v>rf-tag outdoor</v>
      </c>
      <c r="B83" s="3"/>
      <c r="C83" s="117"/>
    </row>
    <row r="84" spans="1:3" ht="15.75" thickBot="1" x14ac:dyDescent="0.3">
      <c r="A84" s="111" t="str">
        <f>IF(A81="","",CONCATENATE("site-tag ",tag_site_default))</f>
        <v>site-tag flex-site-tag</v>
      </c>
      <c r="B84" s="3"/>
      <c r="C84" s="117"/>
    </row>
    <row r="85" spans="1:3" x14ac:dyDescent="0.25">
      <c r="A85" s="110" t="str">
        <f>IF('AP-LIST_c9800'!D24="","",CONCATENATE("ap ",'AP-LIST_c9800'!N24))</f>
        <v>ap 34b8.8314.f9a4</v>
      </c>
      <c r="B85" s="3"/>
      <c r="C85" s="117">
        <v>21</v>
      </c>
    </row>
    <row r="86" spans="1:3" x14ac:dyDescent="0.25">
      <c r="A86" s="85" t="str">
        <f>IF(A85="","",CONCATENATE("policy-tag ",IF('AP-LIST_c9800'!J24="SmartHome",tag_policy_sh,tag_policy_default)))</f>
        <v>policy-tag bahag-policy-tag_SmartHome</v>
      </c>
      <c r="B86" s="3"/>
      <c r="C86" s="117"/>
    </row>
    <row r="87" spans="1:3" x14ac:dyDescent="0.25">
      <c r="A87" s="85" t="str">
        <f>IF(A85="","",CONCATENATE("rf-tag ",'AP-LIST_c9800'!I24))</f>
        <v>rf-tag outdoor</v>
      </c>
      <c r="B87" s="3"/>
      <c r="C87" s="117"/>
    </row>
    <row r="88" spans="1:3" ht="15.75" thickBot="1" x14ac:dyDescent="0.3">
      <c r="A88" s="111" t="str">
        <f>IF(A85="","",CONCATENATE("site-tag ",tag_site_default))</f>
        <v>site-tag flex-site-tag</v>
      </c>
      <c r="B88" s="3"/>
      <c r="C88" s="117"/>
    </row>
    <row r="89" spans="1:3" x14ac:dyDescent="0.25">
      <c r="A89" s="110" t="str">
        <f>IF('AP-LIST_c9800'!D25="","",CONCATENATE("ap ",'AP-LIST_c9800'!N25))</f>
        <v>ap 34b8.8315.1204</v>
      </c>
      <c r="B89" s="3"/>
      <c r="C89" s="117">
        <v>22</v>
      </c>
    </row>
    <row r="90" spans="1:3" x14ac:dyDescent="0.25">
      <c r="A90" s="85" t="str">
        <f>IF(A89="","",CONCATENATE("policy-tag ",IF('AP-LIST_c9800'!J25="SmartHome",tag_policy_sh,tag_policy_default)))</f>
        <v>policy-tag bahag-policy-tag_SmartHome</v>
      </c>
      <c r="B90" s="3"/>
      <c r="C90" s="117"/>
    </row>
    <row r="91" spans="1:3" x14ac:dyDescent="0.25">
      <c r="A91" s="85" t="str">
        <f>IF(A89="","",CONCATENATE("rf-tag ",'AP-LIST_c9800'!I25))</f>
        <v>rf-tag outdoor</v>
      </c>
      <c r="B91" s="3"/>
      <c r="C91" s="117"/>
    </row>
    <row r="92" spans="1:3" ht="15.75" thickBot="1" x14ac:dyDescent="0.3">
      <c r="A92" s="111" t="str">
        <f>IF(A89="","",CONCATENATE("site-tag ",tag_site_default))</f>
        <v>site-tag flex-site-tag</v>
      </c>
      <c r="B92" s="3"/>
      <c r="C92" s="117"/>
    </row>
    <row r="93" spans="1:3" x14ac:dyDescent="0.25">
      <c r="A93" s="110" t="str">
        <f>IF('AP-LIST_c9800'!D26="","",CONCATENATE("ap ",'AP-LIST_c9800'!N26))</f>
        <v>ap 34b8.8315.0fd8</v>
      </c>
      <c r="B93" s="3"/>
      <c r="C93" s="117">
        <v>23</v>
      </c>
    </row>
    <row r="94" spans="1:3" x14ac:dyDescent="0.25">
      <c r="A94" s="85" t="str">
        <f>IF(A93="","",CONCATENATE("policy-tag ",IF('AP-LIST_c9800'!J26="SmartHome",tag_policy_sh,tag_policy_default)))</f>
        <v>policy-tag bahag-policy-tag_SmartHome</v>
      </c>
      <c r="B94" s="3"/>
      <c r="C94" s="117"/>
    </row>
    <row r="95" spans="1:3" x14ac:dyDescent="0.25">
      <c r="A95" s="85" t="str">
        <f>IF(A93="","",CONCATENATE("rf-tag ",'AP-LIST_c9800'!I26))</f>
        <v>rf-tag outdoor</v>
      </c>
      <c r="B95" s="3"/>
      <c r="C95" s="117"/>
    </row>
    <row r="96" spans="1:3" ht="15.75" thickBot="1" x14ac:dyDescent="0.3">
      <c r="A96" s="111" t="str">
        <f>IF(A93="","",CONCATENATE("site-tag ",tag_site_default))</f>
        <v>site-tag flex-site-tag</v>
      </c>
      <c r="B96" s="3"/>
      <c r="C96" s="117"/>
    </row>
    <row r="97" spans="1:3" x14ac:dyDescent="0.25">
      <c r="A97" s="110" t="str">
        <f>IF('AP-LIST_c9800'!D27="","",CONCATENATE("ap ",'AP-LIST_c9800'!N27))</f>
        <v>ap 34b8.8315.0d90</v>
      </c>
      <c r="B97" s="3"/>
      <c r="C97" s="117">
        <v>24</v>
      </c>
    </row>
    <row r="98" spans="1:3" x14ac:dyDescent="0.25">
      <c r="A98" s="85" t="str">
        <f>IF(A97="","",CONCATENATE("policy-tag ",IF('AP-LIST_c9800'!J27="SmartHome",tag_policy_sh,tag_policy_default)))</f>
        <v>policy-tag bahag-policy-tag_SmartHome</v>
      </c>
      <c r="B98" s="3"/>
      <c r="C98" s="117"/>
    </row>
    <row r="99" spans="1:3" x14ac:dyDescent="0.25">
      <c r="A99" s="85" t="str">
        <f>IF(A97="","",CONCATENATE("rf-tag ",'AP-LIST_c9800'!I27))</f>
        <v>rf-tag outdoor</v>
      </c>
      <c r="B99" s="3"/>
      <c r="C99" s="117"/>
    </row>
    <row r="100" spans="1:3" ht="15.75" thickBot="1" x14ac:dyDescent="0.3">
      <c r="A100" s="111" t="str">
        <f>IF(A97="","",CONCATENATE("site-tag ",tag_site_default))</f>
        <v>site-tag flex-site-tag</v>
      </c>
      <c r="B100" s="3"/>
      <c r="C100" s="117"/>
    </row>
    <row r="101" spans="1:3" x14ac:dyDescent="0.25">
      <c r="A101" s="110" t="str">
        <f>IF('AP-LIST_c9800'!D28="","",CONCATENATE("ap ",'AP-LIST_c9800'!N28))</f>
        <v>ap 34b8.8315.0344</v>
      </c>
      <c r="B101" s="3"/>
      <c r="C101" s="117">
        <v>25</v>
      </c>
    </row>
    <row r="102" spans="1:3" x14ac:dyDescent="0.25">
      <c r="A102" s="85" t="str">
        <f>IF(A101="","",CONCATENATE("policy-tag ",IF('AP-LIST_c9800'!J28="SmartHome",tag_policy_sh,tag_policy_default)))</f>
        <v>policy-tag bahag-policy-tag_SmartHome</v>
      </c>
      <c r="B102" s="3"/>
      <c r="C102" s="117"/>
    </row>
    <row r="103" spans="1:3" x14ac:dyDescent="0.25">
      <c r="A103" s="85" t="str">
        <f>IF(A101="","",CONCATENATE("rf-tag ",'AP-LIST_c9800'!I28))</f>
        <v>rf-tag outdoor</v>
      </c>
      <c r="B103" s="3"/>
      <c r="C103" s="117"/>
    </row>
    <row r="104" spans="1:3" ht="15.75" thickBot="1" x14ac:dyDescent="0.3">
      <c r="A104" s="111" t="str">
        <f>IF(A101="","",CONCATENATE("site-tag ",tag_site_default))</f>
        <v>site-tag flex-site-tag</v>
      </c>
      <c r="B104" s="3"/>
      <c r="C104" s="117"/>
    </row>
    <row r="105" spans="1:3" x14ac:dyDescent="0.25">
      <c r="A105" s="110" t="str">
        <f>IF('AP-LIST_c9800'!D29="","",CONCATENATE("ap ",'AP-LIST_c9800'!N29))</f>
        <v>ap 1cd1.e05d.78d4</v>
      </c>
      <c r="B105" s="3"/>
      <c r="C105" s="117">
        <v>26</v>
      </c>
    </row>
    <row r="106" spans="1:3" x14ac:dyDescent="0.25">
      <c r="A106" s="85" t="str">
        <f>IF(A105="","",CONCATENATE("policy-tag ",IF('AP-LIST_c9800'!J29="SmartHome",tag_policy_sh,tag_policy_default)))</f>
        <v>policy-tag bahag-policy-tag_SmartHome</v>
      </c>
      <c r="B106" s="3"/>
      <c r="C106" s="117"/>
    </row>
    <row r="107" spans="1:3" x14ac:dyDescent="0.25">
      <c r="A107" s="85" t="str">
        <f>IF(A105="","",CONCATENATE("rf-tag ",'AP-LIST_c9800'!I29))</f>
        <v>rf-tag indoor</v>
      </c>
      <c r="B107" s="3"/>
      <c r="C107" s="117"/>
    </row>
    <row r="108" spans="1:3" ht="15.75" thickBot="1" x14ac:dyDescent="0.3">
      <c r="A108" s="111" t="str">
        <f>IF(A105="","",CONCATENATE("site-tag ",tag_site_default))</f>
        <v>site-tag flex-site-tag</v>
      </c>
      <c r="B108" s="3"/>
      <c r="C108" s="117"/>
    </row>
    <row r="109" spans="1:3" x14ac:dyDescent="0.25">
      <c r="A109" s="110" t="str">
        <f>IF('AP-LIST_c9800'!D30="","",CONCATENATE("ap ",'AP-LIST_c9800'!N30))</f>
        <v>ap 1cd1.e05c.6d90</v>
      </c>
      <c r="B109" s="3"/>
      <c r="C109" s="117">
        <v>27</v>
      </c>
    </row>
    <row r="110" spans="1:3" x14ac:dyDescent="0.25">
      <c r="A110" s="85" t="str">
        <f>IF(A109="","",CONCATENATE("policy-tag ",IF('AP-LIST_c9800'!J30="SmartHome",tag_policy_sh,tag_policy_default)))</f>
        <v>policy-tag bahag-policy-tag_SmartHome</v>
      </c>
      <c r="B110" s="3"/>
      <c r="C110" s="117"/>
    </row>
    <row r="111" spans="1:3" x14ac:dyDescent="0.25">
      <c r="A111" s="85" t="str">
        <f>IF(A109="","",CONCATENATE("rf-tag ",'AP-LIST_c9800'!I30))</f>
        <v>rf-tag indoor</v>
      </c>
      <c r="B111" s="3"/>
      <c r="C111" s="117"/>
    </row>
    <row r="112" spans="1:3" ht="15.75" thickBot="1" x14ac:dyDescent="0.3">
      <c r="A112" s="111" t="str">
        <f>IF(A109="","",CONCATENATE("site-tag ",tag_site_default))</f>
        <v>site-tag flex-site-tag</v>
      </c>
      <c r="B112" s="3"/>
      <c r="C112" s="117"/>
    </row>
    <row r="113" spans="1:3" x14ac:dyDescent="0.25">
      <c r="A113" s="110" t="str">
        <f>IF('AP-LIST_c9800'!D31="","",CONCATENATE("ap ",'AP-LIST_c9800'!N31))</f>
        <v>ap 1cd1.e05d.7fa0</v>
      </c>
      <c r="B113" s="3"/>
      <c r="C113" s="117">
        <v>28</v>
      </c>
    </row>
    <row r="114" spans="1:3" x14ac:dyDescent="0.25">
      <c r="A114" s="85" t="str">
        <f>IF(A113="","",CONCATENATE("policy-tag ",IF('AP-LIST_c9800'!J31="SmartHome",tag_policy_sh,tag_policy_default)))</f>
        <v>policy-tag bahag-policy-tag_SmartHome</v>
      </c>
      <c r="B114" s="3"/>
      <c r="C114" s="117"/>
    </row>
    <row r="115" spans="1:3" x14ac:dyDescent="0.25">
      <c r="A115" s="85" t="str">
        <f>IF(A113="","",CONCATENATE("rf-tag ",'AP-LIST_c9800'!I31))</f>
        <v>rf-tag indoor</v>
      </c>
      <c r="B115" s="3"/>
      <c r="C115" s="117"/>
    </row>
    <row r="116" spans="1:3" ht="15.75" thickBot="1" x14ac:dyDescent="0.3">
      <c r="A116" s="111" t="str">
        <f>IF(A113="","",CONCATENATE("site-tag ",tag_site_default))</f>
        <v>site-tag flex-site-tag</v>
      </c>
      <c r="B116" s="3"/>
      <c r="C116" s="117"/>
    </row>
    <row r="117" spans="1:3" x14ac:dyDescent="0.25">
      <c r="A117" s="110" t="str">
        <f>IF('AP-LIST_c9800'!D32="","",CONCATENATE("ap ",'AP-LIST_c9800'!N32))</f>
        <v>ap 1cd1.e05d.c938</v>
      </c>
      <c r="B117" s="3"/>
      <c r="C117" s="117">
        <v>29</v>
      </c>
    </row>
    <row r="118" spans="1:3" x14ac:dyDescent="0.25">
      <c r="A118" s="85" t="str">
        <f>IF(A117="","",CONCATENATE("policy-tag ",IF('AP-LIST_c9800'!J32="SmartHome",tag_policy_sh,tag_policy_default)))</f>
        <v>policy-tag bahag-policy-tag_SmartHome</v>
      </c>
      <c r="B118" s="3"/>
      <c r="C118" s="117"/>
    </row>
    <row r="119" spans="1:3" x14ac:dyDescent="0.25">
      <c r="A119" s="85" t="str">
        <f>IF(A117="","",CONCATENATE("rf-tag ",'AP-LIST_c9800'!I32))</f>
        <v>rf-tag indoor</v>
      </c>
      <c r="B119" s="3"/>
      <c r="C119" s="117"/>
    </row>
    <row r="120" spans="1:3" ht="15.75" thickBot="1" x14ac:dyDescent="0.3">
      <c r="A120" s="111" t="str">
        <f>IF(A117="","",CONCATENATE("site-tag ",tag_site_default))</f>
        <v>site-tag flex-site-tag</v>
      </c>
      <c r="B120" s="3"/>
      <c r="C120" s="117"/>
    </row>
    <row r="121" spans="1:3" x14ac:dyDescent="0.25">
      <c r="A121" s="110" t="str">
        <f>IF('AP-LIST_c9800'!D33="","",CONCATENATE("ap ",'AP-LIST_c9800'!N33))</f>
        <v>ap 1cd1.e05d.5c64</v>
      </c>
      <c r="B121" s="3"/>
      <c r="C121" s="117">
        <v>30</v>
      </c>
    </row>
    <row r="122" spans="1:3" x14ac:dyDescent="0.25">
      <c r="A122" s="85" t="str">
        <f>IF(A121="","",CONCATENATE("policy-tag ",IF('AP-LIST_c9800'!J33="SmartHome",tag_policy_sh,tag_policy_default)))</f>
        <v>policy-tag bahag-policy-tag_SmartHome</v>
      </c>
      <c r="B122" s="3"/>
      <c r="C122" s="117"/>
    </row>
    <row r="123" spans="1:3" x14ac:dyDescent="0.25">
      <c r="A123" s="85" t="str">
        <f>IF(A121="","",CONCATENATE("rf-tag ",'AP-LIST_c9800'!I33))</f>
        <v>rf-tag indoor</v>
      </c>
      <c r="B123" s="3"/>
      <c r="C123" s="117"/>
    </row>
    <row r="124" spans="1:3" ht="15.75" thickBot="1" x14ac:dyDescent="0.3">
      <c r="A124" s="111" t="str">
        <f>IF(A121="","",CONCATENATE("site-tag ",tag_site_default))</f>
        <v>site-tag flex-site-tag</v>
      </c>
      <c r="B124" s="3"/>
      <c r="C124" s="117"/>
    </row>
    <row r="125" spans="1:3" x14ac:dyDescent="0.25">
      <c r="A125" s="110" t="str">
        <f>IF('AP-LIST_c9800'!D34="","",CONCATENATE("ap ",'AP-LIST_c9800'!N34))</f>
        <v>ap 1cd1.e05d.4784</v>
      </c>
      <c r="B125" s="3"/>
      <c r="C125" s="117">
        <v>31</v>
      </c>
    </row>
    <row r="126" spans="1:3" x14ac:dyDescent="0.25">
      <c r="A126" s="85" t="str">
        <f>IF(A125="","",CONCATENATE("policy-tag ",IF('AP-LIST_c9800'!J34="SmartHome",tag_policy_sh,tag_policy_default)))</f>
        <v>policy-tag bahag-policy-tag_SmartHome</v>
      </c>
      <c r="B126" s="3"/>
      <c r="C126" s="117"/>
    </row>
    <row r="127" spans="1:3" x14ac:dyDescent="0.25">
      <c r="A127" s="85" t="str">
        <f>IF(A125="","",CONCATENATE("rf-tag ",'AP-LIST_c9800'!I34))</f>
        <v>rf-tag indoor</v>
      </c>
      <c r="B127" s="3"/>
      <c r="C127" s="117"/>
    </row>
    <row r="128" spans="1:3" ht="15.75" thickBot="1" x14ac:dyDescent="0.3">
      <c r="A128" s="111" t="str">
        <f>IF(A125="","",CONCATENATE("site-tag ",tag_site_default))</f>
        <v>site-tag flex-site-tag</v>
      </c>
      <c r="B128" s="3"/>
      <c r="C128" s="117"/>
    </row>
    <row r="129" spans="1:3" x14ac:dyDescent="0.25">
      <c r="A129" s="110" t="str">
        <f>IF('AP-LIST_c9800'!D35="","",CONCATENATE("ap ",'AP-LIST_c9800'!N35))</f>
        <v>ap 1cd1.e05d.3b84</v>
      </c>
      <c r="B129" s="3"/>
      <c r="C129" s="117">
        <v>32</v>
      </c>
    </row>
    <row r="130" spans="1:3" x14ac:dyDescent="0.25">
      <c r="A130" s="85" t="str">
        <f>IF(A129="","",CONCATENATE("policy-tag ",IF('AP-LIST_c9800'!J35="SmartHome",tag_policy_sh,tag_policy_default)))</f>
        <v>policy-tag bahag-policy-tag_SmartHome</v>
      </c>
      <c r="B130" s="3"/>
      <c r="C130" s="117"/>
    </row>
    <row r="131" spans="1:3" x14ac:dyDescent="0.25">
      <c r="A131" s="85" t="str">
        <f>IF(A129="","",CONCATENATE("rf-tag ",'AP-LIST_c9800'!I35))</f>
        <v>rf-tag indoor</v>
      </c>
      <c r="B131" s="3"/>
      <c r="C131" s="117"/>
    </row>
    <row r="132" spans="1:3" ht="15.75" thickBot="1" x14ac:dyDescent="0.3">
      <c r="A132" s="111" t="str">
        <f>IF(A129="","",CONCATENATE("site-tag ",tag_site_default))</f>
        <v>site-tag flex-site-tag</v>
      </c>
      <c r="B132" s="3"/>
      <c r="C132" s="117"/>
    </row>
    <row r="133" spans="1:3" x14ac:dyDescent="0.25">
      <c r="A133" s="110" t="str">
        <f>IF('AP-LIST_c9800'!D36="","",CONCATENATE("ap ",'AP-LIST_c9800'!N36))</f>
        <v>ap 1cd1.e05d.5df8</v>
      </c>
      <c r="B133" s="3"/>
      <c r="C133" s="117">
        <v>33</v>
      </c>
    </row>
    <row r="134" spans="1:3" x14ac:dyDescent="0.25">
      <c r="A134" s="85" t="str">
        <f>IF(A133="","",CONCATENATE("policy-tag ",IF('AP-LIST_c9800'!J36="SmartHome",tag_policy_sh,tag_policy_default)))</f>
        <v>policy-tag bahag-policy-tag_SmartHome</v>
      </c>
      <c r="B134" s="3"/>
      <c r="C134" s="117"/>
    </row>
    <row r="135" spans="1:3" x14ac:dyDescent="0.25">
      <c r="A135" s="85" t="str">
        <f>IF(A133="","",CONCATENATE("rf-tag ",'AP-LIST_c9800'!I36))</f>
        <v>rf-tag indoor</v>
      </c>
      <c r="B135" s="3"/>
      <c r="C135" s="117"/>
    </row>
    <row r="136" spans="1:3" ht="15.75" thickBot="1" x14ac:dyDescent="0.3">
      <c r="A136" s="111" t="str">
        <f>IF(A133="","",CONCATENATE("site-tag ",tag_site_default))</f>
        <v>site-tag flex-site-tag</v>
      </c>
      <c r="B136" s="3"/>
      <c r="C136" s="117"/>
    </row>
    <row r="137" spans="1:3" x14ac:dyDescent="0.25">
      <c r="A137" s="110" t="str">
        <f>IF('AP-LIST_c9800'!D37="","",CONCATENATE("ap ",'AP-LIST_c9800'!N37))</f>
        <v>ap 1cd1.e05d.b0c8</v>
      </c>
      <c r="B137" s="3"/>
      <c r="C137" s="117">
        <v>34</v>
      </c>
    </row>
    <row r="138" spans="1:3" x14ac:dyDescent="0.25">
      <c r="A138" s="85" t="str">
        <f>IF(A137="","",CONCATENATE("policy-tag ",IF('AP-LIST_c9800'!J37="SmartHome",tag_policy_sh,tag_policy_default)))</f>
        <v>policy-tag bahag-policy-tag_SmartHome</v>
      </c>
      <c r="B138" s="3"/>
      <c r="C138" s="117"/>
    </row>
    <row r="139" spans="1:3" x14ac:dyDescent="0.25">
      <c r="A139" s="85" t="str">
        <f>IF(A137="","",CONCATENATE("rf-tag ",'AP-LIST_c9800'!I37))</f>
        <v>rf-tag indoor</v>
      </c>
      <c r="B139" s="3"/>
      <c r="C139" s="117"/>
    </row>
    <row r="140" spans="1:3" ht="15.75" thickBot="1" x14ac:dyDescent="0.3">
      <c r="A140" s="111" t="str">
        <f>IF(A137="","",CONCATENATE("site-tag ",tag_site_default))</f>
        <v>site-tag flex-site-tag</v>
      </c>
      <c r="B140" s="3"/>
      <c r="C140" s="117"/>
    </row>
    <row r="141" spans="1:3" x14ac:dyDescent="0.25">
      <c r="A141" s="110" t="str">
        <f>IF('AP-LIST_c9800'!D38="","",CONCATENATE("ap ",'AP-LIST_c9800'!N38))</f>
        <v>ap 1cd1.e05d.9dfc</v>
      </c>
      <c r="B141" s="3"/>
      <c r="C141" s="117">
        <v>35</v>
      </c>
    </row>
    <row r="142" spans="1:3" x14ac:dyDescent="0.25">
      <c r="A142" s="85" t="str">
        <f>IF(A141="","",CONCATENATE("policy-tag ",IF('AP-LIST_c9800'!J38="SmartHome",tag_policy_sh,tag_policy_default)))</f>
        <v>policy-tag bahag-policy-tag_SmartHome</v>
      </c>
      <c r="B142" s="3"/>
      <c r="C142" s="117"/>
    </row>
    <row r="143" spans="1:3" x14ac:dyDescent="0.25">
      <c r="A143" s="85" t="str">
        <f>IF(A141="","",CONCATENATE("rf-tag ",'AP-LIST_c9800'!I38))</f>
        <v>rf-tag indoor</v>
      </c>
      <c r="B143" s="3"/>
      <c r="C143" s="117"/>
    </row>
    <row r="144" spans="1:3" ht="15.75" thickBot="1" x14ac:dyDescent="0.3">
      <c r="A144" s="111" t="str">
        <f>IF(A141="","",CONCATENATE("site-tag ",tag_site_default))</f>
        <v>site-tag flex-site-tag</v>
      </c>
      <c r="B144" s="3"/>
      <c r="C144" s="117"/>
    </row>
    <row r="145" spans="1:3" x14ac:dyDescent="0.25">
      <c r="A145" s="110" t="str">
        <f>IF('AP-LIST_c9800'!D39="","",CONCATENATE("ap ",'AP-LIST_c9800'!N39))</f>
        <v>ap 1cd1.e05d.89b8</v>
      </c>
      <c r="B145" s="3"/>
      <c r="C145" s="117">
        <v>36</v>
      </c>
    </row>
    <row r="146" spans="1:3" x14ac:dyDescent="0.25">
      <c r="A146" s="85" t="str">
        <f>IF(A145="","",CONCATENATE("policy-tag ",IF('AP-LIST_c9800'!J39="SmartHome",tag_policy_sh,tag_policy_default)))</f>
        <v>policy-tag bahag-policy-tag_SmartHome</v>
      </c>
      <c r="B146" s="3"/>
      <c r="C146" s="117"/>
    </row>
    <row r="147" spans="1:3" x14ac:dyDescent="0.25">
      <c r="A147" s="85" t="str">
        <f>IF(A145="","",CONCATENATE("rf-tag ",'AP-LIST_c9800'!I39))</f>
        <v>rf-tag indoor</v>
      </c>
      <c r="B147" s="3"/>
      <c r="C147" s="117"/>
    </row>
    <row r="148" spans="1:3" ht="15.75" thickBot="1" x14ac:dyDescent="0.3">
      <c r="A148" s="111" t="str">
        <f>IF(A145="","",CONCATENATE("site-tag ",tag_site_default))</f>
        <v>site-tag flex-site-tag</v>
      </c>
      <c r="B148" s="3"/>
      <c r="C148" s="117"/>
    </row>
    <row r="149" spans="1:3" x14ac:dyDescent="0.25">
      <c r="A149" s="110" t="str">
        <f>IF('AP-LIST_c9800'!D40="","",CONCATENATE("ap ",'AP-LIST_c9800'!N40))</f>
        <v>ap 1cd1.e05d.a47c</v>
      </c>
      <c r="B149" s="3"/>
      <c r="C149" s="117">
        <v>37</v>
      </c>
    </row>
    <row r="150" spans="1:3" x14ac:dyDescent="0.25">
      <c r="A150" s="85" t="str">
        <f>IF(A149="","",CONCATENATE("policy-tag ",IF('AP-LIST_c9800'!J40="SmartHome",tag_policy_sh,tag_policy_default)))</f>
        <v>policy-tag bahag-policy-tag_SmartHome</v>
      </c>
      <c r="B150" s="3"/>
      <c r="C150" s="117"/>
    </row>
    <row r="151" spans="1:3" x14ac:dyDescent="0.25">
      <c r="A151" s="85" t="str">
        <f>IF(A149="","",CONCATENATE("rf-tag ",'AP-LIST_c9800'!I40))</f>
        <v>rf-tag indoor</v>
      </c>
      <c r="B151" s="3"/>
      <c r="C151" s="117"/>
    </row>
    <row r="152" spans="1:3" ht="15.75" thickBot="1" x14ac:dyDescent="0.3">
      <c r="A152" s="111" t="str">
        <f>IF(A149="","",CONCATENATE("site-tag ",tag_site_default))</f>
        <v>site-tag flex-site-tag</v>
      </c>
      <c r="B152" s="3"/>
      <c r="C152" s="117"/>
    </row>
    <row r="153" spans="1:3" x14ac:dyDescent="0.25">
      <c r="A153" s="110" t="str">
        <f>IF('AP-LIST_c9800'!D41="","",CONCATENATE("ap ",'AP-LIST_c9800'!N41))</f>
        <v>ap 1cd1.e00e.09d0</v>
      </c>
      <c r="B153" s="3"/>
      <c r="C153" s="117">
        <v>38</v>
      </c>
    </row>
    <row r="154" spans="1:3" x14ac:dyDescent="0.25">
      <c r="A154" s="85" t="str">
        <f>IF(A153="","",CONCATENATE("policy-tag ",IF('AP-LIST_c9800'!J41="SmartHome",tag_policy_sh,tag_policy_default)))</f>
        <v>policy-tag bahag-policy-tag_SmartHome</v>
      </c>
      <c r="B154" s="3"/>
      <c r="C154" s="117"/>
    </row>
    <row r="155" spans="1:3" x14ac:dyDescent="0.25">
      <c r="A155" s="85" t="str">
        <f>IF(A153="","",CONCATENATE("rf-tag ",'AP-LIST_c9800'!I41))</f>
        <v>rf-tag indoor</v>
      </c>
      <c r="B155" s="3"/>
      <c r="C155" s="117"/>
    </row>
    <row r="156" spans="1:3" ht="15.75" thickBot="1" x14ac:dyDescent="0.3">
      <c r="A156" s="111" t="str">
        <f>IF(A153="","",CONCATENATE("site-tag ",tag_site_default))</f>
        <v>site-tag flex-site-tag</v>
      </c>
      <c r="B156" s="3"/>
      <c r="C156" s="117"/>
    </row>
    <row r="157" spans="1:3" x14ac:dyDescent="0.25">
      <c r="A157" s="110" t="str">
        <f>IF('AP-LIST_c9800'!D42="","",CONCATENATE("ap ",'AP-LIST_c9800'!N42))</f>
        <v>ap 1cd1.e00e.0030</v>
      </c>
      <c r="B157" s="3"/>
      <c r="C157" s="117">
        <v>39</v>
      </c>
    </row>
    <row r="158" spans="1:3" x14ac:dyDescent="0.25">
      <c r="A158" s="85" t="str">
        <f>IF(A157="","",CONCATENATE("policy-tag ",IF('AP-LIST_c9800'!J42="SmartHome",tag_policy_sh,tag_policy_default)))</f>
        <v>policy-tag bahag-policy-tag_SmartHome</v>
      </c>
      <c r="B158" s="3"/>
      <c r="C158" s="117"/>
    </row>
    <row r="159" spans="1:3" x14ac:dyDescent="0.25">
      <c r="A159" s="85" t="str">
        <f>IF(A157="","",CONCATENATE("rf-tag ",'AP-LIST_c9800'!I42))</f>
        <v>rf-tag indoor</v>
      </c>
      <c r="B159" s="3"/>
      <c r="C159" s="117"/>
    </row>
    <row r="160" spans="1:3" ht="15.75" thickBot="1" x14ac:dyDescent="0.3">
      <c r="A160" s="111" t="str">
        <f>IF(A157="","",CONCATENATE("site-tag ",tag_site_default))</f>
        <v>site-tag flex-site-tag</v>
      </c>
      <c r="B160" s="3"/>
      <c r="C160" s="117"/>
    </row>
    <row r="161" spans="1:3" x14ac:dyDescent="0.25">
      <c r="A161" s="110" t="str">
        <f>IF('AP-LIST_c9800'!D43="","",CONCATENATE("ap ",'AP-LIST_c9800'!N43))</f>
        <v>ap b811.4be7.f65c</v>
      </c>
      <c r="B161" s="3"/>
      <c r="C161" s="117">
        <v>40</v>
      </c>
    </row>
    <row r="162" spans="1:3" x14ac:dyDescent="0.25">
      <c r="A162" s="85" t="str">
        <f>IF(A161="","",CONCATENATE("policy-tag ",IF('AP-LIST_c9800'!J43="SmartHome",tag_policy_sh,tag_policy_default)))</f>
        <v>policy-tag bahag-policy-tag_SmartHome</v>
      </c>
      <c r="B162" s="3"/>
      <c r="C162" s="117"/>
    </row>
    <row r="163" spans="1:3" x14ac:dyDescent="0.25">
      <c r="A163" s="85" t="str">
        <f>IF(A161="","",CONCATENATE("rf-tag ",'AP-LIST_c9800'!I43))</f>
        <v>rf-tag indoor</v>
      </c>
      <c r="B163" s="3"/>
      <c r="C163" s="117"/>
    </row>
    <row r="164" spans="1:3" ht="15.75" thickBot="1" x14ac:dyDescent="0.3">
      <c r="A164" s="111" t="str">
        <f>IF(A161="","",CONCATENATE("site-tag ",tag_site_default))</f>
        <v>site-tag flex-site-tag</v>
      </c>
      <c r="B164" s="3"/>
      <c r="C164" s="117"/>
    </row>
    <row r="165" spans="1:3" x14ac:dyDescent="0.25">
      <c r="A165" s="110" t="str">
        <f>IF('AP-LIST_c9800'!D44="","",CONCATENATE("ap ",'AP-LIST_c9800'!N44))</f>
        <v>ap b811.4be7.effc</v>
      </c>
      <c r="B165" s="3"/>
      <c r="C165" s="117">
        <v>41</v>
      </c>
    </row>
    <row r="166" spans="1:3" x14ac:dyDescent="0.25">
      <c r="A166" s="85" t="str">
        <f>IF(A165="","",CONCATENATE("policy-tag ",IF('AP-LIST_c9800'!J44="SmartHome",tag_policy_sh,tag_policy_default)))</f>
        <v>policy-tag bahag-policy-tag_SmartHome</v>
      </c>
      <c r="B166" s="3"/>
      <c r="C166" s="117"/>
    </row>
    <row r="167" spans="1:3" x14ac:dyDescent="0.25">
      <c r="A167" s="85" t="str">
        <f>IF(A165="","",CONCATENATE("rf-tag ",'AP-LIST_c9800'!I44))</f>
        <v>rf-tag indoor</v>
      </c>
      <c r="B167" s="3"/>
      <c r="C167" s="117"/>
    </row>
    <row r="168" spans="1:3" ht="15.75" thickBot="1" x14ac:dyDescent="0.3">
      <c r="A168" s="111" t="str">
        <f>IF(A165="","",CONCATENATE("site-tag ",tag_site_default))</f>
        <v>site-tag flex-site-tag</v>
      </c>
      <c r="B168" s="3"/>
      <c r="C168" s="117"/>
    </row>
    <row r="169" spans="1:3" x14ac:dyDescent="0.25">
      <c r="A169" s="110" t="str">
        <f>IF('AP-LIST_c9800'!D45="","",CONCATENATE("ap ",'AP-LIST_c9800'!N45))</f>
        <v>ap b811.4be7.e834</v>
      </c>
      <c r="B169" s="3"/>
      <c r="C169" s="117">
        <v>42</v>
      </c>
    </row>
    <row r="170" spans="1:3" x14ac:dyDescent="0.25">
      <c r="A170" s="85" t="str">
        <f>IF(A169="","",CONCATENATE("policy-tag ",IF('AP-LIST_c9800'!J45="SmartHome",tag_policy_sh,tag_policy_default)))</f>
        <v>policy-tag bahag-policy-tag_SmartHome</v>
      </c>
      <c r="B170" s="3"/>
      <c r="C170" s="117"/>
    </row>
    <row r="171" spans="1:3" x14ac:dyDescent="0.25">
      <c r="A171" s="85" t="str">
        <f>IF(A169="","",CONCATENATE("rf-tag ",'AP-LIST_c9800'!I45))</f>
        <v>rf-tag indoor</v>
      </c>
      <c r="B171" s="3"/>
      <c r="C171" s="117"/>
    </row>
    <row r="172" spans="1:3" ht="15.75" thickBot="1" x14ac:dyDescent="0.3">
      <c r="A172" s="111" t="str">
        <f>IF(A169="","",CONCATENATE("site-tag ",tag_site_default))</f>
        <v>site-tag flex-site-tag</v>
      </c>
      <c r="B172" s="3"/>
      <c r="C172" s="117"/>
    </row>
    <row r="173" spans="1:3" x14ac:dyDescent="0.25">
      <c r="A173" s="110" t="str">
        <f>IF('AP-LIST_c9800'!D46="","",CONCATENATE("ap ",'AP-LIST_c9800'!N46))</f>
        <v>ap 1cd1.e039.d9c0</v>
      </c>
      <c r="B173" s="3"/>
      <c r="C173" s="117">
        <v>43</v>
      </c>
    </row>
    <row r="174" spans="1:3" x14ac:dyDescent="0.25">
      <c r="A174" s="85" t="str">
        <f>IF(A173="","",CONCATENATE("policy-tag ",IF('AP-LIST_c9800'!J46="SmartHome",tag_policy_sh,tag_policy_default)))</f>
        <v>policy-tag bahag-policy-tag_SmartHome</v>
      </c>
      <c r="B174" s="3"/>
      <c r="C174" s="117"/>
    </row>
    <row r="175" spans="1:3" x14ac:dyDescent="0.25">
      <c r="A175" s="85" t="str">
        <f>IF(A173="","",CONCATENATE("rf-tag ",'AP-LIST_c9800'!I46))</f>
        <v>rf-tag indoor</v>
      </c>
      <c r="B175" s="3"/>
      <c r="C175" s="117"/>
    </row>
    <row r="176" spans="1:3" ht="15.75" thickBot="1" x14ac:dyDescent="0.3">
      <c r="A176" s="111" t="str">
        <f>IF(A173="","",CONCATENATE("site-tag ",tag_site_default))</f>
        <v>site-tag flex-site-tag</v>
      </c>
      <c r="B176" s="3"/>
      <c r="C176" s="117"/>
    </row>
    <row r="177" spans="1:3" x14ac:dyDescent="0.25">
      <c r="A177" s="110" t="str">
        <f>IF('AP-LIST_c9800'!D47="","",CONCATENATE("ap ",'AP-LIST_c9800'!N47))</f>
        <v>ap 1cd1.e039.bc08</v>
      </c>
      <c r="B177" s="3"/>
      <c r="C177" s="117">
        <v>44</v>
      </c>
    </row>
    <row r="178" spans="1:3" x14ac:dyDescent="0.25">
      <c r="A178" s="85" t="str">
        <f>IF(A177="","",CONCATENATE("policy-tag ",IF('AP-LIST_c9800'!J47="SmartHome",tag_policy_sh,tag_policy_default)))</f>
        <v>policy-tag bahag-policy-tag_SmartHome</v>
      </c>
      <c r="B178" s="3"/>
      <c r="C178" s="117"/>
    </row>
    <row r="179" spans="1:3" x14ac:dyDescent="0.25">
      <c r="A179" s="85" t="str">
        <f>IF(A177="","",CONCATENATE("rf-tag ",'AP-LIST_c9800'!I47))</f>
        <v>rf-tag indoor</v>
      </c>
      <c r="B179" s="3"/>
      <c r="C179" s="117"/>
    </row>
    <row r="180" spans="1:3" ht="15.75" thickBot="1" x14ac:dyDescent="0.3">
      <c r="A180" s="111" t="str">
        <f>IF(A177="","",CONCATENATE("site-tag ",tag_site_default))</f>
        <v>site-tag flex-site-tag</v>
      </c>
      <c r="B180" s="3"/>
      <c r="C180" s="117"/>
    </row>
    <row r="181" spans="1:3" x14ac:dyDescent="0.25">
      <c r="A181" s="110" t="str">
        <f>IF('AP-LIST_c9800'!D48="","",CONCATENATE("ap ",'AP-LIST_c9800'!N48))</f>
        <v>ap 1cd1.e039.ab00</v>
      </c>
      <c r="B181" s="3"/>
      <c r="C181" s="117">
        <v>45</v>
      </c>
    </row>
    <row r="182" spans="1:3" x14ac:dyDescent="0.25">
      <c r="A182" s="85" t="str">
        <f>IF(A181="","",CONCATENATE("policy-tag ",IF('AP-LIST_c9800'!J48="SmartHome",tag_policy_sh,tag_policy_default)))</f>
        <v>policy-tag bahag-policy-tag_SmartHome</v>
      </c>
      <c r="B182" s="3"/>
      <c r="C182" s="117"/>
    </row>
    <row r="183" spans="1:3" x14ac:dyDescent="0.25">
      <c r="A183" s="85" t="str">
        <f>IF(A181="","",CONCATENATE("rf-tag ",'AP-LIST_c9800'!I48))</f>
        <v>rf-tag indoor</v>
      </c>
      <c r="B183" s="3"/>
      <c r="C183" s="117"/>
    </row>
    <row r="184" spans="1:3" ht="15.75" thickBot="1" x14ac:dyDescent="0.3">
      <c r="A184" s="111" t="str">
        <f>IF(A181="","",CONCATENATE("site-tag ",tag_site_default))</f>
        <v>site-tag flex-site-tag</v>
      </c>
      <c r="B184" s="3"/>
      <c r="C184" s="117"/>
    </row>
    <row r="185" spans="1:3" x14ac:dyDescent="0.25">
      <c r="A185" s="110" t="str">
        <f>IF('AP-LIST_c9800'!D49="","",CONCATENATE("ap ",'AP-LIST_c9800'!N49))</f>
        <v>ap 1cd1.e05c.2314</v>
      </c>
      <c r="B185" s="3"/>
      <c r="C185" s="117">
        <v>46</v>
      </c>
    </row>
    <row r="186" spans="1:3" x14ac:dyDescent="0.25">
      <c r="A186" s="85" t="str">
        <f>IF(A185="","",CONCATENATE("policy-tag ",IF('AP-LIST_c9800'!J49="SmartHome",tag_policy_sh,tag_policy_default)))</f>
        <v>policy-tag bahag-policy-tag_SmartHome</v>
      </c>
      <c r="B186" s="3"/>
      <c r="C186" s="117"/>
    </row>
    <row r="187" spans="1:3" x14ac:dyDescent="0.25">
      <c r="A187" s="85" t="str">
        <f>IF(A185="","",CONCATENATE("rf-tag ",'AP-LIST_c9800'!I49))</f>
        <v>rf-tag indoor</v>
      </c>
      <c r="B187" s="3"/>
      <c r="C187" s="117"/>
    </row>
    <row r="188" spans="1:3" ht="15.75" thickBot="1" x14ac:dyDescent="0.3">
      <c r="A188" s="111" t="str">
        <f>IF(A185="","",CONCATENATE("site-tag ",tag_site_default))</f>
        <v>site-tag flex-site-tag</v>
      </c>
      <c r="B188" s="3"/>
      <c r="C188" s="117"/>
    </row>
    <row r="189" spans="1:3" x14ac:dyDescent="0.25">
      <c r="A189" s="110" t="str">
        <f>IF('AP-LIST_c9800'!D50="","",CONCATENATE("ap ",'AP-LIST_c9800'!N50))</f>
        <v>ap 1cd1.e039.c960</v>
      </c>
      <c r="B189" s="3"/>
      <c r="C189" s="117">
        <v>47</v>
      </c>
    </row>
    <row r="190" spans="1:3" x14ac:dyDescent="0.25">
      <c r="A190" s="85" t="str">
        <f>IF(A189="","",CONCATENATE("policy-tag ",IF('AP-LIST_c9800'!J50="SmartHome",tag_policy_sh,tag_policy_default)))</f>
        <v>policy-tag bahag-policy-tag_SmartHome</v>
      </c>
      <c r="B190" s="3"/>
      <c r="C190" s="117"/>
    </row>
    <row r="191" spans="1:3" x14ac:dyDescent="0.25">
      <c r="A191" s="85" t="str">
        <f>IF(A189="","",CONCATENATE("rf-tag ",'AP-LIST_c9800'!I50))</f>
        <v>rf-tag indoor</v>
      </c>
      <c r="B191" s="3"/>
      <c r="C191" s="117"/>
    </row>
    <row r="192" spans="1:3" ht="15.75" thickBot="1" x14ac:dyDescent="0.3">
      <c r="A192" s="111" t="str">
        <f>IF(A189="","",CONCATENATE("site-tag ",tag_site_default))</f>
        <v>site-tag flex-site-tag</v>
      </c>
      <c r="B192" s="3"/>
      <c r="C192" s="117"/>
    </row>
    <row r="193" spans="1:3" x14ac:dyDescent="0.25">
      <c r="A193" s="110" t="str">
        <f>IF('AP-LIST_c9800'!D51="","",CONCATENATE("ap ",'AP-LIST_c9800'!N51))</f>
        <v>ap 1cd1.e05d.9bc0</v>
      </c>
      <c r="B193" s="3"/>
      <c r="C193" s="117">
        <v>48</v>
      </c>
    </row>
    <row r="194" spans="1:3" x14ac:dyDescent="0.25">
      <c r="A194" s="85" t="str">
        <f>IF(A193="","",CONCATENATE("policy-tag ",IF('AP-LIST_c9800'!J51="SmartHome",tag_policy_sh,tag_policy_default)))</f>
        <v>policy-tag bahag-policy-tag_SmartHome</v>
      </c>
      <c r="B194" s="3"/>
      <c r="C194" s="117"/>
    </row>
    <row r="195" spans="1:3" x14ac:dyDescent="0.25">
      <c r="A195" s="85" t="str">
        <f>IF(A193="","",CONCATENATE("rf-tag ",'AP-LIST_c9800'!I51))</f>
        <v>rf-tag indoor</v>
      </c>
      <c r="B195" s="3"/>
      <c r="C195" s="117"/>
    </row>
    <row r="196" spans="1:3" ht="15.75" thickBot="1" x14ac:dyDescent="0.3">
      <c r="A196" s="111" t="str">
        <f>IF(A193="","",CONCATENATE("site-tag ",tag_site_default))</f>
        <v>site-tag flex-site-tag</v>
      </c>
      <c r="B196" s="3"/>
      <c r="C196" s="117"/>
    </row>
    <row r="197" spans="1:3" x14ac:dyDescent="0.25">
      <c r="A197" s="110" t="str">
        <f>IF('AP-LIST_c9800'!D52="","",CONCATENATE("ap ",'AP-LIST_c9800'!N52))</f>
        <v>ap 1cd1.e05d.d434</v>
      </c>
      <c r="B197" s="3"/>
      <c r="C197" s="117">
        <v>49</v>
      </c>
    </row>
    <row r="198" spans="1:3" x14ac:dyDescent="0.25">
      <c r="A198" s="85" t="str">
        <f>IF(A197="","",CONCATENATE("policy-tag ",IF('AP-LIST_c9800'!J52="SmartHome",tag_policy_sh,tag_policy_default)))</f>
        <v>policy-tag bahag-policy-tag_SmartHome</v>
      </c>
      <c r="B198" s="3"/>
      <c r="C198" s="117"/>
    </row>
    <row r="199" spans="1:3" x14ac:dyDescent="0.25">
      <c r="A199" s="85" t="str">
        <f>IF(A197="","",CONCATENATE("rf-tag ",'AP-LIST_c9800'!I52))</f>
        <v>rf-tag indoor</v>
      </c>
      <c r="B199" s="3"/>
      <c r="C199" s="117"/>
    </row>
    <row r="200" spans="1:3" ht="15.75" thickBot="1" x14ac:dyDescent="0.3">
      <c r="A200" s="111" t="str">
        <f>IF(A197="","",CONCATENATE("site-tag ",tag_site_default))</f>
        <v>site-tag flex-site-tag</v>
      </c>
      <c r="B200" s="3"/>
      <c r="C200" s="117"/>
    </row>
    <row r="201" spans="1:3" x14ac:dyDescent="0.25">
      <c r="A201" s="110" t="str">
        <f>IF('AP-LIST_c9800'!D53="","",CONCATENATE("ap ",'AP-LIST_c9800'!N53))</f>
        <v>ap 34b8.8315.0f1c</v>
      </c>
      <c r="B201" s="3"/>
      <c r="C201" s="117">
        <v>50</v>
      </c>
    </row>
    <row r="202" spans="1:3" x14ac:dyDescent="0.25">
      <c r="A202" s="85" t="str">
        <f>IF(A201="","",CONCATENATE("policy-tag ",IF('AP-LIST_c9800'!J53="SmartHome",tag_policy_sh,tag_policy_default)))</f>
        <v>policy-tag bahag-policy-tag_SmartHome</v>
      </c>
      <c r="B202" s="3"/>
      <c r="C202" s="117"/>
    </row>
    <row r="203" spans="1:3" x14ac:dyDescent="0.25">
      <c r="A203" s="85" t="str">
        <f>IF(A201="","",CONCATENATE("rf-tag ",'AP-LIST_c9800'!I53))</f>
        <v>rf-tag outdoor</v>
      </c>
      <c r="B203" s="3"/>
      <c r="C203" s="117"/>
    </row>
    <row r="204" spans="1:3" ht="15.75" thickBot="1" x14ac:dyDescent="0.3">
      <c r="A204" s="111" t="str">
        <f>IF(A201="","",CONCATENATE("site-tag ",tag_site_default))</f>
        <v>site-tag flex-site-tag</v>
      </c>
      <c r="B204" s="3"/>
      <c r="C204" s="117"/>
    </row>
    <row r="205" spans="1:3" x14ac:dyDescent="0.25">
      <c r="A205" s="110" t="str">
        <f>IF('AP-LIST_c9800'!D54="","",CONCATENATE("ap ",'AP-LIST_c9800'!N54))</f>
        <v>ap 34b8.8314.ff14</v>
      </c>
      <c r="B205" s="3"/>
      <c r="C205" s="117">
        <v>51</v>
      </c>
    </row>
    <row r="206" spans="1:3" x14ac:dyDescent="0.25">
      <c r="A206" s="85" t="str">
        <f>IF(A205="","",CONCATENATE("policy-tag ",IF('AP-LIST_c9800'!J54="SmartHome",tag_policy_sh,tag_policy_default)))</f>
        <v>policy-tag bahag-policy-tag_SmartHome</v>
      </c>
      <c r="B206" s="3"/>
      <c r="C206" s="117"/>
    </row>
    <row r="207" spans="1:3" x14ac:dyDescent="0.25">
      <c r="A207" s="85" t="str">
        <f>IF(A205="","",CONCATENATE("rf-tag ",'AP-LIST_c9800'!I54))</f>
        <v>rf-tag outdoor</v>
      </c>
      <c r="B207" s="3"/>
      <c r="C207" s="117"/>
    </row>
    <row r="208" spans="1:3" ht="15.75" thickBot="1" x14ac:dyDescent="0.3">
      <c r="A208" s="111" t="str">
        <f>IF(A205="","",CONCATENATE("site-tag ",tag_site_default))</f>
        <v>site-tag flex-site-tag</v>
      </c>
      <c r="B208" s="3"/>
      <c r="C208" s="117"/>
    </row>
    <row r="209" spans="1:3" x14ac:dyDescent="0.25">
      <c r="A209" s="110" t="str">
        <f>IF('AP-LIST_c9800'!D55="","",CONCATENATE("ap ",'AP-LIST_c9800'!N55))</f>
        <v>ap 34b8.8314.ffec</v>
      </c>
      <c r="B209" s="3"/>
      <c r="C209" s="117">
        <v>52</v>
      </c>
    </row>
    <row r="210" spans="1:3" x14ac:dyDescent="0.25">
      <c r="A210" s="85" t="str">
        <f>IF(A209="","",CONCATENATE("policy-tag ",IF('AP-LIST_c9800'!J55="SmartHome",tag_policy_sh,tag_policy_default)))</f>
        <v>policy-tag bahag-policy-tag_SmartHome</v>
      </c>
      <c r="B210" s="3"/>
      <c r="C210" s="117"/>
    </row>
    <row r="211" spans="1:3" x14ac:dyDescent="0.25">
      <c r="A211" s="85" t="str">
        <f>IF(A209="","",CONCATENATE("rf-tag ",'AP-LIST_c9800'!I55))</f>
        <v>rf-tag outdoor</v>
      </c>
      <c r="B211" s="3"/>
      <c r="C211" s="117"/>
    </row>
    <row r="212" spans="1:3" ht="15.75" thickBot="1" x14ac:dyDescent="0.3">
      <c r="A212" s="111" t="str">
        <f>IF(A209="","",CONCATENATE("site-tag ",tag_site_default))</f>
        <v>site-tag flex-site-tag</v>
      </c>
      <c r="B212" s="3"/>
      <c r="C212" s="117"/>
    </row>
    <row r="213" spans="1:3" x14ac:dyDescent="0.25">
      <c r="A213" s="110" t="str">
        <f>IF('AP-LIST_c9800'!D56="","",CONCATENATE("ap ",'AP-LIST_c9800'!N56))</f>
        <v>ap 1cd1.e05d.b81c</v>
      </c>
      <c r="B213" s="3"/>
      <c r="C213" s="117">
        <v>53</v>
      </c>
    </row>
    <row r="214" spans="1:3" x14ac:dyDescent="0.25">
      <c r="A214" s="85" t="str">
        <f>IF(A213="","",CONCATENATE("policy-tag ",IF('AP-LIST_c9800'!J56="SmartHome",tag_policy_sh,tag_policy_default)))</f>
        <v>policy-tag bahag-policy-tag_SmartHome</v>
      </c>
      <c r="B214" s="3"/>
      <c r="C214" s="117"/>
    </row>
    <row r="215" spans="1:3" x14ac:dyDescent="0.25">
      <c r="A215" s="85" t="str">
        <f>IF(A213="","",CONCATENATE("rf-tag ",'AP-LIST_c9800'!I56))</f>
        <v>rf-tag indoor</v>
      </c>
      <c r="B215" s="3"/>
      <c r="C215" s="117"/>
    </row>
    <row r="216" spans="1:3" ht="15.75" thickBot="1" x14ac:dyDescent="0.3">
      <c r="A216" s="111" t="str">
        <f t="shared" ref="A216" si="0">IF(A213="","",CONCATENATE("site-tag ",tag_site_default))</f>
        <v>site-tag flex-site-tag</v>
      </c>
      <c r="B216" s="3"/>
      <c r="C216" s="117"/>
    </row>
    <row r="217" spans="1:3" x14ac:dyDescent="0.25">
      <c r="A217" s="110" t="str">
        <f>IF('AP-LIST_c9800'!D57="","",CONCATENATE("ap ",'AP-LIST_c9800'!N57))</f>
        <v>ap 1cd1.e05d.9d7c</v>
      </c>
      <c r="B217" s="3"/>
      <c r="C217" s="117">
        <v>54</v>
      </c>
    </row>
    <row r="218" spans="1:3" x14ac:dyDescent="0.25">
      <c r="A218" s="85" t="str">
        <f>IF(A217="","",CONCATENATE("policy-tag ",IF('AP-LIST_c9800'!J57="SmartHome",tag_policy_sh,tag_policy_default)))</f>
        <v>policy-tag bahag-policy-tag_SmartHome</v>
      </c>
      <c r="B218" s="3"/>
      <c r="C218" s="117"/>
    </row>
    <row r="219" spans="1:3" x14ac:dyDescent="0.25">
      <c r="A219" s="85" t="str">
        <f>IF(A217="","",CONCATENATE("rf-tag ",'AP-LIST_c9800'!I57))</f>
        <v>rf-tag indoor</v>
      </c>
      <c r="B219" s="3"/>
      <c r="C219" s="117"/>
    </row>
    <row r="220" spans="1:3" ht="15.75" thickBot="1" x14ac:dyDescent="0.3">
      <c r="A220" s="111" t="str">
        <f t="shared" ref="A220" si="1">IF(A217="","",CONCATENATE("site-tag ",tag_site_default))</f>
        <v>site-tag flex-site-tag</v>
      </c>
      <c r="B220" s="3"/>
      <c r="C220" s="117"/>
    </row>
    <row r="221" spans="1:3" x14ac:dyDescent="0.25">
      <c r="A221" s="110" t="str">
        <f>IF('AP-LIST_c9800'!D58="","",CONCATENATE("ap ",'AP-LIST_c9800'!N58))</f>
        <v>ap 34b8.8315.0b94</v>
      </c>
      <c r="B221" s="3"/>
      <c r="C221" s="117">
        <v>55</v>
      </c>
    </row>
    <row r="222" spans="1:3" x14ac:dyDescent="0.25">
      <c r="A222" s="85" t="str">
        <f>IF(A221="","",CONCATENATE("policy-tag ",IF('AP-LIST_c9800'!J58="SmartHome",tag_policy_sh,tag_policy_default)))</f>
        <v>policy-tag bahag-policy-tag_SmartHome</v>
      </c>
      <c r="B222" s="3"/>
      <c r="C222" s="117"/>
    </row>
    <row r="223" spans="1:3" x14ac:dyDescent="0.25">
      <c r="A223" s="85" t="str">
        <f>IF(A221="","",CONCATENATE("rf-tag ",'AP-LIST_c9800'!I58))</f>
        <v>rf-tag outdoor</v>
      </c>
      <c r="B223" s="3"/>
      <c r="C223" s="117"/>
    </row>
    <row r="224" spans="1:3" ht="15.75" thickBot="1" x14ac:dyDescent="0.3">
      <c r="A224" s="111" t="str">
        <f t="shared" ref="A224" si="2">IF(A221="","",CONCATENATE("site-tag ",tag_site_default))</f>
        <v>site-tag flex-site-tag</v>
      </c>
      <c r="B224" s="3"/>
      <c r="C224" s="117"/>
    </row>
    <row r="225" spans="1:3" x14ac:dyDescent="0.25">
      <c r="A225" s="110" t="str">
        <f>IF('AP-LIST_c9800'!D59="","",CONCATENATE("ap ",'AP-LIST_c9800'!N59))</f>
        <v>ap 1cd1.e05d.8bc8</v>
      </c>
      <c r="B225" s="3"/>
      <c r="C225" s="117">
        <v>56</v>
      </c>
    </row>
    <row r="226" spans="1:3" x14ac:dyDescent="0.25">
      <c r="A226" s="85" t="str">
        <f>IF(A225="","",CONCATENATE("policy-tag ",IF('AP-LIST_c9800'!J59="SmartHome",tag_policy_sh,tag_policy_default)))</f>
        <v>policy-tag bahag-policy-tag_SmartHome</v>
      </c>
      <c r="B226" s="3"/>
      <c r="C226" s="117"/>
    </row>
    <row r="227" spans="1:3" x14ac:dyDescent="0.25">
      <c r="A227" s="85" t="str">
        <f>IF(A225="","",CONCATENATE("rf-tag ",'AP-LIST_c9800'!I59))</f>
        <v>rf-tag indoor</v>
      </c>
      <c r="B227" s="3"/>
      <c r="C227" s="117"/>
    </row>
    <row r="228" spans="1:3" ht="15.75" thickBot="1" x14ac:dyDescent="0.3">
      <c r="A228" s="111" t="str">
        <f t="shared" ref="A228" si="3">IF(A225="","",CONCATENATE("site-tag ",tag_site_default))</f>
        <v>site-tag flex-site-tag</v>
      </c>
      <c r="B228" s="3"/>
      <c r="C228" s="117"/>
    </row>
    <row r="229" spans="1:3" x14ac:dyDescent="0.25">
      <c r="A229" s="110" t="str">
        <f>IF('AP-LIST_c9800'!D60="","",CONCATENATE("ap ",'AP-LIST_c9800'!N60))</f>
        <v>ap 34b8.8314.f360</v>
      </c>
      <c r="B229" s="3"/>
      <c r="C229" s="117">
        <v>57</v>
      </c>
    </row>
    <row r="230" spans="1:3" x14ac:dyDescent="0.25">
      <c r="A230" s="85" t="str">
        <f>IF(A229="","",CONCATENATE("policy-tag ",IF('AP-LIST_c9800'!J60="SmartHome",tag_policy_sh,tag_policy_default)))</f>
        <v>policy-tag bahag-policy-tag_SmartHome</v>
      </c>
      <c r="B230" s="3"/>
      <c r="C230" s="117"/>
    </row>
    <row r="231" spans="1:3" x14ac:dyDescent="0.25">
      <c r="A231" s="85" t="str">
        <f>IF(A229="","",CONCATENATE("rf-tag ",'AP-LIST_c9800'!I60))</f>
        <v>rf-tag outdoor</v>
      </c>
      <c r="B231" s="3"/>
      <c r="C231" s="117"/>
    </row>
    <row r="232" spans="1:3" ht="15.75" thickBot="1" x14ac:dyDescent="0.3">
      <c r="A232" s="111" t="str">
        <f t="shared" ref="A232" si="4">IF(A229="","",CONCATENATE("site-tag ",tag_site_default))</f>
        <v>site-tag flex-site-tag</v>
      </c>
      <c r="B232" s="3"/>
      <c r="C232" s="117"/>
    </row>
    <row r="233" spans="1:3" x14ac:dyDescent="0.25">
      <c r="A233" s="110" t="str">
        <f>IF('AP-LIST_c9800'!D61="","",CONCATENATE("ap ",'AP-LIST_c9800'!N61))</f>
        <v>ap 34b8.8314.ed2c</v>
      </c>
      <c r="B233" s="3"/>
      <c r="C233" s="117">
        <v>58</v>
      </c>
    </row>
    <row r="234" spans="1:3" x14ac:dyDescent="0.25">
      <c r="A234" s="85" t="str">
        <f>IF(A233="","",CONCATENATE("policy-tag ",IF('AP-LIST_c9800'!J61="SmartHome",tag_policy_sh,tag_policy_default)))</f>
        <v>policy-tag bahag-policy-tag_SmartHome</v>
      </c>
      <c r="B234" s="3"/>
      <c r="C234" s="117"/>
    </row>
    <row r="235" spans="1:3" x14ac:dyDescent="0.25">
      <c r="A235" s="85" t="str">
        <f>IF(A233="","",CONCATENATE("rf-tag ",'AP-LIST_c9800'!I61))</f>
        <v>rf-tag outdoor</v>
      </c>
      <c r="B235" s="3"/>
      <c r="C235" s="117"/>
    </row>
    <row r="236" spans="1:3" ht="15.75" thickBot="1" x14ac:dyDescent="0.3">
      <c r="A236" s="111" t="str">
        <f t="shared" ref="A236:A296" si="5">IF(A233="","",CONCATENATE("site-tag ",tag_site_default))</f>
        <v>site-tag flex-site-tag</v>
      </c>
      <c r="B236" s="3"/>
      <c r="C236" s="117"/>
    </row>
    <row r="237" spans="1:3" x14ac:dyDescent="0.25">
      <c r="A237" s="110" t="str">
        <f>IF('AP-LIST_c9800'!D62="","",CONCATENATE("ap ",'AP-LIST_c9800'!N62))</f>
        <v>ap 34b8.8315.773c</v>
      </c>
      <c r="B237" s="3"/>
      <c r="C237" s="117">
        <v>59</v>
      </c>
    </row>
    <row r="238" spans="1:3" x14ac:dyDescent="0.25">
      <c r="A238" s="85" t="str">
        <f>IF(A237="","",CONCATENATE("policy-tag ",IF('AP-LIST_c9800'!J62="SmartHome",tag_policy_sh,tag_policy_default)))</f>
        <v>policy-tag bahag-policy-tag_SmartHome</v>
      </c>
      <c r="B238" s="3"/>
      <c r="C238" s="117"/>
    </row>
    <row r="239" spans="1:3" x14ac:dyDescent="0.25">
      <c r="A239" s="85" t="str">
        <f>IF(A237="","",CONCATENATE("rf-tag ",'AP-LIST_c9800'!I62))</f>
        <v>rf-tag outdoor</v>
      </c>
      <c r="B239" s="3"/>
      <c r="C239" s="117"/>
    </row>
    <row r="240" spans="1:3" ht="15.75" thickBot="1" x14ac:dyDescent="0.3">
      <c r="A240" s="111" t="str">
        <f t="shared" si="5"/>
        <v>site-tag flex-site-tag</v>
      </c>
      <c r="B240" s="3"/>
      <c r="C240" s="117"/>
    </row>
    <row r="241" spans="1:3" x14ac:dyDescent="0.25">
      <c r="A241" s="110" t="str">
        <f>IF('AP-LIST_c9800'!D63="","",CONCATENATE("ap ",'AP-LIST_c9800'!N63))</f>
        <v/>
      </c>
      <c r="B241" s="3"/>
      <c r="C241" s="117">
        <v>60</v>
      </c>
    </row>
    <row r="242" spans="1:3" x14ac:dyDescent="0.25">
      <c r="A242" s="85" t="str">
        <f>IF(A241="","",CONCATENATE("policy-tag ",IF('AP-LIST_c9800'!J63="SmartHome",tag_policy_sh,tag_policy_default)))</f>
        <v/>
      </c>
      <c r="B242" s="3"/>
      <c r="C242" s="117"/>
    </row>
    <row r="243" spans="1:3" x14ac:dyDescent="0.25">
      <c r="A243" s="85" t="str">
        <f>IF(A241="","",CONCATENATE("rf-tag ",'AP-LIST_c9800'!I63))</f>
        <v/>
      </c>
      <c r="B243" s="3"/>
      <c r="C243" s="117"/>
    </row>
    <row r="244" spans="1:3" ht="15.75" thickBot="1" x14ac:dyDescent="0.3">
      <c r="A244" s="111" t="str">
        <f t="shared" si="5"/>
        <v/>
      </c>
      <c r="B244" s="3"/>
      <c r="C244" s="117"/>
    </row>
    <row r="245" spans="1:3" x14ac:dyDescent="0.25">
      <c r="A245" s="110" t="str">
        <f>IF('AP-LIST_c9800'!D64="","",CONCATENATE("ap ",'AP-LIST_c9800'!N64))</f>
        <v/>
      </c>
      <c r="B245" s="3"/>
      <c r="C245" s="117">
        <v>61</v>
      </c>
    </row>
    <row r="246" spans="1:3" x14ac:dyDescent="0.25">
      <c r="A246" s="85" t="str">
        <f>IF(A245="","",CONCATENATE("policy-tag ",IF('AP-LIST_c9800'!J64="SmartHome",tag_policy_sh,tag_policy_default)))</f>
        <v/>
      </c>
      <c r="B246" s="3"/>
      <c r="C246" s="117"/>
    </row>
    <row r="247" spans="1:3" x14ac:dyDescent="0.25">
      <c r="A247" s="85" t="str">
        <f>IF(A245="","",CONCATENATE("rf-tag ",'AP-LIST_c9800'!I64))</f>
        <v/>
      </c>
      <c r="B247" s="3"/>
      <c r="C247" s="117"/>
    </row>
    <row r="248" spans="1:3" ht="15.75" thickBot="1" x14ac:dyDescent="0.3">
      <c r="A248" s="111" t="str">
        <f t="shared" si="5"/>
        <v/>
      </c>
      <c r="B248" s="3"/>
      <c r="C248" s="117"/>
    </row>
    <row r="249" spans="1:3" x14ac:dyDescent="0.25">
      <c r="A249" s="110" t="str">
        <f>IF('AP-LIST_c9800'!D65="","",CONCATENATE("ap ",'AP-LIST_c9800'!N65))</f>
        <v/>
      </c>
      <c r="B249" s="3"/>
      <c r="C249" s="117">
        <v>62</v>
      </c>
    </row>
    <row r="250" spans="1:3" x14ac:dyDescent="0.25">
      <c r="A250" s="85" t="str">
        <f>IF(A249="","",CONCATENATE("policy-tag ",IF('AP-LIST_c9800'!J65="SmartHome",tag_policy_sh,tag_policy_default)))</f>
        <v/>
      </c>
      <c r="B250" s="3"/>
      <c r="C250" s="117"/>
    </row>
    <row r="251" spans="1:3" x14ac:dyDescent="0.25">
      <c r="A251" s="85" t="str">
        <f>IF(A249="","",CONCATENATE("rf-tag ",'AP-LIST_c9800'!I65))</f>
        <v/>
      </c>
      <c r="B251" s="3"/>
      <c r="C251" s="117"/>
    </row>
    <row r="252" spans="1:3" ht="15.75" thickBot="1" x14ac:dyDescent="0.3">
      <c r="A252" s="111" t="str">
        <f t="shared" si="5"/>
        <v/>
      </c>
      <c r="B252" s="3"/>
      <c r="C252" s="117"/>
    </row>
    <row r="253" spans="1:3" x14ac:dyDescent="0.25">
      <c r="A253" s="110" t="str">
        <f>IF('AP-LIST_c9800'!D66="","",CONCATENATE("ap ",'AP-LIST_c9800'!N66))</f>
        <v/>
      </c>
      <c r="B253" s="3"/>
      <c r="C253" s="117">
        <v>63</v>
      </c>
    </row>
    <row r="254" spans="1:3" x14ac:dyDescent="0.25">
      <c r="A254" s="85" t="str">
        <f>IF(A253="","",CONCATENATE("policy-tag ",IF('AP-LIST_c9800'!J66="SmartHome",tag_policy_sh,tag_policy_default)))</f>
        <v/>
      </c>
      <c r="B254" s="3"/>
      <c r="C254" s="117"/>
    </row>
    <row r="255" spans="1:3" x14ac:dyDescent="0.25">
      <c r="A255" s="85" t="str">
        <f>IF(A253="","",CONCATENATE("rf-tag ",'AP-LIST_c9800'!I66))</f>
        <v/>
      </c>
      <c r="B255" s="3"/>
      <c r="C255" s="117"/>
    </row>
    <row r="256" spans="1:3" ht="15.75" thickBot="1" x14ac:dyDescent="0.3">
      <c r="A256" s="111" t="str">
        <f t="shared" si="5"/>
        <v/>
      </c>
      <c r="B256" s="3"/>
      <c r="C256" s="117"/>
    </row>
    <row r="257" spans="1:3" x14ac:dyDescent="0.25">
      <c r="A257" s="110" t="str">
        <f>IF('AP-LIST_c9800'!D67="","",CONCATENATE("ap ",'AP-LIST_c9800'!N67))</f>
        <v/>
      </c>
      <c r="B257" s="3"/>
      <c r="C257" s="117">
        <v>64</v>
      </c>
    </row>
    <row r="258" spans="1:3" x14ac:dyDescent="0.25">
      <c r="A258" s="85" t="str">
        <f>IF(A257="","",CONCATENATE("policy-tag ",IF('AP-LIST_c9800'!J67="SmartHome",tag_policy_sh,tag_policy_default)))</f>
        <v/>
      </c>
      <c r="B258" s="3"/>
      <c r="C258" s="117"/>
    </row>
    <row r="259" spans="1:3" x14ac:dyDescent="0.25">
      <c r="A259" s="85" t="str">
        <f>IF(A257="","",CONCATENATE("rf-tag ",'AP-LIST_c9800'!I67))</f>
        <v/>
      </c>
      <c r="B259" s="3"/>
      <c r="C259" s="117"/>
    </row>
    <row r="260" spans="1:3" ht="15.75" thickBot="1" x14ac:dyDescent="0.3">
      <c r="A260" s="111" t="str">
        <f t="shared" si="5"/>
        <v/>
      </c>
      <c r="B260" s="3"/>
      <c r="C260" s="117"/>
    </row>
    <row r="261" spans="1:3" x14ac:dyDescent="0.25">
      <c r="A261" s="110" t="str">
        <f>IF('AP-LIST_c9800'!D68="","",CONCATENATE("ap ",'AP-LIST_c9800'!N68))</f>
        <v/>
      </c>
      <c r="B261" s="3"/>
      <c r="C261" s="117">
        <v>65</v>
      </c>
    </row>
    <row r="262" spans="1:3" x14ac:dyDescent="0.25">
      <c r="A262" s="85" t="str">
        <f>IF(A261="","",CONCATENATE("policy-tag ",IF('AP-LIST_c9800'!J68="SmartHome",tag_policy_sh,tag_policy_default)))</f>
        <v/>
      </c>
      <c r="B262" s="3"/>
      <c r="C262" s="117"/>
    </row>
    <row r="263" spans="1:3" x14ac:dyDescent="0.25">
      <c r="A263" s="85" t="str">
        <f>IF(A261="","",CONCATENATE("rf-tag ",'AP-LIST_c9800'!I68))</f>
        <v/>
      </c>
      <c r="B263" s="3"/>
      <c r="C263" s="117"/>
    </row>
    <row r="264" spans="1:3" ht="15.75" thickBot="1" x14ac:dyDescent="0.3">
      <c r="A264" s="111" t="str">
        <f t="shared" si="5"/>
        <v/>
      </c>
      <c r="B264" s="3"/>
      <c r="C264" s="117"/>
    </row>
    <row r="265" spans="1:3" x14ac:dyDescent="0.25">
      <c r="A265" s="110" t="str">
        <f>IF('AP-LIST_c9800'!D69="","",CONCATENATE("ap ",'AP-LIST_c9800'!N69))</f>
        <v/>
      </c>
      <c r="B265" s="3"/>
      <c r="C265" s="117">
        <v>66</v>
      </c>
    </row>
    <row r="266" spans="1:3" x14ac:dyDescent="0.25">
      <c r="A266" s="85" t="str">
        <f>IF(A265="","",CONCATENATE("policy-tag ",IF('AP-LIST_c9800'!J69="SmartHome",tag_policy_sh,tag_policy_default)))</f>
        <v/>
      </c>
      <c r="B266" s="3"/>
      <c r="C266" s="117"/>
    </row>
    <row r="267" spans="1:3" x14ac:dyDescent="0.25">
      <c r="A267" s="85" t="str">
        <f>IF(A265="","",CONCATENATE("rf-tag ",'AP-LIST_c9800'!I69))</f>
        <v/>
      </c>
      <c r="B267" s="3"/>
      <c r="C267" s="117"/>
    </row>
    <row r="268" spans="1:3" ht="15.75" thickBot="1" x14ac:dyDescent="0.3">
      <c r="A268" s="111" t="str">
        <f t="shared" si="5"/>
        <v/>
      </c>
      <c r="B268" s="3"/>
      <c r="C268" s="117"/>
    </row>
    <row r="269" spans="1:3" x14ac:dyDescent="0.25">
      <c r="A269" s="110" t="str">
        <f>IF('AP-LIST_c9800'!D70="","",CONCATENATE("ap ",'AP-LIST_c9800'!N70))</f>
        <v/>
      </c>
      <c r="B269" s="3"/>
      <c r="C269" s="117">
        <v>67</v>
      </c>
    </row>
    <row r="270" spans="1:3" x14ac:dyDescent="0.25">
      <c r="A270" s="85" t="str">
        <f>IF(A269="","",CONCATENATE("policy-tag ",IF('AP-LIST_c9800'!J70="SmartHome",tag_policy_sh,tag_policy_default)))</f>
        <v/>
      </c>
      <c r="B270" s="3"/>
      <c r="C270" s="117"/>
    </row>
    <row r="271" spans="1:3" x14ac:dyDescent="0.25">
      <c r="A271" s="85" t="str">
        <f>IF(A269="","",CONCATENATE("rf-tag ",'AP-LIST_c9800'!I70))</f>
        <v/>
      </c>
      <c r="B271" s="3"/>
      <c r="C271" s="117"/>
    </row>
    <row r="272" spans="1:3" ht="15.75" thickBot="1" x14ac:dyDescent="0.3">
      <c r="A272" s="111" t="str">
        <f t="shared" si="5"/>
        <v/>
      </c>
      <c r="B272" s="3"/>
      <c r="C272" s="117"/>
    </row>
    <row r="273" spans="1:3" x14ac:dyDescent="0.25">
      <c r="A273" s="110" t="str">
        <f>IF('AP-LIST_c9800'!D71="","",CONCATENATE("ap ",'AP-LIST_c9800'!N71))</f>
        <v/>
      </c>
      <c r="B273" s="3"/>
      <c r="C273" s="117">
        <v>68</v>
      </c>
    </row>
    <row r="274" spans="1:3" x14ac:dyDescent="0.25">
      <c r="A274" s="85" t="str">
        <f>IF(A273="","",CONCATENATE("policy-tag ",IF('AP-LIST_c9800'!J71="SmartHome",tag_policy_sh,tag_policy_default)))</f>
        <v/>
      </c>
      <c r="B274" s="3"/>
      <c r="C274" s="117"/>
    </row>
    <row r="275" spans="1:3" x14ac:dyDescent="0.25">
      <c r="A275" s="85" t="str">
        <f>IF(A273="","",CONCATENATE("rf-tag ",'AP-LIST_c9800'!I71))</f>
        <v/>
      </c>
      <c r="B275" s="3"/>
      <c r="C275" s="117"/>
    </row>
    <row r="276" spans="1:3" ht="15.75" thickBot="1" x14ac:dyDescent="0.3">
      <c r="A276" s="111" t="str">
        <f t="shared" si="5"/>
        <v/>
      </c>
      <c r="B276" s="3"/>
      <c r="C276" s="117"/>
    </row>
    <row r="277" spans="1:3" x14ac:dyDescent="0.25">
      <c r="A277" s="110" t="str">
        <f>IF('AP-LIST_c9800'!D72="","",CONCATENATE("ap ",'AP-LIST_c9800'!N72))</f>
        <v/>
      </c>
      <c r="B277" s="3"/>
      <c r="C277" s="117">
        <v>69</v>
      </c>
    </row>
    <row r="278" spans="1:3" x14ac:dyDescent="0.25">
      <c r="A278" s="85" t="str">
        <f>IF(A277="","",CONCATENATE("policy-tag ",IF('AP-LIST_c9800'!J72="SmartHome",tag_policy_sh,tag_policy_default)))</f>
        <v/>
      </c>
      <c r="B278" s="3"/>
      <c r="C278" s="117"/>
    </row>
    <row r="279" spans="1:3" x14ac:dyDescent="0.25">
      <c r="A279" s="85" t="str">
        <f>IF(A277="","",CONCATENATE("rf-tag ",'AP-LIST_c9800'!I72))</f>
        <v/>
      </c>
      <c r="B279" s="3"/>
      <c r="C279" s="117"/>
    </row>
    <row r="280" spans="1:3" ht="15.75" thickBot="1" x14ac:dyDescent="0.3">
      <c r="A280" s="111" t="str">
        <f t="shared" si="5"/>
        <v/>
      </c>
      <c r="B280" s="3"/>
      <c r="C280" s="117"/>
    </row>
    <row r="281" spans="1:3" x14ac:dyDescent="0.25">
      <c r="A281" s="110" t="str">
        <f>IF('AP-LIST_c9800'!D73="","",CONCATENATE("ap ",'AP-LIST_c9800'!N73))</f>
        <v/>
      </c>
      <c r="B281" s="3"/>
      <c r="C281" s="117">
        <v>70</v>
      </c>
    </row>
    <row r="282" spans="1:3" x14ac:dyDescent="0.25">
      <c r="A282" s="85" t="str">
        <f>IF(A281="","",CONCATENATE("policy-tag ",IF('AP-LIST_c9800'!J73="SmartHome",tag_policy_sh,tag_policy_default)))</f>
        <v/>
      </c>
      <c r="B282" s="3"/>
      <c r="C282" s="117"/>
    </row>
    <row r="283" spans="1:3" x14ac:dyDescent="0.25">
      <c r="A283" s="85" t="str">
        <f>IF(A281="","",CONCATENATE("rf-tag ",'AP-LIST_c9800'!I73))</f>
        <v/>
      </c>
      <c r="B283" s="3"/>
      <c r="C283" s="117"/>
    </row>
    <row r="284" spans="1:3" ht="15.75" thickBot="1" x14ac:dyDescent="0.3">
      <c r="A284" s="111" t="str">
        <f t="shared" si="5"/>
        <v/>
      </c>
      <c r="B284" s="3"/>
      <c r="C284" s="117"/>
    </row>
    <row r="285" spans="1:3" x14ac:dyDescent="0.25">
      <c r="A285" s="110" t="str">
        <f>IF('AP-LIST_c9800'!D74="","",CONCATENATE("ap ",'AP-LIST_c9800'!N74))</f>
        <v/>
      </c>
      <c r="B285" s="3"/>
      <c r="C285" s="117">
        <v>71</v>
      </c>
    </row>
    <row r="286" spans="1:3" x14ac:dyDescent="0.25">
      <c r="A286" s="85" t="str">
        <f>IF(A285="","",CONCATENATE("policy-tag ",IF('AP-LIST_c9800'!J74="SmartHome",tag_policy_sh,tag_policy_default)))</f>
        <v/>
      </c>
      <c r="B286" s="3"/>
      <c r="C286" s="117"/>
    </row>
    <row r="287" spans="1:3" x14ac:dyDescent="0.25">
      <c r="A287" s="85" t="str">
        <f>IF(A285="","",CONCATENATE("rf-tag ",'AP-LIST_c9800'!I74))</f>
        <v/>
      </c>
      <c r="B287" s="3"/>
      <c r="C287" s="117"/>
    </row>
    <row r="288" spans="1:3" ht="15.75" thickBot="1" x14ac:dyDescent="0.3">
      <c r="A288" s="111" t="str">
        <f t="shared" si="5"/>
        <v/>
      </c>
      <c r="B288" s="3"/>
      <c r="C288" s="117"/>
    </row>
    <row r="289" spans="1:3" x14ac:dyDescent="0.25">
      <c r="A289" s="110" t="str">
        <f>IF('AP-LIST_c9800'!D75="","",CONCATENATE("ap ",'AP-LIST_c9800'!N75))</f>
        <v/>
      </c>
      <c r="B289" s="3"/>
      <c r="C289" s="117">
        <v>72</v>
      </c>
    </row>
    <row r="290" spans="1:3" x14ac:dyDescent="0.25">
      <c r="A290" s="85" t="str">
        <f>IF(A289="","",CONCATENATE("policy-tag ",IF('AP-LIST_c9800'!J75="SmartHome",tag_policy_sh,tag_policy_default)))</f>
        <v/>
      </c>
      <c r="B290" s="3"/>
      <c r="C290" s="117"/>
    </row>
    <row r="291" spans="1:3" x14ac:dyDescent="0.25">
      <c r="A291" s="85" t="str">
        <f>IF(A289="","",CONCATENATE("rf-tag ",'AP-LIST_c9800'!I75))</f>
        <v/>
      </c>
      <c r="B291" s="3"/>
      <c r="C291" s="117"/>
    </row>
    <row r="292" spans="1:3" ht="15.75" thickBot="1" x14ac:dyDescent="0.3">
      <c r="A292" s="111" t="str">
        <f t="shared" si="5"/>
        <v/>
      </c>
      <c r="B292" s="3"/>
      <c r="C292" s="117"/>
    </row>
    <row r="293" spans="1:3" x14ac:dyDescent="0.25">
      <c r="A293" s="110" t="str">
        <f>IF('AP-LIST_c9800'!D76="","",CONCATENATE("ap ",'AP-LIST_c9800'!N76))</f>
        <v/>
      </c>
      <c r="B293" s="3"/>
      <c r="C293" s="117">
        <v>73</v>
      </c>
    </row>
    <row r="294" spans="1:3" x14ac:dyDescent="0.25">
      <c r="A294" s="85" t="str">
        <f>IF(A293="","",CONCATENATE("policy-tag ",IF('AP-LIST_c9800'!J76="SmartHome",tag_policy_sh,tag_policy_default)))</f>
        <v/>
      </c>
      <c r="B294" s="3"/>
      <c r="C294" s="117"/>
    </row>
    <row r="295" spans="1:3" x14ac:dyDescent="0.25">
      <c r="A295" s="85" t="str">
        <f>IF(A293="","",CONCATENATE("rf-tag ",'AP-LIST_c9800'!I76))</f>
        <v/>
      </c>
      <c r="B295" s="3"/>
      <c r="C295" s="117"/>
    </row>
    <row r="296" spans="1:3" ht="15.75" thickBot="1" x14ac:dyDescent="0.3">
      <c r="A296" s="111" t="str">
        <f t="shared" si="5"/>
        <v/>
      </c>
      <c r="B296" s="3"/>
      <c r="C296" s="117"/>
    </row>
    <row r="297" spans="1:3" x14ac:dyDescent="0.25">
      <c r="A297" s="110" t="str">
        <f>IF('AP-LIST_c9800'!D77="","",CONCATENATE("ap ",'AP-LIST_c9800'!N77))</f>
        <v/>
      </c>
      <c r="B297" s="3"/>
      <c r="C297" s="117">
        <v>74</v>
      </c>
    </row>
    <row r="298" spans="1:3" x14ac:dyDescent="0.25">
      <c r="A298" s="85" t="str">
        <f>IF(A297="","",CONCATENATE("policy-tag ",IF('AP-LIST_c9800'!J77="SmartHome",tag_policy_sh,tag_policy_default)))</f>
        <v/>
      </c>
      <c r="B298" s="3"/>
      <c r="C298" s="117"/>
    </row>
    <row r="299" spans="1:3" x14ac:dyDescent="0.25">
      <c r="A299" s="85" t="str">
        <f>IF(A297="","",CONCATENATE("rf-tag ",'AP-LIST_c9800'!I77))</f>
        <v/>
      </c>
      <c r="B299" s="3"/>
      <c r="C299" s="117"/>
    </row>
    <row r="300" spans="1:3" ht="15.75" thickBot="1" x14ac:dyDescent="0.3">
      <c r="A300" s="111" t="str">
        <f t="shared" ref="A300:A360" si="6">IF(A297="","",CONCATENATE("site-tag ",tag_site_default))</f>
        <v/>
      </c>
      <c r="B300" s="3"/>
      <c r="C300" s="117"/>
    </row>
    <row r="301" spans="1:3" x14ac:dyDescent="0.25">
      <c r="A301" s="110" t="str">
        <f>IF('AP-LIST_c9800'!D78="","",CONCATENATE("ap ",'AP-LIST_c9800'!N78))</f>
        <v/>
      </c>
      <c r="B301" s="3"/>
      <c r="C301" s="117">
        <v>75</v>
      </c>
    </row>
    <row r="302" spans="1:3" x14ac:dyDescent="0.25">
      <c r="A302" s="85" t="str">
        <f>IF(A301="","",CONCATENATE("policy-tag ",IF('AP-LIST_c9800'!J78="SmartHome",tag_policy_sh,tag_policy_default)))</f>
        <v/>
      </c>
      <c r="B302" s="3"/>
      <c r="C302" s="117"/>
    </row>
    <row r="303" spans="1:3" x14ac:dyDescent="0.25">
      <c r="A303" s="85" t="str">
        <f>IF(A301="","",CONCATENATE("rf-tag ",'AP-LIST_c9800'!I78))</f>
        <v/>
      </c>
      <c r="B303" s="3"/>
      <c r="C303" s="117"/>
    </row>
    <row r="304" spans="1:3" ht="15.75" thickBot="1" x14ac:dyDescent="0.3">
      <c r="A304" s="111" t="str">
        <f t="shared" si="6"/>
        <v/>
      </c>
      <c r="B304" s="3"/>
      <c r="C304" s="117"/>
    </row>
    <row r="305" spans="1:3" x14ac:dyDescent="0.25">
      <c r="A305" s="110" t="str">
        <f>IF('AP-LIST_c9800'!D79="","",CONCATENATE("ap ",'AP-LIST_c9800'!N79))</f>
        <v/>
      </c>
      <c r="B305" s="3"/>
      <c r="C305" s="117">
        <v>76</v>
      </c>
    </row>
    <row r="306" spans="1:3" x14ac:dyDescent="0.25">
      <c r="A306" s="85" t="str">
        <f>IF(A305="","",CONCATENATE("policy-tag ",IF('AP-LIST_c9800'!J79="SmartHome",tag_policy_sh,tag_policy_default)))</f>
        <v/>
      </c>
      <c r="B306" s="3"/>
      <c r="C306" s="117"/>
    </row>
    <row r="307" spans="1:3" x14ac:dyDescent="0.25">
      <c r="A307" s="85" t="str">
        <f>IF(A305="","",CONCATENATE("rf-tag ",'AP-LIST_c9800'!I79))</f>
        <v/>
      </c>
      <c r="B307" s="3"/>
      <c r="C307" s="117"/>
    </row>
    <row r="308" spans="1:3" ht="15.75" thickBot="1" x14ac:dyDescent="0.3">
      <c r="A308" s="111" t="str">
        <f t="shared" si="6"/>
        <v/>
      </c>
      <c r="B308" s="3"/>
      <c r="C308" s="117"/>
    </row>
    <row r="309" spans="1:3" x14ac:dyDescent="0.25">
      <c r="A309" s="110" t="str">
        <f>IF('AP-LIST_c9800'!D80="","",CONCATENATE("ap ",'AP-LIST_c9800'!N80))</f>
        <v/>
      </c>
      <c r="B309" s="3"/>
      <c r="C309" s="117">
        <v>77</v>
      </c>
    </row>
    <row r="310" spans="1:3" x14ac:dyDescent="0.25">
      <c r="A310" s="85" t="str">
        <f>IF(A309="","",CONCATENATE("policy-tag ",IF('AP-LIST_c9800'!J80="SmartHome",tag_policy_sh,tag_policy_default)))</f>
        <v/>
      </c>
      <c r="B310" s="3"/>
      <c r="C310" s="117"/>
    </row>
    <row r="311" spans="1:3" x14ac:dyDescent="0.25">
      <c r="A311" s="85" t="str">
        <f>IF(A309="","",CONCATENATE("rf-tag ",'AP-LIST_c9800'!I80))</f>
        <v/>
      </c>
      <c r="B311" s="3"/>
      <c r="C311" s="117"/>
    </row>
    <row r="312" spans="1:3" ht="15.75" thickBot="1" x14ac:dyDescent="0.3">
      <c r="A312" s="111" t="str">
        <f t="shared" si="6"/>
        <v/>
      </c>
      <c r="B312" s="3"/>
      <c r="C312" s="117"/>
    </row>
    <row r="313" spans="1:3" x14ac:dyDescent="0.25">
      <c r="A313" s="110" t="str">
        <f>IF('AP-LIST_c9800'!D81="","",CONCATENATE("ap ",'AP-LIST_c9800'!N81))</f>
        <v/>
      </c>
      <c r="B313" s="3"/>
      <c r="C313" s="117">
        <v>78</v>
      </c>
    </row>
    <row r="314" spans="1:3" x14ac:dyDescent="0.25">
      <c r="A314" s="85" t="str">
        <f>IF(A313="","",CONCATENATE("policy-tag ",IF('AP-LIST_c9800'!J81="SmartHome",tag_policy_sh,tag_policy_default)))</f>
        <v/>
      </c>
      <c r="B314" s="3"/>
      <c r="C314" s="117"/>
    </row>
    <row r="315" spans="1:3" x14ac:dyDescent="0.25">
      <c r="A315" s="85" t="str">
        <f>IF(A313="","",CONCATENATE("rf-tag ",'AP-LIST_c9800'!I81))</f>
        <v/>
      </c>
      <c r="B315" s="3"/>
      <c r="C315" s="117"/>
    </row>
    <row r="316" spans="1:3" ht="15.75" thickBot="1" x14ac:dyDescent="0.3">
      <c r="A316" s="111" t="str">
        <f t="shared" si="6"/>
        <v/>
      </c>
      <c r="B316" s="3"/>
      <c r="C316" s="117"/>
    </row>
    <row r="317" spans="1:3" x14ac:dyDescent="0.25">
      <c r="A317" s="110" t="str">
        <f>IF('AP-LIST_c9800'!D82="","",CONCATENATE("ap ",'AP-LIST_c9800'!N82))</f>
        <v/>
      </c>
      <c r="B317" s="3"/>
      <c r="C317" s="117">
        <v>79</v>
      </c>
    </row>
    <row r="318" spans="1:3" x14ac:dyDescent="0.25">
      <c r="A318" s="85" t="str">
        <f>IF(A317="","",CONCATENATE("policy-tag ",IF('AP-LIST_c9800'!J82="SmartHome",tag_policy_sh,tag_policy_default)))</f>
        <v/>
      </c>
      <c r="B318" s="3"/>
      <c r="C318" s="117"/>
    </row>
    <row r="319" spans="1:3" x14ac:dyDescent="0.25">
      <c r="A319" s="85" t="str">
        <f>IF(A317="","",CONCATENATE("rf-tag ",'AP-LIST_c9800'!I82))</f>
        <v/>
      </c>
      <c r="B319" s="3"/>
      <c r="C319" s="117"/>
    </row>
    <row r="320" spans="1:3" ht="15.75" thickBot="1" x14ac:dyDescent="0.3">
      <c r="A320" s="111" t="str">
        <f t="shared" si="6"/>
        <v/>
      </c>
      <c r="B320" s="3"/>
      <c r="C320" s="117"/>
    </row>
    <row r="321" spans="1:3" x14ac:dyDescent="0.25">
      <c r="A321" s="110" t="str">
        <f>IF('AP-LIST_c9800'!D83="","",CONCATENATE("ap ",'AP-LIST_c9800'!N83))</f>
        <v/>
      </c>
      <c r="B321" s="3"/>
      <c r="C321" s="117">
        <v>80</v>
      </c>
    </row>
    <row r="322" spans="1:3" x14ac:dyDescent="0.25">
      <c r="A322" s="85" t="str">
        <f>IF(A321="","",CONCATENATE("policy-tag ",IF('AP-LIST_c9800'!J83="SmartHome",tag_policy_sh,tag_policy_default)))</f>
        <v/>
      </c>
      <c r="B322" s="3"/>
      <c r="C322" s="117"/>
    </row>
    <row r="323" spans="1:3" x14ac:dyDescent="0.25">
      <c r="A323" s="85" t="str">
        <f>IF(A321="","",CONCATENATE("rf-tag ",'AP-LIST_c9800'!I83))</f>
        <v/>
      </c>
      <c r="B323" s="3"/>
      <c r="C323" s="117"/>
    </row>
    <row r="324" spans="1:3" ht="15.75" thickBot="1" x14ac:dyDescent="0.3">
      <c r="A324" s="111" t="str">
        <f t="shared" si="6"/>
        <v/>
      </c>
      <c r="B324" s="3"/>
      <c r="C324" s="117"/>
    </row>
    <row r="325" spans="1:3" x14ac:dyDescent="0.25">
      <c r="A325" s="110" t="str">
        <f>IF('AP-LIST_c9800'!D84="","",CONCATENATE("ap ",'AP-LIST_c9800'!N84))</f>
        <v/>
      </c>
      <c r="B325" s="3"/>
      <c r="C325" s="117">
        <v>81</v>
      </c>
    </row>
    <row r="326" spans="1:3" x14ac:dyDescent="0.25">
      <c r="A326" s="85" t="str">
        <f>IF(A325="","",CONCATENATE("policy-tag ",IF('AP-LIST_c9800'!J84="SmartHome",tag_policy_sh,tag_policy_default)))</f>
        <v/>
      </c>
      <c r="B326" s="3"/>
      <c r="C326" s="117"/>
    </row>
    <row r="327" spans="1:3" x14ac:dyDescent="0.25">
      <c r="A327" s="85" t="str">
        <f>IF(A325="","",CONCATENATE("rf-tag ",'AP-LIST_c9800'!I84))</f>
        <v/>
      </c>
      <c r="B327" s="3"/>
      <c r="C327" s="117"/>
    </row>
    <row r="328" spans="1:3" ht="15.75" thickBot="1" x14ac:dyDescent="0.3">
      <c r="A328" s="111" t="str">
        <f t="shared" si="6"/>
        <v/>
      </c>
      <c r="B328" s="3"/>
      <c r="C328" s="117"/>
    </row>
    <row r="329" spans="1:3" x14ac:dyDescent="0.25">
      <c r="A329" s="110" t="str">
        <f>IF('AP-LIST_c9800'!D85="","",CONCATENATE("ap ",'AP-LIST_c9800'!N85))</f>
        <v/>
      </c>
      <c r="B329" s="3"/>
      <c r="C329" s="117">
        <v>82</v>
      </c>
    </row>
    <row r="330" spans="1:3" x14ac:dyDescent="0.25">
      <c r="A330" s="85" t="str">
        <f>IF(A329="","",CONCATENATE("policy-tag ",IF('AP-LIST_c9800'!J85="SmartHome",tag_policy_sh,tag_policy_default)))</f>
        <v/>
      </c>
      <c r="B330" s="3"/>
      <c r="C330" s="117"/>
    </row>
    <row r="331" spans="1:3" x14ac:dyDescent="0.25">
      <c r="A331" s="85" t="str">
        <f>IF(A329="","",CONCATENATE("rf-tag ",'AP-LIST_c9800'!I85))</f>
        <v/>
      </c>
      <c r="B331" s="3"/>
      <c r="C331" s="117"/>
    </row>
    <row r="332" spans="1:3" ht="15.75" thickBot="1" x14ac:dyDescent="0.3">
      <c r="A332" s="111" t="str">
        <f t="shared" si="6"/>
        <v/>
      </c>
      <c r="B332" s="3"/>
      <c r="C332" s="117"/>
    </row>
    <row r="333" spans="1:3" x14ac:dyDescent="0.25">
      <c r="A333" s="110" t="str">
        <f>IF('AP-LIST_c9800'!D86="","",CONCATENATE("ap ",'AP-LIST_c9800'!N86))</f>
        <v/>
      </c>
      <c r="B333" s="3"/>
      <c r="C333" s="117">
        <v>83</v>
      </c>
    </row>
    <row r="334" spans="1:3" x14ac:dyDescent="0.25">
      <c r="A334" s="85" t="str">
        <f>IF(A333="","",CONCATENATE("policy-tag ",IF('AP-LIST_c9800'!J86="SmartHome",tag_policy_sh,tag_policy_default)))</f>
        <v/>
      </c>
      <c r="B334" s="3"/>
      <c r="C334" s="117"/>
    </row>
    <row r="335" spans="1:3" x14ac:dyDescent="0.25">
      <c r="A335" s="85" t="str">
        <f>IF(A333="","",CONCATENATE("rf-tag ",'AP-LIST_c9800'!I86))</f>
        <v/>
      </c>
      <c r="B335" s="3"/>
      <c r="C335" s="117"/>
    </row>
    <row r="336" spans="1:3" ht="15.75" thickBot="1" x14ac:dyDescent="0.3">
      <c r="A336" s="111" t="str">
        <f t="shared" si="6"/>
        <v/>
      </c>
      <c r="B336" s="3"/>
      <c r="C336" s="117"/>
    </row>
    <row r="337" spans="1:3" x14ac:dyDescent="0.25">
      <c r="A337" s="110" t="str">
        <f>IF('AP-LIST_c9800'!D87="","",CONCATENATE("ap ",'AP-LIST_c9800'!N87))</f>
        <v/>
      </c>
      <c r="B337" s="3"/>
      <c r="C337" s="117">
        <v>84</v>
      </c>
    </row>
    <row r="338" spans="1:3" x14ac:dyDescent="0.25">
      <c r="A338" s="85" t="str">
        <f>IF(A337="","",CONCATENATE("policy-tag ",IF('AP-LIST_c9800'!J87="SmartHome",tag_policy_sh,tag_policy_default)))</f>
        <v/>
      </c>
      <c r="B338" s="3"/>
      <c r="C338" s="117"/>
    </row>
    <row r="339" spans="1:3" x14ac:dyDescent="0.25">
      <c r="A339" s="85" t="str">
        <f>IF(A337="","",CONCATENATE("rf-tag ",'AP-LIST_c9800'!I87))</f>
        <v/>
      </c>
      <c r="B339" s="3"/>
      <c r="C339" s="117"/>
    </row>
    <row r="340" spans="1:3" ht="15.75" thickBot="1" x14ac:dyDescent="0.3">
      <c r="A340" s="111" t="str">
        <f t="shared" si="6"/>
        <v/>
      </c>
      <c r="B340" s="3"/>
      <c r="C340" s="117"/>
    </row>
    <row r="341" spans="1:3" x14ac:dyDescent="0.25">
      <c r="A341" s="110" t="str">
        <f>IF('AP-LIST_c9800'!D88="","",CONCATENATE("ap ",'AP-LIST_c9800'!N88))</f>
        <v/>
      </c>
      <c r="B341" s="3"/>
      <c r="C341" s="117">
        <v>85</v>
      </c>
    </row>
    <row r="342" spans="1:3" x14ac:dyDescent="0.25">
      <c r="A342" s="85" t="str">
        <f>IF(A341="","",CONCATENATE("policy-tag ",IF('AP-LIST_c9800'!J88="SmartHome",tag_policy_sh,tag_policy_default)))</f>
        <v/>
      </c>
      <c r="B342" s="3"/>
      <c r="C342" s="117"/>
    </row>
    <row r="343" spans="1:3" x14ac:dyDescent="0.25">
      <c r="A343" s="85" t="str">
        <f>IF(A341="","",CONCATENATE("rf-tag ",'AP-LIST_c9800'!I88))</f>
        <v/>
      </c>
      <c r="B343" s="3"/>
      <c r="C343" s="117"/>
    </row>
    <row r="344" spans="1:3" ht="15.75" thickBot="1" x14ac:dyDescent="0.3">
      <c r="A344" s="111" t="str">
        <f t="shared" si="6"/>
        <v/>
      </c>
      <c r="B344" s="3"/>
      <c r="C344" s="117"/>
    </row>
    <row r="345" spans="1:3" x14ac:dyDescent="0.25">
      <c r="A345" s="110" t="str">
        <f>IF('AP-LIST_c9800'!D89="","",CONCATENATE("ap ",'AP-LIST_c9800'!N89))</f>
        <v/>
      </c>
      <c r="B345" s="3"/>
      <c r="C345" s="117">
        <v>86</v>
      </c>
    </row>
    <row r="346" spans="1:3" x14ac:dyDescent="0.25">
      <c r="A346" s="85" t="str">
        <f>IF(A345="","",CONCATENATE("policy-tag ",IF('AP-LIST_c9800'!J89="SmartHome",tag_policy_sh,tag_policy_default)))</f>
        <v/>
      </c>
      <c r="B346" s="3"/>
      <c r="C346" s="117"/>
    </row>
    <row r="347" spans="1:3" x14ac:dyDescent="0.25">
      <c r="A347" s="85" t="str">
        <f>IF(A345="","",CONCATENATE("rf-tag ",'AP-LIST_c9800'!I89))</f>
        <v/>
      </c>
      <c r="B347" s="3"/>
      <c r="C347" s="117"/>
    </row>
    <row r="348" spans="1:3" ht="15.75" thickBot="1" x14ac:dyDescent="0.3">
      <c r="A348" s="111" t="str">
        <f t="shared" si="6"/>
        <v/>
      </c>
      <c r="B348" s="3"/>
      <c r="C348" s="117"/>
    </row>
    <row r="349" spans="1:3" x14ac:dyDescent="0.25">
      <c r="A349" s="110" t="str">
        <f>IF('AP-LIST_c9800'!D90="","",CONCATENATE("ap ",'AP-LIST_c9800'!N90))</f>
        <v/>
      </c>
      <c r="B349" s="3"/>
      <c r="C349" s="117">
        <v>87</v>
      </c>
    </row>
    <row r="350" spans="1:3" x14ac:dyDescent="0.25">
      <c r="A350" s="85" t="str">
        <f>IF(A349="","",CONCATENATE("policy-tag ",IF('AP-LIST_c9800'!J90="SmartHome",tag_policy_sh,tag_policy_default)))</f>
        <v/>
      </c>
      <c r="B350" s="3"/>
      <c r="C350" s="117"/>
    </row>
    <row r="351" spans="1:3" x14ac:dyDescent="0.25">
      <c r="A351" s="85" t="str">
        <f>IF(A349="","",CONCATENATE("rf-tag ",'AP-LIST_c9800'!I90))</f>
        <v/>
      </c>
      <c r="B351" s="3"/>
      <c r="C351" s="117"/>
    </row>
    <row r="352" spans="1:3" ht="15.75" thickBot="1" x14ac:dyDescent="0.3">
      <c r="A352" s="111" t="str">
        <f t="shared" si="6"/>
        <v/>
      </c>
      <c r="B352" s="3"/>
      <c r="C352" s="117"/>
    </row>
    <row r="353" spans="1:3" x14ac:dyDescent="0.25">
      <c r="A353" s="110" t="str">
        <f>IF('AP-LIST_c9800'!D91="","",CONCATENATE("ap ",'AP-LIST_c9800'!N91))</f>
        <v/>
      </c>
      <c r="B353" s="3"/>
      <c r="C353" s="117">
        <v>88</v>
      </c>
    </row>
    <row r="354" spans="1:3" x14ac:dyDescent="0.25">
      <c r="A354" s="85" t="str">
        <f>IF(A353="","",CONCATENATE("policy-tag ",IF('AP-LIST_c9800'!J91="SmartHome",tag_policy_sh,tag_policy_default)))</f>
        <v/>
      </c>
      <c r="B354" s="3"/>
      <c r="C354" s="117"/>
    </row>
    <row r="355" spans="1:3" x14ac:dyDescent="0.25">
      <c r="A355" s="85" t="str">
        <f>IF(A353="","",CONCATENATE("rf-tag ",'AP-LIST_c9800'!I91))</f>
        <v/>
      </c>
      <c r="B355" s="3"/>
      <c r="C355" s="117"/>
    </row>
    <row r="356" spans="1:3" ht="15.75" thickBot="1" x14ac:dyDescent="0.3">
      <c r="A356" s="111" t="str">
        <f t="shared" si="6"/>
        <v/>
      </c>
      <c r="B356" s="3"/>
      <c r="C356" s="117"/>
    </row>
    <row r="357" spans="1:3" x14ac:dyDescent="0.25">
      <c r="A357" s="110" t="str">
        <f>IF('AP-LIST_c9800'!D92="","",CONCATENATE("ap ",'AP-LIST_c9800'!N92))</f>
        <v/>
      </c>
      <c r="B357" s="3"/>
      <c r="C357" s="117">
        <v>89</v>
      </c>
    </row>
    <row r="358" spans="1:3" x14ac:dyDescent="0.25">
      <c r="A358" s="85" t="str">
        <f>IF(A357="","",CONCATENATE("policy-tag ",IF('AP-LIST_c9800'!J92="SmartHome",tag_policy_sh,tag_policy_default)))</f>
        <v/>
      </c>
      <c r="B358" s="3"/>
      <c r="C358" s="117"/>
    </row>
    <row r="359" spans="1:3" x14ac:dyDescent="0.25">
      <c r="A359" s="85" t="str">
        <f>IF(A357="","",CONCATENATE("rf-tag ",'AP-LIST_c9800'!I92))</f>
        <v/>
      </c>
      <c r="B359" s="3"/>
      <c r="C359" s="117"/>
    </row>
    <row r="360" spans="1:3" ht="15.75" thickBot="1" x14ac:dyDescent="0.3">
      <c r="A360" s="111" t="str">
        <f t="shared" si="6"/>
        <v/>
      </c>
      <c r="B360" s="3"/>
      <c r="C360" s="117"/>
    </row>
    <row r="361" spans="1:3" x14ac:dyDescent="0.25">
      <c r="A361" s="110" t="str">
        <f>IF('AP-LIST_c9800'!D93="","",CONCATENATE("ap ",'AP-LIST_c9800'!N93))</f>
        <v/>
      </c>
      <c r="B361" s="3"/>
      <c r="C361" s="117">
        <v>90</v>
      </c>
    </row>
    <row r="362" spans="1:3" x14ac:dyDescent="0.25">
      <c r="A362" s="85" t="str">
        <f>IF(A361="","",CONCATENATE("policy-tag ",IF('AP-LIST_c9800'!J93="SmartHome",tag_policy_sh,tag_policy_default)))</f>
        <v/>
      </c>
      <c r="B362" s="3"/>
      <c r="C362" s="117"/>
    </row>
    <row r="363" spans="1:3" x14ac:dyDescent="0.25">
      <c r="A363" s="85" t="str">
        <f>IF(A361="","",CONCATENATE("rf-tag ",'AP-LIST_c9800'!I93))</f>
        <v/>
      </c>
      <c r="B363" s="3"/>
      <c r="C363" s="117"/>
    </row>
    <row r="364" spans="1:3" ht="15.75" thickBot="1" x14ac:dyDescent="0.3">
      <c r="A364" s="111" t="str">
        <f t="shared" ref="A364:A396" si="7">IF(A361="","",CONCATENATE("site-tag ",tag_site_default))</f>
        <v/>
      </c>
      <c r="B364" s="3"/>
      <c r="C364" s="117"/>
    </row>
    <row r="365" spans="1:3" x14ac:dyDescent="0.25">
      <c r="A365" s="110" t="str">
        <f>IF('AP-LIST_c9800'!D94="","",CONCATENATE("ap ",'AP-LIST_c9800'!N94))</f>
        <v/>
      </c>
      <c r="B365" s="3"/>
      <c r="C365" s="117">
        <v>91</v>
      </c>
    </row>
    <row r="366" spans="1:3" x14ac:dyDescent="0.25">
      <c r="A366" s="85" t="str">
        <f>IF(A365="","",CONCATENATE("policy-tag ",IF('AP-LIST_c9800'!J94="SmartHome",tag_policy_sh,tag_policy_default)))</f>
        <v/>
      </c>
      <c r="B366" s="3"/>
      <c r="C366" s="117"/>
    </row>
    <row r="367" spans="1:3" x14ac:dyDescent="0.25">
      <c r="A367" s="85" t="str">
        <f>IF(A365="","",CONCATENATE("rf-tag ",'AP-LIST_c9800'!I94))</f>
        <v/>
      </c>
      <c r="B367" s="3"/>
      <c r="C367" s="117"/>
    </row>
    <row r="368" spans="1:3" ht="15.75" thickBot="1" x14ac:dyDescent="0.3">
      <c r="A368" s="111" t="str">
        <f t="shared" si="7"/>
        <v/>
      </c>
      <c r="B368" s="3"/>
      <c r="C368" s="117"/>
    </row>
    <row r="369" spans="1:3" x14ac:dyDescent="0.25">
      <c r="A369" s="110" t="str">
        <f>IF('AP-LIST_c9800'!D95="","",CONCATENATE("ap ",'AP-LIST_c9800'!N95))</f>
        <v/>
      </c>
      <c r="B369" s="3"/>
      <c r="C369" s="117">
        <v>92</v>
      </c>
    </row>
    <row r="370" spans="1:3" x14ac:dyDescent="0.25">
      <c r="A370" s="85" t="str">
        <f>IF(A369="","",CONCATENATE("policy-tag ",IF('AP-LIST_c9800'!J95="SmartHome",tag_policy_sh,tag_policy_default)))</f>
        <v/>
      </c>
      <c r="B370" s="3"/>
      <c r="C370" s="117"/>
    </row>
    <row r="371" spans="1:3" x14ac:dyDescent="0.25">
      <c r="A371" s="85" t="str">
        <f>IF(A369="","",CONCATENATE("rf-tag ",'AP-LIST_c9800'!I95))</f>
        <v/>
      </c>
      <c r="B371" s="3"/>
      <c r="C371" s="117"/>
    </row>
    <row r="372" spans="1:3" ht="15.75" thickBot="1" x14ac:dyDescent="0.3">
      <c r="A372" s="111" t="str">
        <f t="shared" si="7"/>
        <v/>
      </c>
      <c r="B372" s="3"/>
      <c r="C372" s="117"/>
    </row>
    <row r="373" spans="1:3" x14ac:dyDescent="0.25">
      <c r="A373" s="110" t="str">
        <f>IF('AP-LIST_c9800'!D96="","",CONCATENATE("ap ",'AP-LIST_c9800'!N96))</f>
        <v/>
      </c>
      <c r="B373" s="3"/>
      <c r="C373" s="117">
        <v>93</v>
      </c>
    </row>
    <row r="374" spans="1:3" x14ac:dyDescent="0.25">
      <c r="A374" s="85" t="str">
        <f>IF(A373="","",CONCATENATE("policy-tag ",IF('AP-LIST_c9800'!J96="SmartHome",tag_policy_sh,tag_policy_default)))</f>
        <v/>
      </c>
      <c r="B374" s="3"/>
      <c r="C374" s="117"/>
    </row>
    <row r="375" spans="1:3" x14ac:dyDescent="0.25">
      <c r="A375" s="85" t="str">
        <f>IF(A373="","",CONCATENATE("rf-tag ",'AP-LIST_c9800'!I96))</f>
        <v/>
      </c>
      <c r="B375" s="3"/>
      <c r="C375" s="117"/>
    </row>
    <row r="376" spans="1:3" ht="15.75" thickBot="1" x14ac:dyDescent="0.3">
      <c r="A376" s="111" t="str">
        <f t="shared" si="7"/>
        <v/>
      </c>
      <c r="B376" s="3"/>
      <c r="C376" s="117"/>
    </row>
    <row r="377" spans="1:3" x14ac:dyDescent="0.25">
      <c r="A377" s="110" t="str">
        <f>IF('AP-LIST_c9800'!D97="","",CONCATENATE("ap ",'AP-LIST_c9800'!N97))</f>
        <v/>
      </c>
      <c r="B377" s="3"/>
      <c r="C377" s="117">
        <v>94</v>
      </c>
    </row>
    <row r="378" spans="1:3" x14ac:dyDescent="0.25">
      <c r="A378" s="85" t="str">
        <f>IF(A377="","",CONCATENATE("policy-tag ",IF('AP-LIST_c9800'!J97="SmartHome",tag_policy_sh,tag_policy_default)))</f>
        <v/>
      </c>
      <c r="B378" s="3"/>
      <c r="C378" s="117"/>
    </row>
    <row r="379" spans="1:3" x14ac:dyDescent="0.25">
      <c r="A379" s="85" t="str">
        <f>IF(A377="","",CONCATENATE("rf-tag ",'AP-LIST_c9800'!I97))</f>
        <v/>
      </c>
      <c r="B379" s="3"/>
      <c r="C379" s="117"/>
    </row>
    <row r="380" spans="1:3" ht="15.75" thickBot="1" x14ac:dyDescent="0.3">
      <c r="A380" s="111" t="str">
        <f t="shared" si="7"/>
        <v/>
      </c>
      <c r="B380" s="3"/>
      <c r="C380" s="117"/>
    </row>
    <row r="381" spans="1:3" x14ac:dyDescent="0.25">
      <c r="A381" s="110" t="str">
        <f>IF('AP-LIST_c9800'!D98="","",CONCATENATE("ap ",'AP-LIST_c9800'!N98))</f>
        <v/>
      </c>
      <c r="B381" s="3"/>
      <c r="C381" s="117">
        <v>95</v>
      </c>
    </row>
    <row r="382" spans="1:3" x14ac:dyDescent="0.25">
      <c r="A382" s="85" t="str">
        <f>IF(A381="","",CONCATENATE("policy-tag ",IF('AP-LIST_c9800'!J98="SmartHome",tag_policy_sh,tag_policy_default)))</f>
        <v/>
      </c>
      <c r="B382" s="3"/>
      <c r="C382" s="117"/>
    </row>
    <row r="383" spans="1:3" x14ac:dyDescent="0.25">
      <c r="A383" s="85" t="str">
        <f>IF(A381="","",CONCATENATE("rf-tag ",'AP-LIST_c9800'!I98))</f>
        <v/>
      </c>
      <c r="B383" s="3"/>
      <c r="C383" s="117"/>
    </row>
    <row r="384" spans="1:3" ht="15.75" thickBot="1" x14ac:dyDescent="0.3">
      <c r="A384" s="111" t="str">
        <f t="shared" si="7"/>
        <v/>
      </c>
      <c r="B384" s="3"/>
      <c r="C384" s="117"/>
    </row>
    <row r="385" spans="1:3" x14ac:dyDescent="0.25">
      <c r="A385" s="110" t="str">
        <f>IF('AP-LIST_c9800'!D99="","",CONCATENATE("ap ",'AP-LIST_c9800'!N99))</f>
        <v/>
      </c>
      <c r="B385" s="3"/>
      <c r="C385" s="117">
        <v>96</v>
      </c>
    </row>
    <row r="386" spans="1:3" x14ac:dyDescent="0.25">
      <c r="A386" s="85" t="str">
        <f>IF(A385="","",CONCATENATE("policy-tag ",IF('AP-LIST_c9800'!J99="SmartHome",tag_policy_sh,tag_policy_default)))</f>
        <v/>
      </c>
      <c r="B386" s="3"/>
      <c r="C386" s="117"/>
    </row>
    <row r="387" spans="1:3" x14ac:dyDescent="0.25">
      <c r="A387" s="85" t="str">
        <f>IF(A385="","",CONCATENATE("rf-tag ",'AP-LIST_c9800'!I99))</f>
        <v/>
      </c>
      <c r="B387" s="3"/>
      <c r="C387" s="117"/>
    </row>
    <row r="388" spans="1:3" ht="15.75" thickBot="1" x14ac:dyDescent="0.3">
      <c r="A388" s="111" t="str">
        <f t="shared" si="7"/>
        <v/>
      </c>
      <c r="B388" s="3"/>
      <c r="C388" s="117"/>
    </row>
    <row r="389" spans="1:3" x14ac:dyDescent="0.25">
      <c r="A389" s="110" t="str">
        <f>IF('AP-LIST_c9800'!D100="","",CONCATENATE("ap ",'AP-LIST_c9800'!N100))</f>
        <v/>
      </c>
      <c r="B389" s="3"/>
      <c r="C389" s="117">
        <v>97</v>
      </c>
    </row>
    <row r="390" spans="1:3" x14ac:dyDescent="0.25">
      <c r="A390" s="85" t="str">
        <f>IF(A389="","",CONCATENATE("policy-tag ",IF('AP-LIST_c9800'!J100="SmartHome",tag_policy_sh,tag_policy_default)))</f>
        <v/>
      </c>
      <c r="B390" s="3"/>
      <c r="C390" s="117"/>
    </row>
    <row r="391" spans="1:3" x14ac:dyDescent="0.25">
      <c r="A391" s="85" t="str">
        <f>IF(A389="","",CONCATENATE("rf-tag ",'AP-LIST_c9800'!I100))</f>
        <v/>
      </c>
      <c r="B391" s="3"/>
      <c r="C391" s="117"/>
    </row>
    <row r="392" spans="1:3" ht="15.75" thickBot="1" x14ac:dyDescent="0.3">
      <c r="A392" s="111" t="str">
        <f t="shared" si="7"/>
        <v/>
      </c>
      <c r="B392" s="3"/>
      <c r="C392" s="117"/>
    </row>
    <row r="393" spans="1:3" x14ac:dyDescent="0.25">
      <c r="A393" s="110" t="str">
        <f>IF('AP-LIST_c9800'!D101="","",CONCATENATE("ap ",'AP-LIST_c9800'!N101))</f>
        <v/>
      </c>
      <c r="B393" s="3"/>
      <c r="C393" s="117">
        <v>98</v>
      </c>
    </row>
    <row r="394" spans="1:3" x14ac:dyDescent="0.25">
      <c r="A394" s="85" t="str">
        <f>IF(A393="","",CONCATENATE("policy-tag ",IF('AP-LIST_c9800'!J101="SmartHome",tag_policy_sh,tag_policy_default)))</f>
        <v/>
      </c>
      <c r="B394" s="3"/>
      <c r="C394" s="117"/>
    </row>
    <row r="395" spans="1:3" x14ac:dyDescent="0.25">
      <c r="A395" s="85" t="str">
        <f>IF(A393="","",CONCATENATE("rf-tag ",'AP-LIST_c9800'!I101))</f>
        <v/>
      </c>
      <c r="B395" s="3"/>
      <c r="C395" s="117"/>
    </row>
    <row r="396" spans="1:3" ht="15.75" thickBot="1" x14ac:dyDescent="0.3">
      <c r="A396" s="111" t="str">
        <f t="shared" si="7"/>
        <v/>
      </c>
      <c r="B396" s="3"/>
      <c r="C396" s="117"/>
    </row>
    <row r="397" spans="1:3" x14ac:dyDescent="0.25">
      <c r="A397" t="s">
        <v>1055</v>
      </c>
      <c r="B397" s="3"/>
    </row>
    <row r="398" spans="1:3" x14ac:dyDescent="0.25">
      <c r="A398" t="s">
        <v>1056</v>
      </c>
      <c r="B398" s="3"/>
    </row>
    <row r="399" spans="1:3" x14ac:dyDescent="0.25">
      <c r="B399" s="3"/>
    </row>
    <row r="400" spans="1:3" x14ac:dyDescent="0.25">
      <c r="A400" s="69" t="s">
        <v>1316</v>
      </c>
      <c r="B400" s="3"/>
    </row>
  </sheetData>
  <mergeCells count="98">
    <mergeCell ref="C385:C388"/>
    <mergeCell ref="C389:C392"/>
    <mergeCell ref="C393:C396"/>
    <mergeCell ref="C365:C368"/>
    <mergeCell ref="C369:C372"/>
    <mergeCell ref="C373:C376"/>
    <mergeCell ref="C377:C380"/>
    <mergeCell ref="C381:C384"/>
    <mergeCell ref="C345:C348"/>
    <mergeCell ref="C349:C352"/>
    <mergeCell ref="C353:C356"/>
    <mergeCell ref="C357:C360"/>
    <mergeCell ref="C361:C364"/>
    <mergeCell ref="C325:C328"/>
    <mergeCell ref="C329:C332"/>
    <mergeCell ref="C333:C336"/>
    <mergeCell ref="C337:C340"/>
    <mergeCell ref="C341:C344"/>
    <mergeCell ref="C305:C308"/>
    <mergeCell ref="C309:C312"/>
    <mergeCell ref="C313:C316"/>
    <mergeCell ref="C317:C320"/>
    <mergeCell ref="C321:C324"/>
    <mergeCell ref="C285:C288"/>
    <mergeCell ref="C289:C292"/>
    <mergeCell ref="C293:C296"/>
    <mergeCell ref="C297:C300"/>
    <mergeCell ref="C301:C304"/>
    <mergeCell ref="C265:C268"/>
    <mergeCell ref="C269:C272"/>
    <mergeCell ref="C273:C276"/>
    <mergeCell ref="C277:C280"/>
    <mergeCell ref="C281:C284"/>
    <mergeCell ref="C245:C248"/>
    <mergeCell ref="C249:C252"/>
    <mergeCell ref="C253:C256"/>
    <mergeCell ref="C257:C260"/>
    <mergeCell ref="C261:C264"/>
    <mergeCell ref="C225:C228"/>
    <mergeCell ref="C229:C232"/>
    <mergeCell ref="C233:C236"/>
    <mergeCell ref="C237:C240"/>
    <mergeCell ref="C241:C244"/>
    <mergeCell ref="C205:C208"/>
    <mergeCell ref="C209:C212"/>
    <mergeCell ref="C213:C216"/>
    <mergeCell ref="C217:C220"/>
    <mergeCell ref="C221:C224"/>
    <mergeCell ref="C185:C188"/>
    <mergeCell ref="C189:C192"/>
    <mergeCell ref="C193:C196"/>
    <mergeCell ref="C197:C200"/>
    <mergeCell ref="C201:C204"/>
    <mergeCell ref="C165:C168"/>
    <mergeCell ref="C169:C172"/>
    <mergeCell ref="C173:C176"/>
    <mergeCell ref="C177:C180"/>
    <mergeCell ref="C181:C184"/>
    <mergeCell ref="C145:C148"/>
    <mergeCell ref="C149:C152"/>
    <mergeCell ref="C153:C156"/>
    <mergeCell ref="C157:C160"/>
    <mergeCell ref="C161:C164"/>
    <mergeCell ref="C125:C128"/>
    <mergeCell ref="C129:C132"/>
    <mergeCell ref="C133:C136"/>
    <mergeCell ref="C137:C140"/>
    <mergeCell ref="C141:C144"/>
    <mergeCell ref="C105:C108"/>
    <mergeCell ref="C109:C112"/>
    <mergeCell ref="C113:C116"/>
    <mergeCell ref="C117:C120"/>
    <mergeCell ref="C121:C124"/>
    <mergeCell ref="C85:C88"/>
    <mergeCell ref="C89:C92"/>
    <mergeCell ref="C93:C96"/>
    <mergeCell ref="C97:C100"/>
    <mergeCell ref="C101:C104"/>
    <mergeCell ref="C65:C68"/>
    <mergeCell ref="C69:C72"/>
    <mergeCell ref="C73:C76"/>
    <mergeCell ref="C77:C80"/>
    <mergeCell ref="C81:C84"/>
    <mergeCell ref="C45:C48"/>
    <mergeCell ref="C49:C52"/>
    <mergeCell ref="C53:C56"/>
    <mergeCell ref="C57:C60"/>
    <mergeCell ref="C61:C64"/>
    <mergeCell ref="C25:C28"/>
    <mergeCell ref="C29:C32"/>
    <mergeCell ref="C33:C36"/>
    <mergeCell ref="C37:C40"/>
    <mergeCell ref="C41:C44"/>
    <mergeCell ref="C5:C8"/>
    <mergeCell ref="C9:C12"/>
    <mergeCell ref="C13:C16"/>
    <mergeCell ref="C17:C20"/>
    <mergeCell ref="C21:C24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16"/>
  <sheetViews>
    <sheetView workbookViewId="0">
      <selection activeCell="A21" sqref="A2:A21"/>
    </sheetView>
  </sheetViews>
  <sheetFormatPr baseColWidth="10" defaultRowHeight="15" x14ac:dyDescent="0.25"/>
  <cols>
    <col min="1" max="1" width="197" bestFit="1" customWidth="1"/>
    <col min="4" max="4" width="49.7109375" bestFit="1" customWidth="1"/>
  </cols>
  <sheetData>
    <row r="1" spans="1:1" ht="18.75" x14ac:dyDescent="0.3">
      <c r="A1" s="17" t="s">
        <v>1493</v>
      </c>
    </row>
    <row r="2" spans="1:1" x14ac:dyDescent="0.25">
      <c r="A2" s="69" t="s">
        <v>1298</v>
      </c>
    </row>
    <row r="3" spans="1:1" x14ac:dyDescent="0.25">
      <c r="A3" s="98" t="s">
        <v>1066</v>
      </c>
    </row>
    <row r="4" spans="1:1" x14ac:dyDescent="0.25">
      <c r="A4" s="6" t="s">
        <v>1064</v>
      </c>
    </row>
    <row r="5" spans="1:1" x14ac:dyDescent="0.25">
      <c r="A5" s="6" t="s">
        <v>1287</v>
      </c>
    </row>
    <row r="6" spans="1:1" x14ac:dyDescent="0.25">
      <c r="A6" s="6" t="s">
        <v>1288</v>
      </c>
    </row>
    <row r="7" spans="1:1" x14ac:dyDescent="0.25">
      <c r="A7" s="6" t="s">
        <v>1289</v>
      </c>
    </row>
    <row r="8" spans="1:1" x14ac:dyDescent="0.25">
      <c r="A8" s="6" t="s">
        <v>1290</v>
      </c>
    </row>
    <row r="9" spans="1:1" x14ac:dyDescent="0.25">
      <c r="A9" s="6" t="s">
        <v>1291</v>
      </c>
    </row>
    <row r="10" spans="1:1" x14ac:dyDescent="0.25">
      <c r="A10" s="6" t="s">
        <v>1292</v>
      </c>
    </row>
    <row r="11" spans="1:1" x14ac:dyDescent="0.25">
      <c r="A11" s="6" t="s">
        <v>1293</v>
      </c>
    </row>
    <row r="12" spans="1:1" x14ac:dyDescent="0.25">
      <c r="A12" s="6" t="s">
        <v>1055</v>
      </c>
    </row>
    <row r="13" spans="1:1" x14ac:dyDescent="0.25">
      <c r="A13" s="6"/>
    </row>
    <row r="14" spans="1:1" x14ac:dyDescent="0.25">
      <c r="A14" s="6" t="s">
        <v>1294</v>
      </c>
    </row>
    <row r="15" spans="1:1" x14ac:dyDescent="0.25">
      <c r="A15" s="6" t="s">
        <v>1056</v>
      </c>
    </row>
    <row r="16" spans="1:1" x14ac:dyDescent="0.25">
      <c r="A16" s="6"/>
    </row>
    <row r="17" spans="1:1" x14ac:dyDescent="0.25">
      <c r="A17" s="6"/>
    </row>
    <row r="18" spans="1:1" x14ac:dyDescent="0.25">
      <c r="A18" s="4" t="str">
        <f>CONCATENATE("#cop st tftp://",var_tftp_ip_vdi,var_tftp_path_vdi_nl,var_nl,"_",var_wlc_type,"_",var_wlc_version,"_v0.1.cfg")</f>
        <v>#cop st tftp://10.49.110.80/bauhaus/rollout_c9800_17.6.4/634/634_c9800-CL_17.06.04_v0.1.cfg</v>
      </c>
    </row>
    <row r="19" spans="1:1" x14ac:dyDescent="0.25">
      <c r="A19" s="4"/>
    </row>
    <row r="20" spans="1:1" x14ac:dyDescent="0.25">
      <c r="A20" s="4"/>
    </row>
    <row r="21" spans="1:1" x14ac:dyDescent="0.25">
      <c r="A21" s="69" t="s">
        <v>1316</v>
      </c>
    </row>
    <row r="173" spans="4:4" x14ac:dyDescent="0.25">
      <c r="D173" s="60" t="s">
        <v>1263</v>
      </c>
    </row>
    <row r="299" spans="1:1" x14ac:dyDescent="0.25">
      <c r="A299" s="4"/>
    </row>
    <row r="302" spans="1:1" x14ac:dyDescent="0.25">
      <c r="A302" t="s">
        <v>1082</v>
      </c>
    </row>
    <row r="303" spans="1:1" x14ac:dyDescent="0.25">
      <c r="A303" t="s">
        <v>1064</v>
      </c>
    </row>
    <row r="304" spans="1:1" x14ac:dyDescent="0.25">
      <c r="A304" t="s">
        <v>1081</v>
      </c>
    </row>
    <row r="306" spans="1:1" x14ac:dyDescent="0.25">
      <c r="A306" t="s">
        <v>1106</v>
      </c>
    </row>
    <row r="307" spans="1:1" x14ac:dyDescent="0.25">
      <c r="A307" t="s">
        <v>1107</v>
      </c>
    </row>
    <row r="312" spans="1:1" x14ac:dyDescent="0.25">
      <c r="A312" t="s">
        <v>1055</v>
      </c>
    </row>
    <row r="313" spans="1:1" x14ac:dyDescent="0.25">
      <c r="A313" t="s">
        <v>1080</v>
      </c>
    </row>
    <row r="314" spans="1:1" x14ac:dyDescent="0.25">
      <c r="A314" t="s">
        <v>1056</v>
      </c>
    </row>
    <row r="316" spans="1:1" x14ac:dyDescent="0.25">
      <c r="A316" t="s">
        <v>1083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12" sqref="A2:A12"/>
    </sheetView>
  </sheetViews>
  <sheetFormatPr baseColWidth="10" defaultRowHeight="15" x14ac:dyDescent="0.25"/>
  <cols>
    <col min="1" max="1" width="87.140625" bestFit="1" customWidth="1"/>
    <col min="4" max="4" width="49.7109375" bestFit="1" customWidth="1"/>
  </cols>
  <sheetData>
    <row r="1" spans="1:1" ht="33" customHeight="1" thickBot="1" x14ac:dyDescent="0.3">
      <c r="A1" s="64" t="s">
        <v>1494</v>
      </c>
    </row>
    <row r="2" spans="1:1" x14ac:dyDescent="0.25">
      <c r="A2" s="80" t="s">
        <v>1298</v>
      </c>
    </row>
    <row r="3" spans="1:1" x14ac:dyDescent="0.25">
      <c r="A3" s="85" t="s">
        <v>1080</v>
      </c>
    </row>
    <row r="4" spans="1:1" x14ac:dyDescent="0.25">
      <c r="A4" s="85" t="s">
        <v>1056</v>
      </c>
    </row>
    <row r="5" spans="1:1" x14ac:dyDescent="0.25">
      <c r="A5" s="85"/>
    </row>
    <row r="6" spans="1:1" x14ac:dyDescent="0.25">
      <c r="A6" s="85"/>
    </row>
    <row r="7" spans="1:1" x14ac:dyDescent="0.25">
      <c r="A7" s="85" t="str">
        <f>CONCATENATE("cop st tftp://",var_tftp_ip_vdi,var_tftp_path_vdi_nl,var_nl,"_",var_wlc_type,"_",var_wlc_version,"_v1.0.cfg")</f>
        <v>cop st tftp://10.49.110.80/bauhaus/rollout_c9800_17.6.4/634/634_c9800-CL_17.06.04_v1.0.cfg</v>
      </c>
    </row>
    <row r="8" spans="1:1" x14ac:dyDescent="0.25">
      <c r="A8" s="85"/>
    </row>
    <row r="9" spans="1:1" x14ac:dyDescent="0.25">
      <c r="A9" s="85"/>
    </row>
    <row r="10" spans="1:1" x14ac:dyDescent="0.25">
      <c r="A10" s="85" t="s">
        <v>1083</v>
      </c>
    </row>
    <row r="11" spans="1:1" x14ac:dyDescent="0.25">
      <c r="A11" s="85"/>
    </row>
    <row r="12" spans="1:1" ht="15.75" thickBot="1" x14ac:dyDescent="0.3">
      <c r="A12" s="83" t="s">
        <v>1316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2" activePane="bottomLeft" state="frozen"/>
      <selection pane="bottomLeft" activeCell="A3" sqref="A3:A38"/>
    </sheetView>
  </sheetViews>
  <sheetFormatPr baseColWidth="10" defaultRowHeight="15" x14ac:dyDescent="0.25"/>
  <cols>
    <col min="1" max="1" width="106.5703125" bestFit="1" customWidth="1"/>
  </cols>
  <sheetData>
    <row r="1" spans="1:1" ht="34.5" customHeight="1" thickBot="1" x14ac:dyDescent="0.3">
      <c r="A1" s="64" t="s">
        <v>1482</v>
      </c>
    </row>
    <row r="2" spans="1:1" x14ac:dyDescent="0.25">
      <c r="A2" s="80" t="s">
        <v>1298</v>
      </c>
    </row>
    <row r="3" spans="1:1" x14ac:dyDescent="0.25">
      <c r="A3" s="85" t="s">
        <v>1066</v>
      </c>
    </row>
    <row r="4" spans="1:1" x14ac:dyDescent="0.25">
      <c r="A4" s="85" t="s">
        <v>1079</v>
      </c>
    </row>
    <row r="5" spans="1:1" x14ac:dyDescent="0.25">
      <c r="A5" s="85" t="s">
        <v>1064</v>
      </c>
    </row>
    <row r="6" spans="1:1" x14ac:dyDescent="0.25">
      <c r="A6" s="85" t="s">
        <v>1097</v>
      </c>
    </row>
    <row r="7" spans="1:1" x14ac:dyDescent="0.25">
      <c r="A7" s="85" t="s">
        <v>1098</v>
      </c>
    </row>
    <row r="8" spans="1:1" x14ac:dyDescent="0.25">
      <c r="A8" s="85" t="str">
        <f>CONCATENATE("ip domain name ",var_domain_nl)</f>
        <v>ip domain name fc.de.bauhaus.intra</v>
      </c>
    </row>
    <row r="9" spans="1:1" x14ac:dyDescent="0.25">
      <c r="A9" s="85" t="str">
        <f>CONCATENATE("ip name-server ",var_ip_dns1," ",var_ip_dns2)</f>
        <v>ip name-server 172.16.81.11 10.49.150.68</v>
      </c>
    </row>
    <row r="10" spans="1:1" x14ac:dyDescent="0.25">
      <c r="A10" s="85" t="str">
        <f>CONCATENATE("ntp server ",var_ip_ntp)</f>
        <v>ntp server 172.16.81.11</v>
      </c>
    </row>
    <row r="11" spans="1:1" x14ac:dyDescent="0.25">
      <c r="A11" s="85" t="s">
        <v>1099</v>
      </c>
    </row>
    <row r="12" spans="1:1" x14ac:dyDescent="0.25">
      <c r="A12" s="85" t="s">
        <v>1100</v>
      </c>
    </row>
    <row r="13" spans="1:1" x14ac:dyDescent="0.25">
      <c r="A13" s="85" t="str">
        <f>CONCATENATE("username xnet privilege 15 algorithm-type scrypt secret ",var_pw_xnet)</f>
        <v>username xnet privilege 15 algorithm-type scrypt secret xnet&amp;ALLE&amp;14</v>
      </c>
    </row>
    <row r="14" spans="1:1" x14ac:dyDescent="0.25">
      <c r="A14" s="85" t="s">
        <v>1459</v>
      </c>
    </row>
    <row r="15" spans="1:1" x14ac:dyDescent="0.25">
      <c r="A15" s="85"/>
    </row>
    <row r="16" spans="1:1" x14ac:dyDescent="0.25">
      <c r="A16" s="85" t="str">
        <f>CONCATENATE("username admin privilege 15 algorithm-type scrypt secret ",var_pw_admin)</f>
        <v>username admin privilege 15 algorithm-type scrypt secret NwadmiN68167</v>
      </c>
    </row>
    <row r="17" spans="1:1" x14ac:dyDescent="0.25">
      <c r="A17" s="85" t="str">
        <f>CONCATENATE("enable algorithm-type scrypt secret ",var_pw_secret)</f>
        <v>enable algorithm-type scrypt secret NwadmiN68167</v>
      </c>
    </row>
    <row r="18" spans="1:1" x14ac:dyDescent="0.25">
      <c r="A18" s="85" t="str">
        <f>CONCATENATE("hostname ",var_dns_wlc2)</f>
        <v>hostname de0634swlc20002</v>
      </c>
    </row>
    <row r="19" spans="1:1" x14ac:dyDescent="0.25">
      <c r="A19" s="85" t="str">
        <f>CONCATENATE("wireless mobility group name de0",var_nl)</f>
        <v>wireless mobility group name de0634</v>
      </c>
    </row>
    <row r="20" spans="1:1" x14ac:dyDescent="0.25">
      <c r="A20" s="85" t="s">
        <v>1059</v>
      </c>
    </row>
    <row r="21" spans="1:1" x14ac:dyDescent="0.25">
      <c r="A21" s="85" t="str">
        <f>CONCATENATE("wireless rf-network de0",var_nl)</f>
        <v>wireless rf-network de0634</v>
      </c>
    </row>
    <row r="22" spans="1:1" x14ac:dyDescent="0.25">
      <c r="A22" s="85" t="str">
        <f>CONCATENATE("wireless mobility multicast ipv4 ",var_mcast_wlc2)</f>
        <v>wireless mobility multicast ipv4 239.251.81.195</v>
      </c>
    </row>
    <row r="23" spans="1:1" x14ac:dyDescent="0.25">
      <c r="A23" s="85" t="s">
        <v>1101</v>
      </c>
    </row>
    <row r="24" spans="1:1" x14ac:dyDescent="0.25">
      <c r="A24" s="85" t="str">
        <f>CONCATENATE("wireless management interface ",var_if_wlc_mgmt_wlan)</f>
        <v>wireless management interface gigabitEthernet 2</v>
      </c>
    </row>
    <row r="25" spans="1:1" x14ac:dyDescent="0.25">
      <c r="A25" s="85" t="s">
        <v>1045</v>
      </c>
    </row>
    <row r="26" spans="1:1" x14ac:dyDescent="0.25">
      <c r="A26" s="85" t="s">
        <v>1102</v>
      </c>
    </row>
    <row r="27" spans="1:1" x14ac:dyDescent="0.25">
      <c r="A27" s="85" t="s">
        <v>1059</v>
      </c>
    </row>
    <row r="28" spans="1:1" x14ac:dyDescent="0.25">
      <c r="A28" s="85" t="s">
        <v>1103</v>
      </c>
    </row>
    <row r="29" spans="1:1" x14ac:dyDescent="0.25">
      <c r="A29" s="85" t="s">
        <v>1059</v>
      </c>
    </row>
    <row r="30" spans="1:1" x14ac:dyDescent="0.25">
      <c r="A30" s="85" t="s">
        <v>1104</v>
      </c>
    </row>
    <row r="31" spans="1:1" x14ac:dyDescent="0.25">
      <c r="A31" s="85" t="s">
        <v>1059</v>
      </c>
    </row>
    <row r="32" spans="1:1" x14ac:dyDescent="0.25">
      <c r="A32" s="85" t="s">
        <v>1105</v>
      </c>
    </row>
    <row r="33" spans="1:1" x14ac:dyDescent="0.25">
      <c r="A33" s="85" t="s">
        <v>1336</v>
      </c>
    </row>
    <row r="34" spans="1:1" x14ac:dyDescent="0.25">
      <c r="A34" s="85" t="str">
        <f>CONCATENATE("ip ssh source-interface ",var_if_wlc_mgmt)</f>
        <v>ip ssh source-interface gigabitEthernet 2</v>
      </c>
    </row>
    <row r="35" spans="1:1" x14ac:dyDescent="0.25">
      <c r="A35" s="85" t="str">
        <f>CONCATENATE("ip tftp source-interface ",var_if_wlc_mgmt)</f>
        <v>ip tftp source-interface gigabitEthernet 2</v>
      </c>
    </row>
    <row r="36" spans="1:1" x14ac:dyDescent="0.25">
      <c r="A36" s="85" t="str">
        <f>CONCATENATE("ip ftp source-interface ",var_if_wlc_mgmt)</f>
        <v>ip ftp source-interface gigabitEthernet 2</v>
      </c>
    </row>
    <row r="37" spans="1:1" x14ac:dyDescent="0.25">
      <c r="A37" s="85" t="str">
        <f>CONCATENATE("ip http client source-interface ",var_if_wlc_mgmt)</f>
        <v>ip http client source-interface gigabitEthernet 2</v>
      </c>
    </row>
    <row r="38" spans="1:1" x14ac:dyDescent="0.25">
      <c r="A38" s="82" t="s">
        <v>1339</v>
      </c>
    </row>
    <row r="39" spans="1:1" x14ac:dyDescent="0.25">
      <c r="A39" s="85" t="str">
        <f>CONCATENATE("crypto pki import ",var_file_cert_radius," pkcs12 tftp://",var_tftp_ip_rollout,var_tftp_path_rollout_nl,var_file_cert_radius," password ",var_pw_cert)</f>
        <v>crypto pki import server.pfx pkcs12 tftp://10.33.93.112/bauhaus/rollout_c9800_17.6.4/634/server.pfx password xdgp0</v>
      </c>
    </row>
    <row r="40" spans="1:1" x14ac:dyDescent="0.25">
      <c r="A40" s="85"/>
    </row>
    <row r="41" spans="1:1" x14ac:dyDescent="0.25">
      <c r="A41" s="85"/>
    </row>
    <row r="42" spans="1:1" ht="15.75" thickBot="1" x14ac:dyDescent="0.3">
      <c r="A42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2" activePane="bottomLeft" state="frozen"/>
      <selection pane="bottomLeft" activeCell="A3" sqref="A3:A348"/>
    </sheetView>
  </sheetViews>
  <sheetFormatPr baseColWidth="10" defaultRowHeight="15" x14ac:dyDescent="0.2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 x14ac:dyDescent="0.3">
      <c r="A1" s="64" t="s">
        <v>1483</v>
      </c>
    </row>
    <row r="2" spans="1:1" x14ac:dyDescent="0.25">
      <c r="A2" s="80" t="s">
        <v>1298</v>
      </c>
    </row>
    <row r="3" spans="1:1" x14ac:dyDescent="0.25">
      <c r="A3" s="85" t="str">
        <f>CONCATENATE("crypto pki trustpoint ",var_trustpoint_radius)</f>
        <v>crypto pki trustpoint server.pfx</v>
      </c>
    </row>
    <row r="4" spans="1:1" x14ac:dyDescent="0.25">
      <c r="A4" s="85" t="s">
        <v>1111</v>
      </c>
    </row>
    <row r="5" spans="1:1" x14ac:dyDescent="0.25">
      <c r="A5" s="85" t="s">
        <v>1045</v>
      </c>
    </row>
    <row r="6" spans="1:1" x14ac:dyDescent="0.25">
      <c r="A6" s="85" t="s">
        <v>1109</v>
      </c>
    </row>
    <row r="7" spans="1:1" x14ac:dyDescent="0.25">
      <c r="A7" s="85" t="s">
        <v>1112</v>
      </c>
    </row>
    <row r="8" spans="1:1" x14ac:dyDescent="0.25">
      <c r="A8" s="85" t="str">
        <f>CONCATENATE("pki-trustpoint ",var_trustpoint_radius)</f>
        <v>pki-trustpoint server.pfx</v>
      </c>
    </row>
    <row r="9" spans="1:1" x14ac:dyDescent="0.25">
      <c r="A9" s="85" t="s">
        <v>1045</v>
      </c>
    </row>
    <row r="10" spans="1:1" x14ac:dyDescent="0.25">
      <c r="A10" s="85" t="s">
        <v>1110</v>
      </c>
    </row>
    <row r="11" spans="1:1" x14ac:dyDescent="0.25">
      <c r="A11" s="85" t="s">
        <v>1114</v>
      </c>
    </row>
    <row r="12" spans="1:1" x14ac:dyDescent="0.25">
      <c r="A12" s="85" t="str">
        <f>CONCATENATE("pki-trustpoint ",var_trustpoint_radius)</f>
        <v>pki-trustpoint server.pfx</v>
      </c>
    </row>
    <row r="13" spans="1:1" x14ac:dyDescent="0.25">
      <c r="A13" s="85" t="s">
        <v>1045</v>
      </c>
    </row>
    <row r="14" spans="1:1" x14ac:dyDescent="0.25">
      <c r="A14" s="85" t="s">
        <v>1115</v>
      </c>
    </row>
    <row r="15" spans="1:1" x14ac:dyDescent="0.25">
      <c r="A15" s="85" t="s">
        <v>1116</v>
      </c>
    </row>
    <row r="16" spans="1:1" x14ac:dyDescent="0.25">
      <c r="A16" s="85" t="s">
        <v>1117</v>
      </c>
    </row>
    <row r="17" spans="1:1" x14ac:dyDescent="0.25">
      <c r="A17" s="85" t="s">
        <v>1118</v>
      </c>
    </row>
    <row r="18" spans="1:1" x14ac:dyDescent="0.25">
      <c r="A18" s="85" t="s">
        <v>1119</v>
      </c>
    </row>
    <row r="19" spans="1:1" x14ac:dyDescent="0.25">
      <c r="A19" s="85" t="str">
        <f>CONCATENATE("user-name ",var_user_guest)</f>
        <v>user-name Bauhaus_Guest</v>
      </c>
    </row>
    <row r="20" spans="1:1" x14ac:dyDescent="0.25">
      <c r="A20" s="85" t="str">
        <f>CONCATENATE("password 0 ",var_pw_guest)</f>
        <v>password 0 WJmYTA0YWQwNmRkM2Y0NjY5</v>
      </c>
    </row>
    <row r="21" spans="1:1" x14ac:dyDescent="0.25">
      <c r="A21" s="85" t="s">
        <v>1120</v>
      </c>
    </row>
    <row r="22" spans="1:1" x14ac:dyDescent="0.25">
      <c r="A22" s="85" t="s">
        <v>1045</v>
      </c>
    </row>
    <row r="23" spans="1:1" x14ac:dyDescent="0.25">
      <c r="A23" s="85" t="s">
        <v>1121</v>
      </c>
    </row>
    <row r="24" spans="1:1" x14ac:dyDescent="0.25">
      <c r="A24" s="85" t="str">
        <f>CONCATENATE("ntp ip ",var_ip_ntp)</f>
        <v>ntp ip 172.16.81.11</v>
      </c>
    </row>
    <row r="25" spans="1:1" x14ac:dyDescent="0.25">
      <c r="A25" s="85" t="s">
        <v>1373</v>
      </c>
    </row>
    <row r="26" spans="1:1" x14ac:dyDescent="0.25">
      <c r="A26" s="82" t="s">
        <v>1374</v>
      </c>
    </row>
    <row r="27" spans="1:1" x14ac:dyDescent="0.25">
      <c r="A27" s="85" t="str">
        <f>CONCATENATE("capwap backup primary ",var_dns_wlc2," ",var_ip_wlc2)</f>
        <v>capwap backup primary de0634swlc20002 10.251.81.195</v>
      </c>
    </row>
    <row r="28" spans="1:1" x14ac:dyDescent="0.25">
      <c r="A28" s="85" t="s">
        <v>1122</v>
      </c>
    </row>
    <row r="29" spans="1:1" x14ac:dyDescent="0.25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 x14ac:dyDescent="0.25">
      <c r="A30" s="85" t="s">
        <v>1123</v>
      </c>
    </row>
    <row r="31" spans="1:1" x14ac:dyDescent="0.25">
      <c r="A31" s="85" t="s">
        <v>1124</v>
      </c>
    </row>
    <row r="32" spans="1:1" x14ac:dyDescent="0.25">
      <c r="A32" s="85" t="s">
        <v>1045</v>
      </c>
    </row>
    <row r="33" spans="1:1" x14ac:dyDescent="0.25">
      <c r="A33" s="85" t="s">
        <v>1125</v>
      </c>
    </row>
    <row r="34" spans="1:1" x14ac:dyDescent="0.25">
      <c r="A34" s="85"/>
    </row>
    <row r="35" spans="1:1" x14ac:dyDescent="0.25">
      <c r="A35" s="85" t="s">
        <v>1126</v>
      </c>
    </row>
    <row r="36" spans="1:1" x14ac:dyDescent="0.25">
      <c r="A36" s="85" t="s">
        <v>1127</v>
      </c>
    </row>
    <row r="37" spans="1:1" x14ac:dyDescent="0.25">
      <c r="A37" s="113" t="s">
        <v>1524</v>
      </c>
    </row>
    <row r="38" spans="1:1" x14ac:dyDescent="0.25">
      <c r="A38" s="85" t="s">
        <v>1128</v>
      </c>
    </row>
    <row r="39" spans="1:1" x14ac:dyDescent="0.25">
      <c r="A39" s="85" t="s">
        <v>1129</v>
      </c>
    </row>
    <row r="40" spans="1:1" x14ac:dyDescent="0.25">
      <c r="A40" s="85" t="s">
        <v>1130</v>
      </c>
    </row>
    <row r="41" spans="1:1" x14ac:dyDescent="0.25">
      <c r="A41" s="85" t="s">
        <v>1131</v>
      </c>
    </row>
    <row r="42" spans="1:1" x14ac:dyDescent="0.25">
      <c r="A42" s="85" t="s">
        <v>1132</v>
      </c>
    </row>
    <row r="43" spans="1:1" x14ac:dyDescent="0.25">
      <c r="A43" s="85" t="s">
        <v>1133</v>
      </c>
    </row>
    <row r="44" spans="1:1" x14ac:dyDescent="0.25">
      <c r="A44" s="85" t="s">
        <v>1134</v>
      </c>
    </row>
    <row r="45" spans="1:1" x14ac:dyDescent="0.25">
      <c r="A45" s="85" t="s">
        <v>1135</v>
      </c>
    </row>
    <row r="46" spans="1:1" x14ac:dyDescent="0.25">
      <c r="A46" s="85" t="s">
        <v>1136</v>
      </c>
    </row>
    <row r="47" spans="1:1" x14ac:dyDescent="0.25">
      <c r="A47" s="85" t="s">
        <v>1137</v>
      </c>
    </row>
    <row r="48" spans="1:1" x14ac:dyDescent="0.25">
      <c r="A48" s="85" t="s">
        <v>1138</v>
      </c>
    </row>
    <row r="49" spans="1:1" x14ac:dyDescent="0.25">
      <c r="A49" s="85" t="s">
        <v>1139</v>
      </c>
    </row>
    <row r="50" spans="1:1" x14ac:dyDescent="0.25">
      <c r="A50" s="85"/>
    </row>
    <row r="51" spans="1:1" x14ac:dyDescent="0.25">
      <c r="A51" s="82" t="s">
        <v>1499</v>
      </c>
    </row>
    <row r="52" spans="1:1" x14ac:dyDescent="0.25">
      <c r="A52" s="85" t="s">
        <v>1140</v>
      </c>
    </row>
    <row r="53" spans="1:1" x14ac:dyDescent="0.25">
      <c r="A53" s="85" t="s">
        <v>1141</v>
      </c>
    </row>
    <row r="54" spans="1:1" x14ac:dyDescent="0.25">
      <c r="A54" s="85" t="s">
        <v>1142</v>
      </c>
    </row>
    <row r="55" spans="1:1" x14ac:dyDescent="0.25">
      <c r="A55" s="85" t="s">
        <v>1143</v>
      </c>
    </row>
    <row r="56" spans="1:1" x14ac:dyDescent="0.25">
      <c r="A56" s="85" t="s">
        <v>1144</v>
      </c>
    </row>
    <row r="57" spans="1:1" x14ac:dyDescent="0.25">
      <c r="A57" s="85" t="s">
        <v>1145</v>
      </c>
    </row>
    <row r="58" spans="1:1" x14ac:dyDescent="0.25">
      <c r="A58" s="85" t="s">
        <v>1146</v>
      </c>
    </row>
    <row r="59" spans="1:1" x14ac:dyDescent="0.25">
      <c r="A59" s="85" t="s">
        <v>1147</v>
      </c>
    </row>
    <row r="60" spans="1:1" x14ac:dyDescent="0.25">
      <c r="A60" s="85" t="s">
        <v>1148</v>
      </c>
    </row>
    <row r="61" spans="1:1" x14ac:dyDescent="0.25">
      <c r="A61" s="85"/>
    </row>
    <row r="62" spans="1:1" x14ac:dyDescent="0.25">
      <c r="A62" s="85" t="s">
        <v>1149</v>
      </c>
    </row>
    <row r="63" spans="1:1" x14ac:dyDescent="0.25">
      <c r="A63" s="85" t="s">
        <v>1150</v>
      </c>
    </row>
    <row r="64" spans="1:1" x14ac:dyDescent="0.25">
      <c r="A64" s="85"/>
    </row>
    <row r="65" spans="1:1" x14ac:dyDescent="0.25">
      <c r="A65" s="82" t="s">
        <v>1500</v>
      </c>
    </row>
    <row r="66" spans="1:1" x14ac:dyDescent="0.25">
      <c r="A66" s="85" t="s">
        <v>1151</v>
      </c>
    </row>
    <row r="67" spans="1:1" x14ac:dyDescent="0.25">
      <c r="A67" s="82" t="s">
        <v>1377</v>
      </c>
    </row>
    <row r="68" spans="1:1" x14ac:dyDescent="0.25">
      <c r="A68" s="85" t="s">
        <v>1152</v>
      </c>
    </row>
    <row r="69" spans="1:1" x14ac:dyDescent="0.25">
      <c r="A69" s="113" t="s">
        <v>1525</v>
      </c>
    </row>
    <row r="70" spans="1:1" x14ac:dyDescent="0.25">
      <c r="A70" s="85" t="s">
        <v>1153</v>
      </c>
    </row>
    <row r="71" spans="1:1" x14ac:dyDescent="0.25">
      <c r="A71" s="85" t="s">
        <v>1154</v>
      </c>
    </row>
    <row r="72" spans="1:1" x14ac:dyDescent="0.25">
      <c r="A72" s="85" t="s">
        <v>1155</v>
      </c>
    </row>
    <row r="73" spans="1:1" x14ac:dyDescent="0.25">
      <c r="A73" s="85" t="s">
        <v>1156</v>
      </c>
    </row>
    <row r="74" spans="1:1" x14ac:dyDescent="0.25">
      <c r="A74" s="85" t="s">
        <v>1157</v>
      </c>
    </row>
    <row r="75" spans="1:1" x14ac:dyDescent="0.25">
      <c r="A75" s="85" t="s">
        <v>1158</v>
      </c>
    </row>
    <row r="76" spans="1:1" x14ac:dyDescent="0.25">
      <c r="A76" s="85" t="s">
        <v>1159</v>
      </c>
    </row>
    <row r="77" spans="1:1" x14ac:dyDescent="0.25">
      <c r="A77" s="85" t="s">
        <v>1160</v>
      </c>
    </row>
    <row r="78" spans="1:1" x14ac:dyDescent="0.25">
      <c r="A78" s="85" t="s">
        <v>1161</v>
      </c>
    </row>
    <row r="79" spans="1:1" x14ac:dyDescent="0.25">
      <c r="A79" s="85" t="s">
        <v>1162</v>
      </c>
    </row>
    <row r="80" spans="1:1" x14ac:dyDescent="0.25">
      <c r="A80" s="85" t="s">
        <v>1163</v>
      </c>
    </row>
    <row r="81" spans="1:1" x14ac:dyDescent="0.25">
      <c r="A81" s="85" t="s">
        <v>1164</v>
      </c>
    </row>
    <row r="82" spans="1:1" x14ac:dyDescent="0.25">
      <c r="A82" s="85" t="s">
        <v>1165</v>
      </c>
    </row>
    <row r="83" spans="1:1" x14ac:dyDescent="0.25">
      <c r="A83" s="85" t="s">
        <v>1166</v>
      </c>
    </row>
    <row r="84" spans="1:1" x14ac:dyDescent="0.25">
      <c r="A84" s="85" t="s">
        <v>1167</v>
      </c>
    </row>
    <row r="85" spans="1:1" x14ac:dyDescent="0.25">
      <c r="A85" s="85" t="s">
        <v>1168</v>
      </c>
    </row>
    <row r="86" spans="1:1" x14ac:dyDescent="0.25">
      <c r="A86" s="85" t="s">
        <v>1169</v>
      </c>
    </row>
    <row r="87" spans="1:1" x14ac:dyDescent="0.25">
      <c r="A87" s="85" t="s">
        <v>1170</v>
      </c>
    </row>
    <row r="88" spans="1:1" x14ac:dyDescent="0.25">
      <c r="A88" s="85" t="s">
        <v>1171</v>
      </c>
    </row>
    <row r="89" spans="1:1" x14ac:dyDescent="0.25">
      <c r="A89" s="85"/>
    </row>
    <row r="90" spans="1:1" x14ac:dyDescent="0.25">
      <c r="A90" s="85" t="s">
        <v>1172</v>
      </c>
    </row>
    <row r="91" spans="1:1" x14ac:dyDescent="0.25">
      <c r="A91" s="85" t="s">
        <v>1173</v>
      </c>
    </row>
    <row r="92" spans="1:1" x14ac:dyDescent="0.25">
      <c r="A92" s="85" t="s">
        <v>1174</v>
      </c>
    </row>
    <row r="93" spans="1:1" x14ac:dyDescent="0.25">
      <c r="A93" s="85" t="s">
        <v>1175</v>
      </c>
    </row>
    <row r="94" spans="1:1" x14ac:dyDescent="0.25">
      <c r="A94" s="85" t="s">
        <v>1176</v>
      </c>
    </row>
    <row r="95" spans="1:1" x14ac:dyDescent="0.25">
      <c r="A95" s="85" t="s">
        <v>1177</v>
      </c>
    </row>
    <row r="96" spans="1:1" x14ac:dyDescent="0.25">
      <c r="A96" s="85"/>
    </row>
    <row r="97" spans="1:1" x14ac:dyDescent="0.25">
      <c r="A97" s="85" t="s">
        <v>1178</v>
      </c>
    </row>
    <row r="98" spans="1:1" x14ac:dyDescent="0.25">
      <c r="A98" s="85" t="s">
        <v>1179</v>
      </c>
    </row>
    <row r="99" spans="1:1" x14ac:dyDescent="0.25">
      <c r="A99" s="85" t="s">
        <v>1183</v>
      </c>
    </row>
    <row r="100" spans="1:1" x14ac:dyDescent="0.25">
      <c r="A100" s="85" t="s">
        <v>1184</v>
      </c>
    </row>
    <row r="101" spans="1:1" x14ac:dyDescent="0.25">
      <c r="A101" s="85" t="s">
        <v>1185</v>
      </c>
    </row>
    <row r="102" spans="1:1" x14ac:dyDescent="0.25">
      <c r="A102" s="85" t="s">
        <v>1186</v>
      </c>
    </row>
    <row r="103" spans="1:1" x14ac:dyDescent="0.25">
      <c r="A103" s="85" t="s">
        <v>1187</v>
      </c>
    </row>
    <row r="104" spans="1:1" x14ac:dyDescent="0.25">
      <c r="A104" s="85" t="s">
        <v>1188</v>
      </c>
    </row>
    <row r="105" spans="1:1" x14ac:dyDescent="0.25">
      <c r="A105" s="85" t="s">
        <v>1189</v>
      </c>
    </row>
    <row r="106" spans="1:1" x14ac:dyDescent="0.25">
      <c r="A106" s="85" t="s">
        <v>1190</v>
      </c>
    </row>
    <row r="107" spans="1:1" x14ac:dyDescent="0.25">
      <c r="A107" s="85" t="s">
        <v>1191</v>
      </c>
    </row>
    <row r="108" spans="1:1" x14ac:dyDescent="0.25">
      <c r="A108" s="85" t="s">
        <v>1192</v>
      </c>
    </row>
    <row r="109" spans="1:1" x14ac:dyDescent="0.25">
      <c r="A109" s="85" t="s">
        <v>1193</v>
      </c>
    </row>
    <row r="110" spans="1:1" x14ac:dyDescent="0.25">
      <c r="A110" s="85" t="s">
        <v>1194</v>
      </c>
    </row>
    <row r="111" spans="1:1" x14ac:dyDescent="0.25">
      <c r="A111" s="85" t="s">
        <v>1195</v>
      </c>
    </row>
    <row r="112" spans="1:1" x14ac:dyDescent="0.25">
      <c r="A112" s="85" t="s">
        <v>1196</v>
      </c>
    </row>
    <row r="113" spans="1:1" x14ac:dyDescent="0.25">
      <c r="A113" s="85" t="s">
        <v>1197</v>
      </c>
    </row>
    <row r="114" spans="1:1" x14ac:dyDescent="0.25">
      <c r="A114" s="85" t="s">
        <v>1198</v>
      </c>
    </row>
    <row r="115" spans="1:1" x14ac:dyDescent="0.25">
      <c r="A115" s="85" t="s">
        <v>1199</v>
      </c>
    </row>
    <row r="116" spans="1:1" x14ac:dyDescent="0.25">
      <c r="A116" s="85" t="s">
        <v>1200</v>
      </c>
    </row>
    <row r="117" spans="1:1" x14ac:dyDescent="0.25">
      <c r="A117" s="85" t="s">
        <v>1201</v>
      </c>
    </row>
    <row r="118" spans="1:1" x14ac:dyDescent="0.25">
      <c r="A118" s="85" t="s">
        <v>1202</v>
      </c>
    </row>
    <row r="119" spans="1:1" x14ac:dyDescent="0.25">
      <c r="A119" s="85" t="s">
        <v>1203</v>
      </c>
    </row>
    <row r="120" spans="1:1" x14ac:dyDescent="0.25">
      <c r="A120" s="85" t="s">
        <v>1204</v>
      </c>
    </row>
    <row r="121" spans="1:1" x14ac:dyDescent="0.25">
      <c r="A121" s="85" t="s">
        <v>1205</v>
      </c>
    </row>
    <row r="122" spans="1:1" x14ac:dyDescent="0.25">
      <c r="A122" s="85" t="s">
        <v>1206</v>
      </c>
    </row>
    <row r="123" spans="1:1" x14ac:dyDescent="0.25">
      <c r="A123" s="85" t="s">
        <v>1207</v>
      </c>
    </row>
    <row r="124" spans="1:1" x14ac:dyDescent="0.25">
      <c r="A124" s="85" t="s">
        <v>1208</v>
      </c>
    </row>
    <row r="125" spans="1:1" x14ac:dyDescent="0.25">
      <c r="A125" s="85" t="s">
        <v>1209</v>
      </c>
    </row>
    <row r="126" spans="1:1" x14ac:dyDescent="0.25">
      <c r="A126" s="85" t="s">
        <v>1210</v>
      </c>
    </row>
    <row r="127" spans="1:1" x14ac:dyDescent="0.25">
      <c r="A127" s="85" t="s">
        <v>1045</v>
      </c>
    </row>
    <row r="128" spans="1:1" x14ac:dyDescent="0.25">
      <c r="A128" s="85" t="s">
        <v>1180</v>
      </c>
    </row>
    <row r="129" spans="1:1" x14ac:dyDescent="0.25">
      <c r="A129" s="85" t="s">
        <v>1211</v>
      </c>
    </row>
    <row r="130" spans="1:1" x14ac:dyDescent="0.25">
      <c r="A130" s="85" t="s">
        <v>1212</v>
      </c>
    </row>
    <row r="131" spans="1:1" x14ac:dyDescent="0.25">
      <c r="A131" s="85" t="s">
        <v>1213</v>
      </c>
    </row>
    <row r="132" spans="1:1" x14ac:dyDescent="0.25">
      <c r="A132" s="85" t="s">
        <v>1214</v>
      </c>
    </row>
    <row r="133" spans="1:1" x14ac:dyDescent="0.25">
      <c r="A133" s="85" t="s">
        <v>1215</v>
      </c>
    </row>
    <row r="134" spans="1:1" x14ac:dyDescent="0.25">
      <c r="A134" s="85" t="s">
        <v>1216</v>
      </c>
    </row>
    <row r="135" spans="1:1" x14ac:dyDescent="0.25">
      <c r="A135" s="85" t="s">
        <v>1218</v>
      </c>
    </row>
    <row r="136" spans="1:1" x14ac:dyDescent="0.25">
      <c r="A136" s="85" t="s">
        <v>1217</v>
      </c>
    </row>
    <row r="137" spans="1:1" x14ac:dyDescent="0.25">
      <c r="A137" s="85" t="s">
        <v>1219</v>
      </c>
    </row>
    <row r="138" spans="1:1" x14ac:dyDescent="0.25">
      <c r="A138" s="85" t="s">
        <v>1191</v>
      </c>
    </row>
    <row r="139" spans="1:1" x14ac:dyDescent="0.25">
      <c r="A139" s="85" t="s">
        <v>1192</v>
      </c>
    </row>
    <row r="140" spans="1:1" x14ac:dyDescent="0.25">
      <c r="A140" s="85" t="s">
        <v>1193</v>
      </c>
    </row>
    <row r="141" spans="1:1" x14ac:dyDescent="0.25">
      <c r="A141" s="85" t="s">
        <v>1194</v>
      </c>
    </row>
    <row r="142" spans="1:1" x14ac:dyDescent="0.25">
      <c r="A142" s="85" t="s">
        <v>1195</v>
      </c>
    </row>
    <row r="143" spans="1:1" x14ac:dyDescent="0.25">
      <c r="A143" s="85" t="s">
        <v>1196</v>
      </c>
    </row>
    <row r="144" spans="1:1" x14ac:dyDescent="0.25">
      <c r="A144" s="85" t="s">
        <v>1197</v>
      </c>
    </row>
    <row r="145" spans="1:1" x14ac:dyDescent="0.25">
      <c r="A145" s="85" t="s">
        <v>1198</v>
      </c>
    </row>
    <row r="146" spans="1:1" x14ac:dyDescent="0.25">
      <c r="A146" s="85" t="s">
        <v>1199</v>
      </c>
    </row>
    <row r="147" spans="1:1" x14ac:dyDescent="0.25">
      <c r="A147" s="85" t="s">
        <v>1200</v>
      </c>
    </row>
    <row r="148" spans="1:1" x14ac:dyDescent="0.25">
      <c r="A148" s="85" t="s">
        <v>1201</v>
      </c>
    </row>
    <row r="149" spans="1:1" x14ac:dyDescent="0.25">
      <c r="A149" s="85" t="s">
        <v>1202</v>
      </c>
    </row>
    <row r="150" spans="1:1" x14ac:dyDescent="0.25">
      <c r="A150" s="85" t="s">
        <v>1203</v>
      </c>
    </row>
    <row r="151" spans="1:1" x14ac:dyDescent="0.25">
      <c r="A151" s="85" t="s">
        <v>1204</v>
      </c>
    </row>
    <row r="152" spans="1:1" x14ac:dyDescent="0.25">
      <c r="A152" s="85" t="s">
        <v>1205</v>
      </c>
    </row>
    <row r="153" spans="1:1" x14ac:dyDescent="0.25">
      <c r="A153" s="85" t="s">
        <v>1206</v>
      </c>
    </row>
    <row r="154" spans="1:1" x14ac:dyDescent="0.25">
      <c r="A154" s="85" t="s">
        <v>1207</v>
      </c>
    </row>
    <row r="155" spans="1:1" x14ac:dyDescent="0.25">
      <c r="A155" s="85" t="s">
        <v>1220</v>
      </c>
    </row>
    <row r="156" spans="1:1" x14ac:dyDescent="0.25">
      <c r="A156" s="85" t="s">
        <v>1209</v>
      </c>
    </row>
    <row r="157" spans="1:1" x14ac:dyDescent="0.25">
      <c r="A157" s="85" t="s">
        <v>1210</v>
      </c>
    </row>
    <row r="158" spans="1:1" x14ac:dyDescent="0.25">
      <c r="A158" s="85" t="s">
        <v>1045</v>
      </c>
    </row>
    <row r="159" spans="1:1" x14ac:dyDescent="0.25">
      <c r="A159" s="85" t="s">
        <v>1181</v>
      </c>
    </row>
    <row r="160" spans="1:1" x14ac:dyDescent="0.25">
      <c r="A160" s="85" t="s">
        <v>1221</v>
      </c>
    </row>
    <row r="161" spans="1:1" x14ac:dyDescent="0.25">
      <c r="A161" s="85" t="s">
        <v>1045</v>
      </c>
    </row>
    <row r="162" spans="1:1" x14ac:dyDescent="0.25">
      <c r="A162" s="85" t="s">
        <v>1182</v>
      </c>
    </row>
    <row r="163" spans="1:1" x14ac:dyDescent="0.25">
      <c r="A163" s="85" t="s">
        <v>1222</v>
      </c>
    </row>
    <row r="164" spans="1:1" x14ac:dyDescent="0.25">
      <c r="A164" s="85" t="s">
        <v>1045</v>
      </c>
    </row>
    <row r="165" spans="1:1" x14ac:dyDescent="0.25">
      <c r="A165" s="87"/>
    </row>
    <row r="166" spans="1:1" x14ac:dyDescent="0.25">
      <c r="A166" s="85" t="str">
        <f ca="1">CONCATENATE("wlan ",wlan_id17_profile_wlan," 17 ",wlan_id17_ssid)</f>
        <v>wlan vlan511_802.1x 17 "DEwlanGuest1x"</v>
      </c>
    </row>
    <row r="167" spans="1:1" x14ac:dyDescent="0.25">
      <c r="A167" s="85" t="s">
        <v>1065</v>
      </c>
    </row>
    <row r="168" spans="1:1" x14ac:dyDescent="0.25">
      <c r="A168" s="85" t="s">
        <v>1256</v>
      </c>
    </row>
    <row r="169" spans="1:1" x14ac:dyDescent="0.25">
      <c r="A169" s="85" t="s">
        <v>1257</v>
      </c>
    </row>
    <row r="170" spans="1:1" x14ac:dyDescent="0.25">
      <c r="A170" s="85" t="s">
        <v>1258</v>
      </c>
    </row>
    <row r="171" spans="1:1" x14ac:dyDescent="0.25">
      <c r="A171" s="85" t="s">
        <v>1259</v>
      </c>
    </row>
    <row r="172" spans="1:1" x14ac:dyDescent="0.25">
      <c r="A172" s="85" t="s">
        <v>1475</v>
      </c>
    </row>
    <row r="173" spans="1:1" x14ac:dyDescent="0.25">
      <c r="A173" s="85" t="s">
        <v>1476</v>
      </c>
    </row>
    <row r="174" spans="1:1" x14ac:dyDescent="0.25">
      <c r="A174" s="85" t="s">
        <v>1477</v>
      </c>
    </row>
    <row r="175" spans="1:1" x14ac:dyDescent="0.25">
      <c r="A175" s="85" t="str">
        <f>CONCATENATE("local-auth ",wlan_id17_eap_local)</f>
        <v>local-auth Bauhaus_Guest</v>
      </c>
    </row>
    <row r="176" spans="1:1" x14ac:dyDescent="0.25">
      <c r="A176" s="85" t="str">
        <f>IF(wlan_id17_state="on","no shut","# SSID disabled")</f>
        <v>no shut</v>
      </c>
    </row>
    <row r="177" spans="1:4" x14ac:dyDescent="0.25">
      <c r="A177" s="85" t="s">
        <v>1045</v>
      </c>
    </row>
    <row r="178" spans="1:4" x14ac:dyDescent="0.25">
      <c r="A178" s="87"/>
    </row>
    <row r="179" spans="1:4" x14ac:dyDescent="0.25">
      <c r="A179" s="85" t="str">
        <f ca="1">CONCATENATE("wlan ",wlan_id18_profile_wlan," 18 ",wlan_id18_ssid)</f>
        <v>wlan vlan513_802.1x 18 "DEwlan802dot1x"</v>
      </c>
    </row>
    <row r="180" spans="1:4" x14ac:dyDescent="0.25">
      <c r="A180" s="85" t="s">
        <v>1065</v>
      </c>
    </row>
    <row r="181" spans="1:4" x14ac:dyDescent="0.25">
      <c r="A181" s="82" t="s">
        <v>1337</v>
      </c>
    </row>
    <row r="182" spans="1:4" x14ac:dyDescent="0.25">
      <c r="A182" s="85" t="s">
        <v>1256</v>
      </c>
    </row>
    <row r="183" spans="1:4" x14ac:dyDescent="0.25">
      <c r="A183" s="85" t="s">
        <v>1257</v>
      </c>
    </row>
    <row r="184" spans="1:4" x14ac:dyDescent="0.25">
      <c r="A184" s="85" t="s">
        <v>1260</v>
      </c>
      <c r="D184" s="60" t="s">
        <v>1263</v>
      </c>
    </row>
    <row r="185" spans="1:4" x14ac:dyDescent="0.25">
      <c r="A185" s="85" t="s">
        <v>1261</v>
      </c>
    </row>
    <row r="186" spans="1:4" x14ac:dyDescent="0.25">
      <c r="A186" s="85" t="s">
        <v>1259</v>
      </c>
    </row>
    <row r="187" spans="1:4" x14ac:dyDescent="0.25">
      <c r="A187" s="85" t="s">
        <v>1262</v>
      </c>
    </row>
    <row r="188" spans="1:4" x14ac:dyDescent="0.25">
      <c r="A188" s="82" t="str">
        <f>CONCATENATE("local-auth ",wlan_id18_eap_local)</f>
        <v>local-auth Local_EAP-TLS</v>
      </c>
    </row>
    <row r="189" spans="1:4" x14ac:dyDescent="0.25">
      <c r="A189" s="82" t="str">
        <f>IF(wlan_id18_state="on","no shut","# SSID disabled")</f>
        <v>no shut</v>
      </c>
    </row>
    <row r="190" spans="1:4" x14ac:dyDescent="0.25">
      <c r="A190" s="85" t="s">
        <v>1045</v>
      </c>
    </row>
    <row r="191" spans="1:4" x14ac:dyDescent="0.25">
      <c r="A191" s="87"/>
    </row>
    <row r="192" spans="1:4" x14ac:dyDescent="0.25">
      <c r="A192" s="85" t="str">
        <f ca="1">CONCATENATE("wlan ",wlan_id19_profile_wlan," 19 ",wlan_id19_ssid)</f>
        <v>wlan vlan514_802.1x 19 "DEwlanORGdot1x"</v>
      </c>
    </row>
    <row r="193" spans="1:1" x14ac:dyDescent="0.25">
      <c r="A193" s="85" t="s">
        <v>1065</v>
      </c>
    </row>
    <row r="194" spans="1:1" x14ac:dyDescent="0.25">
      <c r="A194" s="85" t="s">
        <v>1257</v>
      </c>
    </row>
    <row r="195" spans="1:1" x14ac:dyDescent="0.25">
      <c r="A195" s="85" t="s">
        <v>1259</v>
      </c>
    </row>
    <row r="196" spans="1:1" x14ac:dyDescent="0.25">
      <c r="A196" s="85" t="s">
        <v>1262</v>
      </c>
    </row>
    <row r="197" spans="1:1" x14ac:dyDescent="0.25">
      <c r="A197" s="82" t="str">
        <f>CONCATENATE("local-auth ",wlan_id19_eap_local)</f>
        <v>local-auth Local_EAP-TLS</v>
      </c>
    </row>
    <row r="198" spans="1:1" x14ac:dyDescent="0.25">
      <c r="A198" s="82" t="str">
        <f>IF(wlan_id19_state="on","no shut","# SSID disabled")</f>
        <v>no shut</v>
      </c>
    </row>
    <row r="199" spans="1:1" x14ac:dyDescent="0.25">
      <c r="A199" s="85" t="s">
        <v>1045</v>
      </c>
    </row>
    <row r="200" spans="1:1" x14ac:dyDescent="0.25">
      <c r="A200" s="87"/>
    </row>
    <row r="201" spans="1:1" x14ac:dyDescent="0.25">
      <c r="A201" s="85" t="str">
        <f>CONCATENATE("wlan ",wlan_id20_profile_wlan," 20 ",wlan_id20_ssid)</f>
        <v>wlan vlan222_guest 20 "BAUHAUS Public WiFi"</v>
      </c>
    </row>
    <row r="202" spans="1:1" x14ac:dyDescent="0.25">
      <c r="A202" s="85" t="s">
        <v>1065</v>
      </c>
    </row>
    <row r="203" spans="1:1" x14ac:dyDescent="0.25">
      <c r="A203" s="85" t="s">
        <v>1256</v>
      </c>
    </row>
    <row r="204" spans="1:1" x14ac:dyDescent="0.25">
      <c r="A204" s="85" t="s">
        <v>1308</v>
      </c>
    </row>
    <row r="205" spans="1:1" x14ac:dyDescent="0.25">
      <c r="A205" s="85" t="s">
        <v>1257</v>
      </c>
    </row>
    <row r="206" spans="1:1" x14ac:dyDescent="0.25">
      <c r="A206" s="85" t="s">
        <v>1258</v>
      </c>
    </row>
    <row r="207" spans="1:1" x14ac:dyDescent="0.25">
      <c r="A207" s="85" t="s">
        <v>1309</v>
      </c>
    </row>
    <row r="208" spans="1:1" x14ac:dyDescent="0.25">
      <c r="A208" s="85" t="s">
        <v>1310</v>
      </c>
    </row>
    <row r="209" spans="1:1" x14ac:dyDescent="0.25">
      <c r="A209" s="85" t="s">
        <v>1300</v>
      </c>
    </row>
    <row r="210" spans="1:1" x14ac:dyDescent="0.25">
      <c r="A210" s="82" t="str">
        <f>IF(wlan_id20_state="on","no shut","# SSID disabled")</f>
        <v>no shut</v>
      </c>
    </row>
    <row r="211" spans="1:1" x14ac:dyDescent="0.25">
      <c r="A211" s="85" t="s">
        <v>1045</v>
      </c>
    </row>
    <row r="212" spans="1:1" x14ac:dyDescent="0.25">
      <c r="A212" s="87"/>
    </row>
    <row r="213" spans="1:1" x14ac:dyDescent="0.25">
      <c r="A213" s="85" t="str">
        <f ca="1">CONCATENATE("wlan ",wlan_id33_profile_wlan," 33 ",wlan_id33_ssid)</f>
        <v>wlan vlan333_SmartHome 33 "DEpublicPSK"</v>
      </c>
    </row>
    <row r="214" spans="1:1" x14ac:dyDescent="0.25">
      <c r="A214" s="85" t="s">
        <v>1302</v>
      </c>
    </row>
    <row r="215" spans="1:1" x14ac:dyDescent="0.25">
      <c r="A215" s="85" t="s">
        <v>1257</v>
      </c>
    </row>
    <row r="216" spans="1:1" x14ac:dyDescent="0.25">
      <c r="A216" s="85" t="str">
        <f>CONCATENATE("security wpa psk set-key ascii 0 ",wlan_id33_psk)</f>
        <v>security wpa psk set-key ascii 0 $634Smar7hau$</v>
      </c>
    </row>
    <row r="217" spans="1:1" x14ac:dyDescent="0.25">
      <c r="A217" s="85" t="s">
        <v>1300</v>
      </c>
    </row>
    <row r="218" spans="1:1" x14ac:dyDescent="0.25">
      <c r="A218" s="85" t="s">
        <v>1301</v>
      </c>
    </row>
    <row r="219" spans="1:1" x14ac:dyDescent="0.25">
      <c r="A219" s="82" t="str">
        <f>IF(wlan_id33_state="on","no shut","# SSID disabled")</f>
        <v>no shut</v>
      </c>
    </row>
    <row r="220" spans="1:1" x14ac:dyDescent="0.25">
      <c r="A220" s="85" t="s">
        <v>1045</v>
      </c>
    </row>
    <row r="221" spans="1:1" x14ac:dyDescent="0.25">
      <c r="A221" s="87"/>
    </row>
    <row r="222" spans="1:1" x14ac:dyDescent="0.25">
      <c r="A222" s="85" t="s">
        <v>1264</v>
      </c>
    </row>
    <row r="223" spans="1:1" x14ac:dyDescent="0.25">
      <c r="A223" s="85" t="s">
        <v>1269</v>
      </c>
    </row>
    <row r="224" spans="1:1" x14ac:dyDescent="0.25">
      <c r="A224" s="85" t="s">
        <v>1270</v>
      </c>
    </row>
    <row r="225" spans="1:1" x14ac:dyDescent="0.25">
      <c r="A225" s="85" t="s">
        <v>1271</v>
      </c>
    </row>
    <row r="226" spans="1:1" x14ac:dyDescent="0.25">
      <c r="A226" s="85" t="s">
        <v>1269</v>
      </c>
    </row>
    <row r="227" spans="1:1" x14ac:dyDescent="0.25">
      <c r="A227" s="85" t="s">
        <v>1045</v>
      </c>
    </row>
    <row r="228" spans="1:1" x14ac:dyDescent="0.25">
      <c r="A228" s="87"/>
    </row>
    <row r="229" spans="1:1" x14ac:dyDescent="0.25">
      <c r="A229" s="82" t="str">
        <f>CONCATENATE("wireless profile policy ",wlan_id17_profile_policy)</f>
        <v>wireless profile policy flex_vlan511</v>
      </c>
    </row>
    <row r="230" spans="1:1" x14ac:dyDescent="0.25">
      <c r="A230" s="85" t="s">
        <v>1265</v>
      </c>
    </row>
    <row r="231" spans="1:1" x14ac:dyDescent="0.25">
      <c r="A231" s="85" t="s">
        <v>1065</v>
      </c>
    </row>
    <row r="232" spans="1:1" x14ac:dyDescent="0.25">
      <c r="A232" s="85" t="s">
        <v>1338</v>
      </c>
    </row>
    <row r="233" spans="1:1" x14ac:dyDescent="0.25">
      <c r="A233" s="85" t="s">
        <v>1272</v>
      </c>
    </row>
    <row r="234" spans="1:1" x14ac:dyDescent="0.25">
      <c r="A234" s="85" t="s">
        <v>1273</v>
      </c>
    </row>
    <row r="235" spans="1:1" x14ac:dyDescent="0.25">
      <c r="A235" s="85" t="s">
        <v>1274</v>
      </c>
    </row>
    <row r="236" spans="1:1" x14ac:dyDescent="0.25">
      <c r="A236" s="85" t="str">
        <f>CONCATENATE("description ",wlan_id17_descript)</f>
        <v>description Guest</v>
      </c>
    </row>
    <row r="237" spans="1:1" x14ac:dyDescent="0.25">
      <c r="A237" s="85" t="s">
        <v>1275</v>
      </c>
    </row>
    <row r="238" spans="1:1" x14ac:dyDescent="0.25">
      <c r="A238" s="85" t="s">
        <v>1276</v>
      </c>
    </row>
    <row r="239" spans="1:1" x14ac:dyDescent="0.25">
      <c r="A239" s="85" t="s">
        <v>1277</v>
      </c>
    </row>
    <row r="240" spans="1:1" x14ac:dyDescent="0.25">
      <c r="A240" s="85" t="s">
        <v>1278</v>
      </c>
    </row>
    <row r="241" spans="1:1" x14ac:dyDescent="0.25">
      <c r="A241" s="85" t="str">
        <f>CONCATENATE("vlan ",wlan_id17_vlan)</f>
        <v>vlan 511</v>
      </c>
    </row>
    <row r="242" spans="1:1" x14ac:dyDescent="0.25">
      <c r="A242" s="85" t="s">
        <v>1210</v>
      </c>
    </row>
    <row r="243" spans="1:1" x14ac:dyDescent="0.25">
      <c r="A243" s="85" t="s">
        <v>1045</v>
      </c>
    </row>
    <row r="244" spans="1:1" x14ac:dyDescent="0.25">
      <c r="A244" s="87"/>
    </row>
    <row r="245" spans="1:1" x14ac:dyDescent="0.25">
      <c r="A245" s="82" t="str">
        <f>CONCATENATE("wireless profile policy ",wlan_id18_profile_policy)</f>
        <v>wireless profile policy flex_vlan513</v>
      </c>
    </row>
    <row r="246" spans="1:1" x14ac:dyDescent="0.25">
      <c r="A246" s="85" t="s">
        <v>1265</v>
      </c>
    </row>
    <row r="247" spans="1:1" x14ac:dyDescent="0.25">
      <c r="A247" s="85" t="s">
        <v>1065</v>
      </c>
    </row>
    <row r="248" spans="1:1" x14ac:dyDescent="0.25">
      <c r="A248" s="85" t="s">
        <v>1338</v>
      </c>
    </row>
    <row r="249" spans="1:1" x14ac:dyDescent="0.25">
      <c r="A249" s="85" t="s">
        <v>1272</v>
      </c>
    </row>
    <row r="250" spans="1:1" x14ac:dyDescent="0.25">
      <c r="A250" s="85" t="s">
        <v>1273</v>
      </c>
    </row>
    <row r="251" spans="1:1" x14ac:dyDescent="0.25">
      <c r="A251" s="85" t="s">
        <v>1274</v>
      </c>
    </row>
    <row r="252" spans="1:1" x14ac:dyDescent="0.25">
      <c r="A252" s="85" t="str">
        <f>CONCATENATE("description ",wlan_id18_descript)</f>
        <v>description MDE</v>
      </c>
    </row>
    <row r="253" spans="1:1" x14ac:dyDescent="0.25">
      <c r="A253" s="85" t="s">
        <v>1275</v>
      </c>
    </row>
    <row r="254" spans="1:1" x14ac:dyDescent="0.25">
      <c r="A254" s="85" t="s">
        <v>1276</v>
      </c>
    </row>
    <row r="255" spans="1:1" x14ac:dyDescent="0.25">
      <c r="A255" s="85" t="s">
        <v>1277</v>
      </c>
    </row>
    <row r="256" spans="1:1" x14ac:dyDescent="0.25">
      <c r="A256" s="85" t="s">
        <v>1278</v>
      </c>
    </row>
    <row r="257" spans="1:1" x14ac:dyDescent="0.25">
      <c r="A257" s="82" t="str">
        <f>CONCATENATE("vlan ",wlan_id18_vlan)</f>
        <v>vlan 513</v>
      </c>
    </row>
    <row r="258" spans="1:1" x14ac:dyDescent="0.25">
      <c r="A258" s="85" t="s">
        <v>1279</v>
      </c>
    </row>
    <row r="259" spans="1:1" x14ac:dyDescent="0.25">
      <c r="A259" s="85" t="s">
        <v>1210</v>
      </c>
    </row>
    <row r="260" spans="1:1" x14ac:dyDescent="0.25">
      <c r="A260" s="85" t="s">
        <v>1045</v>
      </c>
    </row>
    <row r="261" spans="1:1" x14ac:dyDescent="0.25">
      <c r="A261" s="87"/>
    </row>
    <row r="262" spans="1:1" x14ac:dyDescent="0.25">
      <c r="A262" s="82" t="str">
        <f>CONCATENATE("wireless profile policy ",wlan_id19_profile_policy)</f>
        <v>wireless profile policy flex_vlan514</v>
      </c>
    </row>
    <row r="263" spans="1:1" x14ac:dyDescent="0.25">
      <c r="A263" s="85" t="s">
        <v>1265</v>
      </c>
    </row>
    <row r="264" spans="1:1" x14ac:dyDescent="0.25">
      <c r="A264" s="85" t="s">
        <v>1065</v>
      </c>
    </row>
    <row r="265" spans="1:1" x14ac:dyDescent="0.25">
      <c r="A265" s="85" t="s">
        <v>1338</v>
      </c>
    </row>
    <row r="266" spans="1:1" x14ac:dyDescent="0.25">
      <c r="A266" s="85" t="s">
        <v>1272</v>
      </c>
    </row>
    <row r="267" spans="1:1" x14ac:dyDescent="0.25">
      <c r="A267" s="85" t="s">
        <v>1273</v>
      </c>
    </row>
    <row r="268" spans="1:1" x14ac:dyDescent="0.25">
      <c r="A268" s="85" t="s">
        <v>1274</v>
      </c>
    </row>
    <row r="269" spans="1:1" x14ac:dyDescent="0.25">
      <c r="A269" s="85" t="str">
        <f>CONCATENATE("description ",wlan_id19_descript)</f>
        <v>description Kasse</v>
      </c>
    </row>
    <row r="270" spans="1:1" x14ac:dyDescent="0.25">
      <c r="A270" s="85" t="s">
        <v>1275</v>
      </c>
    </row>
    <row r="271" spans="1:1" x14ac:dyDescent="0.25">
      <c r="A271" s="85" t="s">
        <v>1276</v>
      </c>
    </row>
    <row r="272" spans="1:1" x14ac:dyDescent="0.25">
      <c r="A272" s="85" t="s">
        <v>1277</v>
      </c>
    </row>
    <row r="273" spans="1:1" x14ac:dyDescent="0.25">
      <c r="A273" s="85" t="s">
        <v>1278</v>
      </c>
    </row>
    <row r="274" spans="1:1" x14ac:dyDescent="0.25">
      <c r="A274" s="82" t="str">
        <f>CONCATENATE("vlan ",wlan_id19_vlan)</f>
        <v>vlan 514</v>
      </c>
    </row>
    <row r="275" spans="1:1" x14ac:dyDescent="0.25">
      <c r="A275" s="85" t="s">
        <v>1279</v>
      </c>
    </row>
    <row r="276" spans="1:1" x14ac:dyDescent="0.25">
      <c r="A276" s="85" t="s">
        <v>1210</v>
      </c>
    </row>
    <row r="277" spans="1:1" x14ac:dyDescent="0.25">
      <c r="A277" s="85" t="s">
        <v>1045</v>
      </c>
    </row>
    <row r="278" spans="1:1" x14ac:dyDescent="0.25">
      <c r="A278" s="87"/>
    </row>
    <row r="279" spans="1:1" x14ac:dyDescent="0.25">
      <c r="A279" s="82" t="str">
        <f>CONCATENATE("wireless profile policy ",wlan_id20_profile_policy)</f>
        <v>wireless profile policy flex_vlan222</v>
      </c>
    </row>
    <row r="280" spans="1:1" x14ac:dyDescent="0.25">
      <c r="A280" s="85" t="s">
        <v>1266</v>
      </c>
    </row>
    <row r="281" spans="1:1" x14ac:dyDescent="0.25">
      <c r="A281" s="85" t="s">
        <v>1065</v>
      </c>
    </row>
    <row r="282" spans="1:1" x14ac:dyDescent="0.25">
      <c r="A282" s="85" t="s">
        <v>1338</v>
      </c>
    </row>
    <row r="283" spans="1:1" x14ac:dyDescent="0.25">
      <c r="A283" s="85" t="s">
        <v>1272</v>
      </c>
    </row>
    <row r="284" spans="1:1" x14ac:dyDescent="0.25">
      <c r="A284" s="85" t="s">
        <v>1273</v>
      </c>
    </row>
    <row r="285" spans="1:1" x14ac:dyDescent="0.25">
      <c r="A285" s="85" t="s">
        <v>1274</v>
      </c>
    </row>
    <row r="286" spans="1:1" x14ac:dyDescent="0.25">
      <c r="A286" s="85" t="str">
        <f>CONCATENATE("description ",wlan_id20_descript)</f>
        <v>description FreeWiFi</v>
      </c>
    </row>
    <row r="287" spans="1:1" x14ac:dyDescent="0.25">
      <c r="A287" s="85" t="s">
        <v>1275</v>
      </c>
    </row>
    <row r="288" spans="1:1" x14ac:dyDescent="0.25">
      <c r="A288" s="85" t="s">
        <v>1276</v>
      </c>
    </row>
    <row r="289" spans="1:1" x14ac:dyDescent="0.25">
      <c r="A289" s="85" t="s">
        <v>1277</v>
      </c>
    </row>
    <row r="290" spans="1:1" x14ac:dyDescent="0.25">
      <c r="A290" s="85" t="s">
        <v>1278</v>
      </c>
    </row>
    <row r="291" spans="1:1" x14ac:dyDescent="0.25">
      <c r="A291" s="82" t="str">
        <f>CONCATENATE("vlan ",wlan_id20_vlan)</f>
        <v>vlan 222</v>
      </c>
    </row>
    <row r="292" spans="1:1" x14ac:dyDescent="0.25">
      <c r="A292" s="85" t="s">
        <v>1210</v>
      </c>
    </row>
    <row r="293" spans="1:1" x14ac:dyDescent="0.25">
      <c r="A293" s="85" t="s">
        <v>1045</v>
      </c>
    </row>
    <row r="294" spans="1:1" x14ac:dyDescent="0.25">
      <c r="A294" s="87"/>
    </row>
    <row r="295" spans="1:1" x14ac:dyDescent="0.25">
      <c r="A295" s="82" t="str">
        <f>CONCATENATE("wireless profile policy ",wlan_id33_profile_policy)</f>
        <v>wireless profile policy flex_vlan333</v>
      </c>
    </row>
    <row r="296" spans="1:1" x14ac:dyDescent="0.25">
      <c r="A296" s="85" t="s">
        <v>1065</v>
      </c>
    </row>
    <row r="297" spans="1:1" x14ac:dyDescent="0.25">
      <c r="A297" s="85" t="s">
        <v>1338</v>
      </c>
    </row>
    <row r="298" spans="1:1" x14ac:dyDescent="0.25">
      <c r="A298" s="85" t="s">
        <v>1273</v>
      </c>
    </row>
    <row r="299" spans="1:1" x14ac:dyDescent="0.25">
      <c r="A299" s="85" t="s">
        <v>1274</v>
      </c>
    </row>
    <row r="300" spans="1:1" x14ac:dyDescent="0.25">
      <c r="A300" s="85" t="s">
        <v>1272</v>
      </c>
    </row>
    <row r="301" spans="1:1" x14ac:dyDescent="0.25">
      <c r="A301" s="85" t="s">
        <v>1275</v>
      </c>
    </row>
    <row r="302" spans="1:1" x14ac:dyDescent="0.25">
      <c r="A302" s="85" t="s">
        <v>1276</v>
      </c>
    </row>
    <row r="303" spans="1:1" x14ac:dyDescent="0.25">
      <c r="A303" s="85" t="str">
        <f>CONCATENATE("description ",wlan_id33_descript)</f>
        <v>description SmartHome</v>
      </c>
    </row>
    <row r="304" spans="1:1" x14ac:dyDescent="0.25">
      <c r="A304" s="82" t="str">
        <f>CONCATENATE("vlan ",wlan_id33_vlan)</f>
        <v>vlan 333</v>
      </c>
    </row>
    <row r="305" spans="1:1" x14ac:dyDescent="0.25">
      <c r="A305" s="85" t="s">
        <v>1210</v>
      </c>
    </row>
    <row r="306" spans="1:1" x14ac:dyDescent="0.25">
      <c r="A306" s="85" t="s">
        <v>1045</v>
      </c>
    </row>
    <row r="307" spans="1:1" x14ac:dyDescent="0.25">
      <c r="A307" s="87"/>
    </row>
    <row r="308" spans="1:1" x14ac:dyDescent="0.25">
      <c r="A308" s="85" t="s">
        <v>1267</v>
      </c>
    </row>
    <row r="309" spans="1:1" x14ac:dyDescent="0.25">
      <c r="A309" s="85" t="s">
        <v>1280</v>
      </c>
    </row>
    <row r="310" spans="1:1" x14ac:dyDescent="0.25">
      <c r="A310" s="85" t="str">
        <f>CONCATENATE("vlan-name ",var_name_v1)</f>
        <v>vlan-name Management</v>
      </c>
    </row>
    <row r="311" spans="1:1" x14ac:dyDescent="0.25">
      <c r="A311" s="85" t="str">
        <f>CONCATENATE("vlan-id ",var_vlan_mgmt)</f>
        <v>vlan-id 1</v>
      </c>
    </row>
    <row r="312" spans="1:1" x14ac:dyDescent="0.25">
      <c r="A312" s="85" t="str">
        <f ca="1">CONCATENATE("vlan-name ",INDIRECT(CONCATENATE("var_name_v",wlan_id17_vlan)))</f>
        <v>vlan-name Guest</v>
      </c>
    </row>
    <row r="313" spans="1:1" x14ac:dyDescent="0.25">
      <c r="A313" s="85" t="str">
        <f>CONCATENATE("vlan-id ",wlan_id17_vlan)</f>
        <v>vlan-id 511</v>
      </c>
    </row>
    <row r="314" spans="1:1" x14ac:dyDescent="0.25">
      <c r="A314" s="85" t="str">
        <f ca="1">CONCATENATE("vlan-name ",INDIRECT(CONCATENATE("var_name_v",wlan_id18_vlan)))</f>
        <v>vlan-name MDE</v>
      </c>
    </row>
    <row r="315" spans="1:1" x14ac:dyDescent="0.25">
      <c r="A315" s="85" t="str">
        <f>CONCATENATE("vlan-id ",wlan_id18_vlan)</f>
        <v>vlan-id 513</v>
      </c>
    </row>
    <row r="316" spans="1:1" x14ac:dyDescent="0.25">
      <c r="A316" s="85" t="str">
        <f ca="1">CONCATENATE("vlan-name ",INDIRECT(CONCATENATE("var_name_v",wlan_id19_vlan)))</f>
        <v>vlan-name Kasse</v>
      </c>
    </row>
    <row r="317" spans="1:1" x14ac:dyDescent="0.25">
      <c r="A317" s="85" t="str">
        <f>CONCATENATE("vlan-id ",wlan_id19_vlan)</f>
        <v>vlan-id 514</v>
      </c>
    </row>
    <row r="318" spans="1:1" x14ac:dyDescent="0.25">
      <c r="A318" s="85" t="str">
        <f ca="1">CONCATENATE("vlan-name ",INDIRECT(CONCATENATE("var_name_v",wlan_id20_vlan)))</f>
        <v>vlan-name FreeWiFi</v>
      </c>
    </row>
    <row r="319" spans="1:1" x14ac:dyDescent="0.25">
      <c r="A319" s="85" t="str">
        <f>CONCATENATE("vlan-id ",wlan_id20_vlan)</f>
        <v>vlan-id 222</v>
      </c>
    </row>
    <row r="320" spans="1:1" x14ac:dyDescent="0.25">
      <c r="A320" s="85" t="str">
        <f ca="1">CONCATENATE("vlan-name ",INDIRECT(CONCATENATE("var_name_v",wlan_id33_vlan)))</f>
        <v>vlan-name SmartHome</v>
      </c>
    </row>
    <row r="321" spans="1:1" x14ac:dyDescent="0.25">
      <c r="A321" s="85" t="str">
        <f>CONCATENATE("vlan-id ",wlan_id33_vlan)</f>
        <v>vlan-id 333</v>
      </c>
    </row>
    <row r="322" spans="1:1" x14ac:dyDescent="0.25">
      <c r="A322" s="85" t="s">
        <v>1045</v>
      </c>
    </row>
    <row r="323" spans="1:1" x14ac:dyDescent="0.25">
      <c r="A323" s="85" t="s">
        <v>1045</v>
      </c>
    </row>
    <row r="324" spans="1:1" x14ac:dyDescent="0.25">
      <c r="A324" s="87" t="s">
        <v>1041</v>
      </c>
    </row>
    <row r="325" spans="1:1" x14ac:dyDescent="0.25">
      <c r="A325" s="85" t="s">
        <v>1268</v>
      </c>
    </row>
    <row r="326" spans="1:1" x14ac:dyDescent="0.25">
      <c r="A326" s="85" t="s">
        <v>1315</v>
      </c>
    </row>
    <row r="327" spans="1:1" x14ac:dyDescent="0.25">
      <c r="A327" s="85" t="s">
        <v>1282</v>
      </c>
    </row>
    <row r="328" spans="1:1" x14ac:dyDescent="0.25">
      <c r="A328" s="85" t="s">
        <v>1283</v>
      </c>
    </row>
    <row r="329" spans="1:1" x14ac:dyDescent="0.25">
      <c r="A329" s="85" t="s">
        <v>1284</v>
      </c>
    </row>
    <row r="330" spans="1:1" x14ac:dyDescent="0.25">
      <c r="A330" s="85" t="s">
        <v>1281</v>
      </c>
    </row>
    <row r="331" spans="1:1" x14ac:dyDescent="0.25">
      <c r="A331" s="85" t="s">
        <v>1045</v>
      </c>
    </row>
    <row r="332" spans="1:1" x14ac:dyDescent="0.25">
      <c r="A332" s="87"/>
    </row>
    <row r="333" spans="1:1" x14ac:dyDescent="0.25">
      <c r="A333" s="85" t="s">
        <v>1313</v>
      </c>
    </row>
    <row r="334" spans="1:1" x14ac:dyDescent="0.25">
      <c r="A334" s="85" t="s">
        <v>1314</v>
      </c>
    </row>
    <row r="335" spans="1:1" x14ac:dyDescent="0.25">
      <c r="A335" s="85" t="str">
        <f ca="1">CONCATENATE("wlan ",wlan_id17_profile_wlan," policy ",wlan_id17_profile_policy)</f>
        <v>wlan vlan511_802.1x policy flex_vlan511</v>
      </c>
    </row>
    <row r="336" spans="1:1" x14ac:dyDescent="0.25">
      <c r="A336" s="85" t="str">
        <f ca="1">CONCATENATE("wlan ",wlan_id18_profile_wlan," policy ",wlan_id18_profile_policy)</f>
        <v>wlan vlan513_802.1x policy flex_vlan513</v>
      </c>
    </row>
    <row r="337" spans="1:1" x14ac:dyDescent="0.25">
      <c r="A337" s="85" t="str">
        <f ca="1">CONCATENATE("wlan ",wlan_id19_profile_wlan," policy ",wlan_id19_profile_policy)</f>
        <v>wlan vlan514_802.1x policy flex_vlan514</v>
      </c>
    </row>
    <row r="338" spans="1:1" x14ac:dyDescent="0.25">
      <c r="A338" s="85" t="str">
        <f>CONCATENATE("wlan ",wlan_id20_profile_wlan," policy ",wlan_id20_profile_policy)</f>
        <v>wlan vlan222_guest policy flex_vlan222</v>
      </c>
    </row>
    <row r="339" spans="1:1" x14ac:dyDescent="0.25">
      <c r="A339" s="85" t="str">
        <f ca="1">CONCATENATE("wlan ",wlan_id33_profile_wlan," policy ",wlan_id33_profile_policy)</f>
        <v>wlan vlan333_SmartHome policy flex_vlan333</v>
      </c>
    </row>
    <row r="340" spans="1:1" x14ac:dyDescent="0.25">
      <c r="A340" s="85" t="s">
        <v>1045</v>
      </c>
    </row>
    <row r="341" spans="1:1" x14ac:dyDescent="0.25">
      <c r="A341" s="87"/>
    </row>
    <row r="342" spans="1:1" x14ac:dyDescent="0.25">
      <c r="A342" s="85" t="s">
        <v>1106</v>
      </c>
    </row>
    <row r="343" spans="1:1" x14ac:dyDescent="0.25">
      <c r="A343" s="85" t="s">
        <v>1107</v>
      </c>
    </row>
    <row r="344" spans="1:1" x14ac:dyDescent="0.25">
      <c r="A344" s="87"/>
    </row>
    <row r="345" spans="1:1" x14ac:dyDescent="0.25">
      <c r="A345" s="85" t="s">
        <v>1055</v>
      </c>
    </row>
    <row r="346" spans="1:1" x14ac:dyDescent="0.25">
      <c r="A346" s="85" t="s">
        <v>1056</v>
      </c>
    </row>
    <row r="347" spans="1:1" x14ac:dyDescent="0.25">
      <c r="A347" s="85"/>
    </row>
    <row r="348" spans="1:1" x14ac:dyDescent="0.25">
      <c r="A348" s="85"/>
    </row>
    <row r="349" spans="1:1" ht="15.75" thickBot="1" x14ac:dyDescent="0.3">
      <c r="A349" s="83" t="s">
        <v>1316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5" x14ac:dyDescent="0.25"/>
  <cols>
    <col min="1" max="1" width="87.140625" bestFit="1" customWidth="1"/>
    <col min="4" max="4" width="49.7109375" bestFit="1" customWidth="1"/>
  </cols>
  <sheetData>
    <row r="1" spans="1:1" ht="33" customHeight="1" thickBot="1" x14ac:dyDescent="0.3">
      <c r="A1" s="101" t="s">
        <v>1484</v>
      </c>
    </row>
    <row r="2" spans="1:1" x14ac:dyDescent="0.25">
      <c r="A2" s="80" t="s">
        <v>1298</v>
      </c>
    </row>
    <row r="3" spans="1:1" x14ac:dyDescent="0.25">
      <c r="A3" s="85" t="s">
        <v>1080</v>
      </c>
    </row>
    <row r="4" spans="1:1" x14ac:dyDescent="0.25">
      <c r="A4" s="85" t="s">
        <v>1083</v>
      </c>
    </row>
    <row r="5" spans="1:1" x14ac:dyDescent="0.25">
      <c r="A5" s="85"/>
    </row>
    <row r="6" spans="1:1" ht="15.75" thickBot="1" x14ac:dyDescent="0.3">
      <c r="A6" s="83" t="s">
        <v>1316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21" sqref="E21"/>
    </sheetView>
  </sheetViews>
  <sheetFormatPr baseColWidth="10" defaultColWidth="11.42578125" defaultRowHeight="15" x14ac:dyDescent="0.25"/>
  <cols>
    <col min="1" max="3" width="11.42578125" style="9"/>
    <col min="4" max="4" width="11.42578125" style="10"/>
    <col min="5" max="5" width="14.5703125" style="9" bestFit="1" customWidth="1"/>
    <col min="6" max="6" width="15.28515625" style="9" customWidth="1"/>
    <col min="7" max="7" width="14.5703125" style="9" customWidth="1"/>
    <col min="8" max="8" width="21.5703125" style="9" bestFit="1" customWidth="1"/>
    <col min="9" max="9" width="13.28515625" style="8" customWidth="1"/>
    <col min="10" max="10" width="14.42578125" style="8" customWidth="1"/>
    <col min="11" max="11" width="16.140625" style="9" customWidth="1"/>
    <col min="12" max="14" width="14.5703125" style="1" customWidth="1"/>
    <col min="15" max="15" width="15.7109375" style="1" bestFit="1" customWidth="1"/>
    <col min="16" max="16" width="9" style="1" customWidth="1"/>
    <col min="17" max="17" width="8.28515625" style="1" customWidth="1"/>
    <col min="18" max="18" width="13" style="1" bestFit="1" customWidth="1"/>
    <col min="19" max="19" width="26.140625" style="1" customWidth="1"/>
    <col min="20" max="20" width="19" style="1" bestFit="1" customWidth="1"/>
    <col min="21" max="16384" width="11.42578125" style="1"/>
  </cols>
  <sheetData>
    <row r="1" spans="1:21" x14ac:dyDescent="0.25">
      <c r="A1" s="123" t="s">
        <v>1071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</row>
    <row r="2" spans="1:21" x14ac:dyDescent="0.25">
      <c r="A2" s="125" t="s">
        <v>1072</v>
      </c>
      <c r="B2" s="125" t="s">
        <v>1073</v>
      </c>
      <c r="C2" s="125"/>
      <c r="D2" s="125"/>
      <c r="E2" s="125" t="s">
        <v>1088</v>
      </c>
      <c r="F2" s="125"/>
      <c r="G2" s="125"/>
      <c r="H2" s="125"/>
      <c r="I2" s="131" t="s">
        <v>1092</v>
      </c>
      <c r="J2" s="131"/>
      <c r="K2" s="131"/>
      <c r="L2" s="125" t="s">
        <v>1226</v>
      </c>
      <c r="M2" s="125" t="s">
        <v>1228</v>
      </c>
      <c r="N2" s="125" t="s">
        <v>1509</v>
      </c>
    </row>
    <row r="3" spans="1:21" x14ac:dyDescent="0.25">
      <c r="A3" s="125"/>
      <c r="B3" s="125" t="s">
        <v>1074</v>
      </c>
      <c r="C3" s="125"/>
      <c r="D3" s="128" t="s">
        <v>1077</v>
      </c>
      <c r="E3" s="129" t="s">
        <v>1396</v>
      </c>
      <c r="F3" s="130"/>
      <c r="G3" s="125" t="s">
        <v>1091</v>
      </c>
      <c r="H3" s="11" t="s">
        <v>1090</v>
      </c>
      <c r="I3" s="126" t="s">
        <v>1089</v>
      </c>
      <c r="J3" s="126" t="s">
        <v>1391</v>
      </c>
      <c r="K3" s="126" t="s">
        <v>1392</v>
      </c>
      <c r="L3" s="125"/>
      <c r="M3" s="125"/>
      <c r="N3" s="125"/>
      <c r="O3" s="7"/>
      <c r="P3" s="7"/>
      <c r="Q3" s="7"/>
      <c r="R3" s="7"/>
      <c r="S3" s="7"/>
      <c r="T3" s="7"/>
      <c r="U3" s="7"/>
    </row>
    <row r="4" spans="1:21" x14ac:dyDescent="0.25">
      <c r="A4" s="125"/>
      <c r="B4" s="11" t="s">
        <v>1075</v>
      </c>
      <c r="C4" s="11" t="s">
        <v>1076</v>
      </c>
      <c r="D4" s="128"/>
      <c r="E4" s="11" t="s">
        <v>1397</v>
      </c>
      <c r="F4" s="11" t="s">
        <v>1394</v>
      </c>
      <c r="G4" s="125"/>
      <c r="H4" s="11" t="s">
        <v>1089</v>
      </c>
      <c r="I4" s="127"/>
      <c r="J4" s="127"/>
      <c r="K4" s="127"/>
      <c r="L4" s="125"/>
      <c r="M4" s="125"/>
      <c r="N4" s="125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 x14ac:dyDescent="0.25">
      <c r="L5" s="9"/>
      <c r="M5" s="9"/>
      <c r="N5" s="9"/>
    </row>
    <row r="6" spans="1:21" x14ac:dyDescent="0.25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1395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1393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 x14ac:dyDescent="0.25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1515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 x14ac:dyDescent="0.25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 x14ac:dyDescent="0.25">
      <c r="A9" s="14" t="s">
        <v>3</v>
      </c>
      <c r="D9" s="15">
        <v>3</v>
      </c>
      <c r="E9" s="11" t="s">
        <v>1254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 x14ac:dyDescent="0.25">
      <c r="A10" s="14" t="s">
        <v>4</v>
      </c>
      <c r="D10" s="12">
        <v>4</v>
      </c>
      <c r="F10" s="11" t="s">
        <v>1254</v>
      </c>
      <c r="M10" s="11">
        <v>514</v>
      </c>
      <c r="O10" s="1" t="s">
        <v>1061</v>
      </c>
    </row>
    <row r="11" spans="1:21" x14ac:dyDescent="0.25">
      <c r="A11" s="14" t="s">
        <v>5</v>
      </c>
      <c r="D11" s="12">
        <v>5</v>
      </c>
      <c r="F11" s="11" t="s">
        <v>1518</v>
      </c>
      <c r="M11" s="11">
        <v>222</v>
      </c>
      <c r="O11" s="1" t="s">
        <v>1062</v>
      </c>
    </row>
    <row r="12" spans="1:21" x14ac:dyDescent="0.25">
      <c r="A12" s="14" t="s">
        <v>6</v>
      </c>
      <c r="D12" s="12">
        <v>6</v>
      </c>
      <c r="F12" s="11" t="s">
        <v>1519</v>
      </c>
      <c r="M12" s="11">
        <v>333</v>
      </c>
    </row>
    <row r="13" spans="1:21" x14ac:dyDescent="0.25">
      <c r="A13" s="14" t="s">
        <v>7</v>
      </c>
      <c r="D13" s="12">
        <v>7</v>
      </c>
    </row>
    <row r="14" spans="1:21" x14ac:dyDescent="0.25">
      <c r="A14" s="14" t="s">
        <v>8</v>
      </c>
      <c r="D14" s="12">
        <v>8</v>
      </c>
    </row>
    <row r="15" spans="1:21" x14ac:dyDescent="0.25">
      <c r="A15" s="14" t="s">
        <v>9</v>
      </c>
      <c r="D15" s="12">
        <v>9</v>
      </c>
    </row>
    <row r="16" spans="1:21" x14ac:dyDescent="0.25">
      <c r="A16" s="14" t="s">
        <v>10</v>
      </c>
      <c r="D16" s="12">
        <v>10</v>
      </c>
    </row>
    <row r="17" spans="1:4" x14ac:dyDescent="0.25">
      <c r="A17" s="14" t="s">
        <v>11</v>
      </c>
      <c r="D17" s="12">
        <v>11</v>
      </c>
    </row>
    <row r="18" spans="1:4" x14ac:dyDescent="0.25">
      <c r="A18" s="14" t="s">
        <v>12</v>
      </c>
      <c r="D18" s="12">
        <v>12</v>
      </c>
    </row>
    <row r="19" spans="1:4" x14ac:dyDescent="0.25">
      <c r="A19" s="14" t="s">
        <v>13</v>
      </c>
      <c r="D19" s="12">
        <v>13</v>
      </c>
    </row>
    <row r="20" spans="1:4" x14ac:dyDescent="0.25">
      <c r="A20" s="14" t="s">
        <v>14</v>
      </c>
      <c r="D20" s="12">
        <v>14</v>
      </c>
    </row>
    <row r="21" spans="1:4" x14ac:dyDescent="0.25">
      <c r="A21" s="14" t="s">
        <v>15</v>
      </c>
      <c r="D21" s="12">
        <v>15</v>
      </c>
    </row>
    <row r="22" spans="1:4" x14ac:dyDescent="0.25">
      <c r="A22" s="14" t="s">
        <v>16</v>
      </c>
      <c r="D22" s="12">
        <v>16</v>
      </c>
    </row>
    <row r="23" spans="1:4" x14ac:dyDescent="0.25">
      <c r="A23" s="14" t="s">
        <v>17</v>
      </c>
      <c r="D23" s="12">
        <v>17</v>
      </c>
    </row>
    <row r="24" spans="1:4" x14ac:dyDescent="0.25">
      <c r="A24" s="14" t="s">
        <v>18</v>
      </c>
      <c r="D24" s="12">
        <v>18</v>
      </c>
    </row>
    <row r="25" spans="1:4" x14ac:dyDescent="0.25">
      <c r="A25" s="14" t="s">
        <v>19</v>
      </c>
      <c r="D25" s="12">
        <v>19</v>
      </c>
    </row>
    <row r="26" spans="1:4" x14ac:dyDescent="0.25">
      <c r="A26" s="14" t="s">
        <v>20</v>
      </c>
      <c r="D26" s="12">
        <v>20</v>
      </c>
    </row>
    <row r="27" spans="1:4" x14ac:dyDescent="0.25">
      <c r="A27" s="14" t="s">
        <v>21</v>
      </c>
      <c r="D27" s="12">
        <v>21</v>
      </c>
    </row>
    <row r="28" spans="1:4" x14ac:dyDescent="0.25">
      <c r="A28" s="14" t="s">
        <v>22</v>
      </c>
      <c r="D28" s="12">
        <v>22</v>
      </c>
    </row>
    <row r="29" spans="1:4" x14ac:dyDescent="0.25">
      <c r="A29" s="14" t="s">
        <v>23</v>
      </c>
      <c r="D29" s="12">
        <v>23</v>
      </c>
    </row>
    <row r="30" spans="1:4" x14ac:dyDescent="0.25">
      <c r="A30" s="14" t="s">
        <v>24</v>
      </c>
      <c r="D30" s="12">
        <v>24</v>
      </c>
    </row>
    <row r="31" spans="1:4" x14ac:dyDescent="0.25">
      <c r="A31" s="14" t="s">
        <v>25</v>
      </c>
      <c r="D31" s="12">
        <v>25</v>
      </c>
    </row>
    <row r="32" spans="1:4" x14ac:dyDescent="0.25">
      <c r="A32" s="14" t="s">
        <v>26</v>
      </c>
      <c r="D32" s="12">
        <v>26</v>
      </c>
    </row>
    <row r="33" spans="1:4" x14ac:dyDescent="0.25">
      <c r="A33" s="14" t="s">
        <v>27</v>
      </c>
      <c r="D33" s="12">
        <v>27</v>
      </c>
    </row>
    <row r="34" spans="1:4" x14ac:dyDescent="0.25">
      <c r="A34" s="14" t="s">
        <v>28</v>
      </c>
      <c r="D34" s="12">
        <v>28</v>
      </c>
    </row>
    <row r="35" spans="1:4" x14ac:dyDescent="0.25">
      <c r="A35" s="14" t="s">
        <v>29</v>
      </c>
      <c r="D35" s="12">
        <v>29</v>
      </c>
    </row>
    <row r="36" spans="1:4" x14ac:dyDescent="0.25">
      <c r="A36" s="14" t="s">
        <v>30</v>
      </c>
      <c r="D36" s="12">
        <v>30</v>
      </c>
    </row>
    <row r="37" spans="1:4" x14ac:dyDescent="0.25">
      <c r="A37" s="14" t="s">
        <v>31</v>
      </c>
      <c r="D37" s="12">
        <v>31</v>
      </c>
    </row>
    <row r="38" spans="1:4" x14ac:dyDescent="0.25">
      <c r="A38" s="14" t="s">
        <v>32</v>
      </c>
      <c r="D38" s="12">
        <v>32</v>
      </c>
    </row>
    <row r="39" spans="1:4" x14ac:dyDescent="0.25">
      <c r="A39" s="14" t="s">
        <v>33</v>
      </c>
      <c r="D39" s="12">
        <v>33</v>
      </c>
    </row>
    <row r="40" spans="1:4" x14ac:dyDescent="0.25">
      <c r="A40" s="14" t="s">
        <v>34</v>
      </c>
      <c r="D40" s="12">
        <v>34</v>
      </c>
    </row>
    <row r="41" spans="1:4" x14ac:dyDescent="0.25">
      <c r="A41" s="14" t="s">
        <v>35</v>
      </c>
      <c r="D41" s="12">
        <v>35</v>
      </c>
    </row>
    <row r="42" spans="1:4" x14ac:dyDescent="0.25">
      <c r="A42" s="14" t="s">
        <v>36</v>
      </c>
      <c r="D42" s="12">
        <v>36</v>
      </c>
    </row>
    <row r="43" spans="1:4" x14ac:dyDescent="0.25">
      <c r="A43" s="14" t="s">
        <v>37</v>
      </c>
      <c r="D43" s="12">
        <v>37</v>
      </c>
    </row>
    <row r="44" spans="1:4" x14ac:dyDescent="0.25">
      <c r="A44" s="14" t="s">
        <v>38</v>
      </c>
      <c r="D44" s="12">
        <v>38</v>
      </c>
    </row>
    <row r="45" spans="1:4" x14ac:dyDescent="0.25">
      <c r="A45" s="14" t="s">
        <v>39</v>
      </c>
      <c r="D45" s="12">
        <v>39</v>
      </c>
    </row>
    <row r="46" spans="1:4" x14ac:dyDescent="0.25">
      <c r="A46" s="14" t="s">
        <v>40</v>
      </c>
      <c r="D46" s="12">
        <v>40</v>
      </c>
    </row>
    <row r="47" spans="1:4" x14ac:dyDescent="0.25">
      <c r="A47" s="14" t="s">
        <v>41</v>
      </c>
      <c r="D47" s="12">
        <v>41</v>
      </c>
    </row>
    <row r="48" spans="1:4" x14ac:dyDescent="0.25">
      <c r="A48" s="14" t="s">
        <v>42</v>
      </c>
      <c r="D48" s="12">
        <v>42</v>
      </c>
    </row>
    <row r="49" spans="1:4" x14ac:dyDescent="0.25">
      <c r="A49" s="14" t="s">
        <v>43</v>
      </c>
      <c r="D49" s="12">
        <v>43</v>
      </c>
    </row>
    <row r="50" spans="1:4" x14ac:dyDescent="0.25">
      <c r="A50" s="14" t="s">
        <v>44</v>
      </c>
      <c r="D50" s="12">
        <v>44</v>
      </c>
    </row>
    <row r="51" spans="1:4" x14ac:dyDescent="0.25">
      <c r="A51" s="14" t="s">
        <v>45</v>
      </c>
      <c r="D51" s="12">
        <v>45</v>
      </c>
    </row>
    <row r="52" spans="1:4" x14ac:dyDescent="0.25">
      <c r="A52" s="14" t="s">
        <v>46</v>
      </c>
      <c r="D52" s="12">
        <v>46</v>
      </c>
    </row>
    <row r="53" spans="1:4" x14ac:dyDescent="0.25">
      <c r="A53" s="14" t="s">
        <v>47</v>
      </c>
      <c r="D53" s="12">
        <v>47</v>
      </c>
    </row>
    <row r="54" spans="1:4" x14ac:dyDescent="0.25">
      <c r="A54" s="14" t="s">
        <v>48</v>
      </c>
      <c r="D54" s="12">
        <v>48</v>
      </c>
    </row>
    <row r="55" spans="1:4" x14ac:dyDescent="0.25">
      <c r="A55" s="14" t="s">
        <v>49</v>
      </c>
      <c r="D55" s="12">
        <v>49</v>
      </c>
    </row>
    <row r="56" spans="1:4" x14ac:dyDescent="0.25">
      <c r="A56" s="14" t="s">
        <v>50</v>
      </c>
      <c r="D56" s="12">
        <v>50</v>
      </c>
    </row>
    <row r="57" spans="1:4" x14ac:dyDescent="0.25">
      <c r="A57" s="14" t="s">
        <v>51</v>
      </c>
      <c r="D57" s="12">
        <v>51</v>
      </c>
    </row>
    <row r="58" spans="1:4" x14ac:dyDescent="0.25">
      <c r="A58" s="14" t="s">
        <v>52</v>
      </c>
      <c r="D58" s="12">
        <v>52</v>
      </c>
    </row>
    <row r="59" spans="1:4" x14ac:dyDescent="0.25">
      <c r="A59" s="14" t="s">
        <v>53</v>
      </c>
      <c r="D59" s="12">
        <v>53</v>
      </c>
    </row>
    <row r="60" spans="1:4" x14ac:dyDescent="0.25">
      <c r="A60" s="14" t="s">
        <v>54</v>
      </c>
      <c r="D60" s="12">
        <v>54</v>
      </c>
    </row>
    <row r="61" spans="1:4" x14ac:dyDescent="0.25">
      <c r="A61" s="14" t="s">
        <v>55</v>
      </c>
      <c r="D61" s="12">
        <v>55</v>
      </c>
    </row>
    <row r="62" spans="1:4" x14ac:dyDescent="0.25">
      <c r="A62" s="14" t="s">
        <v>56</v>
      </c>
      <c r="D62" s="12">
        <v>56</v>
      </c>
    </row>
    <row r="63" spans="1:4" x14ac:dyDescent="0.25">
      <c r="A63" s="14" t="s">
        <v>57</v>
      </c>
      <c r="D63" s="12">
        <v>57</v>
      </c>
    </row>
    <row r="64" spans="1:4" x14ac:dyDescent="0.25">
      <c r="A64" s="14" t="s">
        <v>58</v>
      </c>
      <c r="D64" s="12">
        <v>58</v>
      </c>
    </row>
    <row r="65" spans="1:4" x14ac:dyDescent="0.25">
      <c r="A65" s="14" t="s">
        <v>59</v>
      </c>
      <c r="D65" s="12">
        <v>59</v>
      </c>
    </row>
    <row r="66" spans="1:4" x14ac:dyDescent="0.25">
      <c r="A66" s="14" t="s">
        <v>60</v>
      </c>
      <c r="D66" s="12">
        <v>60</v>
      </c>
    </row>
    <row r="67" spans="1:4" x14ac:dyDescent="0.25">
      <c r="A67" s="14" t="s">
        <v>61</v>
      </c>
      <c r="D67" s="12">
        <v>61</v>
      </c>
    </row>
    <row r="68" spans="1:4" x14ac:dyDescent="0.25">
      <c r="A68" s="14" t="s">
        <v>62</v>
      </c>
      <c r="D68" s="12">
        <v>62</v>
      </c>
    </row>
    <row r="69" spans="1:4" x14ac:dyDescent="0.25">
      <c r="A69" s="14" t="s">
        <v>63</v>
      </c>
      <c r="D69" s="12">
        <v>63</v>
      </c>
    </row>
    <row r="70" spans="1:4" x14ac:dyDescent="0.25">
      <c r="A70" s="14" t="s">
        <v>64</v>
      </c>
      <c r="D70" s="12">
        <v>64</v>
      </c>
    </row>
    <row r="71" spans="1:4" x14ac:dyDescent="0.25">
      <c r="A71" s="14" t="s">
        <v>65</v>
      </c>
      <c r="D71" s="12">
        <v>65</v>
      </c>
    </row>
    <row r="72" spans="1:4" x14ac:dyDescent="0.25">
      <c r="A72" s="14" t="s">
        <v>66</v>
      </c>
      <c r="D72" s="12">
        <v>66</v>
      </c>
    </row>
    <row r="73" spans="1:4" x14ac:dyDescent="0.25">
      <c r="A73" s="14" t="s">
        <v>67</v>
      </c>
      <c r="D73" s="12">
        <v>67</v>
      </c>
    </row>
    <row r="74" spans="1:4" x14ac:dyDescent="0.25">
      <c r="A74" s="14" t="s">
        <v>68</v>
      </c>
      <c r="D74" s="12">
        <v>68</v>
      </c>
    </row>
    <row r="75" spans="1:4" x14ac:dyDescent="0.25">
      <c r="A75" s="14" t="s">
        <v>69</v>
      </c>
      <c r="D75" s="12">
        <v>69</v>
      </c>
    </row>
    <row r="76" spans="1:4" x14ac:dyDescent="0.25">
      <c r="A76" s="14" t="s">
        <v>70</v>
      </c>
      <c r="D76" s="12">
        <v>70</v>
      </c>
    </row>
    <row r="77" spans="1:4" x14ac:dyDescent="0.25">
      <c r="A77" s="14" t="s">
        <v>71</v>
      </c>
      <c r="D77" s="12">
        <v>71</v>
      </c>
    </row>
    <row r="78" spans="1:4" x14ac:dyDescent="0.25">
      <c r="A78" s="14" t="s">
        <v>72</v>
      </c>
      <c r="D78" s="12">
        <v>72</v>
      </c>
    </row>
    <row r="79" spans="1:4" x14ac:dyDescent="0.25">
      <c r="A79" s="14" t="s">
        <v>73</v>
      </c>
      <c r="D79" s="12">
        <v>73</v>
      </c>
    </row>
    <row r="80" spans="1:4" x14ac:dyDescent="0.25">
      <c r="A80" s="14" t="s">
        <v>74</v>
      </c>
      <c r="D80" s="12">
        <v>74</v>
      </c>
    </row>
    <row r="81" spans="1:4" x14ac:dyDescent="0.25">
      <c r="A81" s="14" t="s">
        <v>75</v>
      </c>
      <c r="D81" s="12">
        <v>75</v>
      </c>
    </row>
    <row r="82" spans="1:4" x14ac:dyDescent="0.25">
      <c r="A82" s="14" t="s">
        <v>76</v>
      </c>
      <c r="D82" s="12">
        <v>76</v>
      </c>
    </row>
    <row r="83" spans="1:4" x14ac:dyDescent="0.25">
      <c r="A83" s="14" t="s">
        <v>77</v>
      </c>
      <c r="D83" s="12">
        <v>77</v>
      </c>
    </row>
    <row r="84" spans="1:4" x14ac:dyDescent="0.25">
      <c r="A84" s="14" t="s">
        <v>78</v>
      </c>
      <c r="D84" s="12">
        <v>78</v>
      </c>
    </row>
    <row r="85" spans="1:4" x14ac:dyDescent="0.25">
      <c r="A85" s="14" t="s">
        <v>79</v>
      </c>
      <c r="D85" s="12">
        <v>79</v>
      </c>
    </row>
    <row r="86" spans="1:4" x14ac:dyDescent="0.25">
      <c r="A86" s="14" t="s">
        <v>80</v>
      </c>
      <c r="D86" s="12">
        <v>80</v>
      </c>
    </row>
    <row r="87" spans="1:4" x14ac:dyDescent="0.25">
      <c r="A87" s="14" t="s">
        <v>81</v>
      </c>
      <c r="D87" s="12">
        <v>81</v>
      </c>
    </row>
    <row r="88" spans="1:4" x14ac:dyDescent="0.25">
      <c r="A88" s="14" t="s">
        <v>82</v>
      </c>
      <c r="D88" s="12">
        <v>82</v>
      </c>
    </row>
    <row r="89" spans="1:4" x14ac:dyDescent="0.25">
      <c r="A89" s="14" t="s">
        <v>83</v>
      </c>
      <c r="D89" s="12">
        <v>83</v>
      </c>
    </row>
    <row r="90" spans="1:4" x14ac:dyDescent="0.25">
      <c r="A90" s="14" t="s">
        <v>84</v>
      </c>
      <c r="D90" s="12">
        <v>84</v>
      </c>
    </row>
    <row r="91" spans="1:4" x14ac:dyDescent="0.25">
      <c r="A91" s="14" t="s">
        <v>85</v>
      </c>
      <c r="D91" s="12">
        <v>85</v>
      </c>
    </row>
    <row r="92" spans="1:4" x14ac:dyDescent="0.25">
      <c r="A92" s="14" t="s">
        <v>86</v>
      </c>
      <c r="D92" s="12">
        <v>86</v>
      </c>
    </row>
    <row r="93" spans="1:4" x14ac:dyDescent="0.25">
      <c r="A93" s="14" t="s">
        <v>87</v>
      </c>
      <c r="D93" s="12">
        <v>87</v>
      </c>
    </row>
    <row r="94" spans="1:4" x14ac:dyDescent="0.25">
      <c r="A94" s="14" t="s">
        <v>88</v>
      </c>
      <c r="D94" s="12">
        <v>88</v>
      </c>
    </row>
    <row r="95" spans="1:4" x14ac:dyDescent="0.25">
      <c r="A95" s="14" t="s">
        <v>89</v>
      </c>
      <c r="D95" s="12">
        <v>89</v>
      </c>
    </row>
    <row r="96" spans="1:4" x14ac:dyDescent="0.25">
      <c r="A96" s="14" t="s">
        <v>90</v>
      </c>
      <c r="D96" s="12">
        <v>90</v>
      </c>
    </row>
    <row r="97" spans="1:4" x14ac:dyDescent="0.25">
      <c r="A97" s="14" t="s">
        <v>91</v>
      </c>
      <c r="D97" s="12">
        <v>91</v>
      </c>
    </row>
    <row r="98" spans="1:4" x14ac:dyDescent="0.25">
      <c r="A98" s="14" t="s">
        <v>92</v>
      </c>
      <c r="D98" s="12">
        <v>92</v>
      </c>
    </row>
    <row r="99" spans="1:4" x14ac:dyDescent="0.25">
      <c r="A99" s="14" t="s">
        <v>93</v>
      </c>
      <c r="D99" s="12">
        <v>93</v>
      </c>
    </row>
    <row r="100" spans="1:4" x14ac:dyDescent="0.25">
      <c r="A100" s="14" t="s">
        <v>94</v>
      </c>
      <c r="D100" s="12">
        <v>94</v>
      </c>
    </row>
    <row r="101" spans="1:4" x14ac:dyDescent="0.25">
      <c r="A101" s="14" t="s">
        <v>95</v>
      </c>
      <c r="D101" s="12">
        <v>95</v>
      </c>
    </row>
    <row r="102" spans="1:4" x14ac:dyDescent="0.25">
      <c r="A102" s="14" t="s">
        <v>96</v>
      </c>
      <c r="D102" s="12">
        <v>96</v>
      </c>
    </row>
    <row r="103" spans="1:4" x14ac:dyDescent="0.25">
      <c r="A103" s="14" t="s">
        <v>97</v>
      </c>
      <c r="D103" s="12">
        <v>97</v>
      </c>
    </row>
    <row r="104" spans="1:4" x14ac:dyDescent="0.25">
      <c r="A104" s="14" t="s">
        <v>98</v>
      </c>
      <c r="D104" s="12">
        <v>98</v>
      </c>
    </row>
    <row r="105" spans="1:4" x14ac:dyDescent="0.25">
      <c r="A105" s="14" t="s">
        <v>99</v>
      </c>
      <c r="D105" s="12">
        <v>99</v>
      </c>
    </row>
    <row r="106" spans="1:4" x14ac:dyDescent="0.25">
      <c r="A106" s="14" t="s">
        <v>100</v>
      </c>
      <c r="D106" s="12">
        <v>100</v>
      </c>
    </row>
    <row r="107" spans="1:4" x14ac:dyDescent="0.25">
      <c r="A107" s="14" t="s">
        <v>101</v>
      </c>
      <c r="D107" s="12">
        <v>101</v>
      </c>
    </row>
    <row r="108" spans="1:4" x14ac:dyDescent="0.25">
      <c r="A108" s="14" t="s">
        <v>102</v>
      </c>
      <c r="D108" s="12">
        <v>102</v>
      </c>
    </row>
    <row r="109" spans="1:4" x14ac:dyDescent="0.25">
      <c r="A109" s="14" t="s">
        <v>103</v>
      </c>
      <c r="D109" s="12">
        <v>103</v>
      </c>
    </row>
    <row r="110" spans="1:4" x14ac:dyDescent="0.25">
      <c r="A110" s="14" t="s">
        <v>104</v>
      </c>
      <c r="D110" s="12">
        <v>104</v>
      </c>
    </row>
    <row r="111" spans="1:4" x14ac:dyDescent="0.25">
      <c r="A111" s="14" t="s">
        <v>105</v>
      </c>
      <c r="D111" s="12">
        <v>105</v>
      </c>
    </row>
    <row r="112" spans="1:4" x14ac:dyDescent="0.25">
      <c r="A112" s="14" t="s">
        <v>106</v>
      </c>
      <c r="D112" s="12">
        <v>106</v>
      </c>
    </row>
    <row r="113" spans="1:4" x14ac:dyDescent="0.25">
      <c r="A113" s="14" t="s">
        <v>107</v>
      </c>
      <c r="D113" s="12">
        <v>107</v>
      </c>
    </row>
    <row r="114" spans="1:4" x14ac:dyDescent="0.25">
      <c r="A114" s="14" t="s">
        <v>108</v>
      </c>
      <c r="D114" s="12">
        <v>108</v>
      </c>
    </row>
    <row r="115" spans="1:4" x14ac:dyDescent="0.25">
      <c r="A115" s="14" t="s">
        <v>109</v>
      </c>
      <c r="D115" s="12">
        <v>109</v>
      </c>
    </row>
    <row r="116" spans="1:4" x14ac:dyDescent="0.25">
      <c r="A116" s="14" t="s">
        <v>110</v>
      </c>
      <c r="D116" s="12">
        <v>110</v>
      </c>
    </row>
    <row r="117" spans="1:4" x14ac:dyDescent="0.25">
      <c r="A117" s="14" t="s">
        <v>111</v>
      </c>
      <c r="D117" s="12">
        <v>111</v>
      </c>
    </row>
    <row r="118" spans="1:4" x14ac:dyDescent="0.25">
      <c r="A118" s="14" t="s">
        <v>112</v>
      </c>
      <c r="D118" s="12">
        <v>112</v>
      </c>
    </row>
    <row r="119" spans="1:4" x14ac:dyDescent="0.25">
      <c r="A119" s="14" t="s">
        <v>113</v>
      </c>
      <c r="D119" s="12">
        <v>113</v>
      </c>
    </row>
    <row r="120" spans="1:4" x14ac:dyDescent="0.25">
      <c r="A120" s="14" t="s">
        <v>114</v>
      </c>
      <c r="D120" s="12">
        <v>114</v>
      </c>
    </row>
    <row r="121" spans="1:4" x14ac:dyDescent="0.25">
      <c r="A121" s="14" t="s">
        <v>115</v>
      </c>
      <c r="D121" s="12">
        <v>115</v>
      </c>
    </row>
    <row r="122" spans="1:4" x14ac:dyDescent="0.25">
      <c r="A122" s="14" t="s">
        <v>116</v>
      </c>
      <c r="D122" s="12">
        <v>116</v>
      </c>
    </row>
    <row r="123" spans="1:4" x14ac:dyDescent="0.25">
      <c r="A123" s="14" t="s">
        <v>117</v>
      </c>
      <c r="D123" s="12">
        <v>117</v>
      </c>
    </row>
    <row r="124" spans="1:4" x14ac:dyDescent="0.25">
      <c r="A124" s="14" t="s">
        <v>118</v>
      </c>
      <c r="D124" s="12">
        <v>118</v>
      </c>
    </row>
    <row r="125" spans="1:4" x14ac:dyDescent="0.25">
      <c r="A125" s="14" t="s">
        <v>119</v>
      </c>
      <c r="D125" s="12">
        <v>119</v>
      </c>
    </row>
    <row r="126" spans="1:4" x14ac:dyDescent="0.25">
      <c r="A126" s="14" t="s">
        <v>120</v>
      </c>
      <c r="D126" s="12">
        <v>120</v>
      </c>
    </row>
    <row r="127" spans="1:4" x14ac:dyDescent="0.25">
      <c r="A127" s="14" t="s">
        <v>121</v>
      </c>
      <c r="D127" s="12">
        <v>121</v>
      </c>
    </row>
    <row r="128" spans="1:4" x14ac:dyDescent="0.25">
      <c r="A128" s="14" t="s">
        <v>122</v>
      </c>
      <c r="D128" s="12">
        <v>122</v>
      </c>
    </row>
    <row r="129" spans="1:4" x14ac:dyDescent="0.25">
      <c r="A129" s="14" t="s">
        <v>123</v>
      </c>
      <c r="D129" s="12">
        <v>123</v>
      </c>
    </row>
    <row r="130" spans="1:4" x14ac:dyDescent="0.25">
      <c r="A130" s="14" t="s">
        <v>124</v>
      </c>
      <c r="D130" s="12">
        <v>124</v>
      </c>
    </row>
    <row r="131" spans="1:4" x14ac:dyDescent="0.25">
      <c r="A131" s="14" t="s">
        <v>125</v>
      </c>
      <c r="D131" s="12">
        <v>125</v>
      </c>
    </row>
    <row r="132" spans="1:4" x14ac:dyDescent="0.25">
      <c r="A132" s="14" t="s">
        <v>126</v>
      </c>
      <c r="D132" s="12">
        <v>126</v>
      </c>
    </row>
    <row r="133" spans="1:4" x14ac:dyDescent="0.25">
      <c r="A133" s="14" t="s">
        <v>127</v>
      </c>
      <c r="D133" s="12">
        <v>127</v>
      </c>
    </row>
    <row r="134" spans="1:4" x14ac:dyDescent="0.25">
      <c r="A134" s="14" t="s">
        <v>128</v>
      </c>
      <c r="D134" s="12">
        <v>128</v>
      </c>
    </row>
    <row r="135" spans="1:4" x14ac:dyDescent="0.25">
      <c r="A135" s="14" t="s">
        <v>129</v>
      </c>
      <c r="D135" s="12">
        <v>129</v>
      </c>
    </row>
    <row r="136" spans="1:4" x14ac:dyDescent="0.25">
      <c r="A136" s="14" t="s">
        <v>130</v>
      </c>
      <c r="D136" s="12">
        <v>130</v>
      </c>
    </row>
    <row r="137" spans="1:4" x14ac:dyDescent="0.25">
      <c r="A137" s="14" t="s">
        <v>131</v>
      </c>
      <c r="D137" s="12">
        <v>131</v>
      </c>
    </row>
    <row r="138" spans="1:4" x14ac:dyDescent="0.25">
      <c r="A138" s="14" t="s">
        <v>132</v>
      </c>
      <c r="D138" s="12">
        <v>132</v>
      </c>
    </row>
    <row r="139" spans="1:4" x14ac:dyDescent="0.25">
      <c r="A139" s="14" t="s">
        <v>133</v>
      </c>
      <c r="D139" s="12">
        <v>133</v>
      </c>
    </row>
    <row r="140" spans="1:4" x14ac:dyDescent="0.25">
      <c r="A140" s="14" t="s">
        <v>134</v>
      </c>
      <c r="D140" s="12">
        <v>134</v>
      </c>
    </row>
    <row r="141" spans="1:4" x14ac:dyDescent="0.25">
      <c r="A141" s="14" t="s">
        <v>135</v>
      </c>
      <c r="D141" s="12">
        <v>135</v>
      </c>
    </row>
    <row r="142" spans="1:4" x14ac:dyDescent="0.25">
      <c r="A142" s="14" t="s">
        <v>136</v>
      </c>
      <c r="D142" s="12">
        <v>136</v>
      </c>
    </row>
    <row r="143" spans="1:4" x14ac:dyDescent="0.25">
      <c r="A143" s="14" t="s">
        <v>137</v>
      </c>
      <c r="D143" s="12">
        <v>137</v>
      </c>
    </row>
    <row r="144" spans="1:4" x14ac:dyDescent="0.25">
      <c r="A144" s="14" t="s">
        <v>138</v>
      </c>
      <c r="D144" s="12">
        <v>138</v>
      </c>
    </row>
    <row r="145" spans="1:4" x14ac:dyDescent="0.25">
      <c r="A145" s="14" t="s">
        <v>139</v>
      </c>
      <c r="D145" s="12">
        <v>139</v>
      </c>
    </row>
    <row r="146" spans="1:4" x14ac:dyDescent="0.25">
      <c r="A146" s="14" t="s">
        <v>140</v>
      </c>
      <c r="D146" s="12">
        <v>140</v>
      </c>
    </row>
    <row r="147" spans="1:4" x14ac:dyDescent="0.25">
      <c r="A147" s="14" t="s">
        <v>141</v>
      </c>
      <c r="D147" s="12">
        <v>141</v>
      </c>
    </row>
    <row r="148" spans="1:4" x14ac:dyDescent="0.25">
      <c r="A148" s="14" t="s">
        <v>142</v>
      </c>
      <c r="D148" s="12">
        <v>142</v>
      </c>
    </row>
    <row r="149" spans="1:4" x14ac:dyDescent="0.25">
      <c r="A149" s="14" t="s">
        <v>143</v>
      </c>
      <c r="D149" s="12">
        <v>143</v>
      </c>
    </row>
    <row r="150" spans="1:4" x14ac:dyDescent="0.25">
      <c r="A150" s="14" t="s">
        <v>144</v>
      </c>
      <c r="D150" s="12">
        <v>144</v>
      </c>
    </row>
    <row r="151" spans="1:4" x14ac:dyDescent="0.25">
      <c r="A151" s="14" t="s">
        <v>145</v>
      </c>
      <c r="D151" s="12">
        <v>145</v>
      </c>
    </row>
    <row r="152" spans="1:4" x14ac:dyDescent="0.25">
      <c r="A152" s="14" t="s">
        <v>146</v>
      </c>
      <c r="D152" s="12">
        <v>146</v>
      </c>
    </row>
    <row r="153" spans="1:4" x14ac:dyDescent="0.25">
      <c r="A153" s="14" t="s">
        <v>147</v>
      </c>
      <c r="D153" s="12">
        <v>147</v>
      </c>
    </row>
    <row r="154" spans="1:4" x14ac:dyDescent="0.25">
      <c r="A154" s="14" t="s">
        <v>148</v>
      </c>
      <c r="D154" s="12">
        <v>148</v>
      </c>
    </row>
    <row r="155" spans="1:4" x14ac:dyDescent="0.25">
      <c r="A155" s="14" t="s">
        <v>149</v>
      </c>
      <c r="D155" s="12">
        <v>149</v>
      </c>
    </row>
    <row r="156" spans="1:4" x14ac:dyDescent="0.25">
      <c r="A156" s="14" t="s">
        <v>150</v>
      </c>
      <c r="D156" s="12">
        <v>150</v>
      </c>
    </row>
    <row r="157" spans="1:4" x14ac:dyDescent="0.25">
      <c r="A157" s="14" t="s">
        <v>151</v>
      </c>
      <c r="D157" s="12">
        <v>151</v>
      </c>
    </row>
    <row r="158" spans="1:4" x14ac:dyDescent="0.25">
      <c r="A158" s="14" t="s">
        <v>152</v>
      </c>
      <c r="D158" s="12">
        <v>152</v>
      </c>
    </row>
    <row r="159" spans="1:4" x14ac:dyDescent="0.25">
      <c r="A159" s="14" t="s">
        <v>153</v>
      </c>
      <c r="D159" s="12">
        <v>153</v>
      </c>
    </row>
    <row r="160" spans="1:4" x14ac:dyDescent="0.25">
      <c r="A160" s="14" t="s">
        <v>154</v>
      </c>
      <c r="D160" s="12">
        <v>154</v>
      </c>
    </row>
    <row r="161" spans="1:4" x14ac:dyDescent="0.25">
      <c r="A161" s="14" t="s">
        <v>155</v>
      </c>
      <c r="D161" s="12">
        <v>155</v>
      </c>
    </row>
    <row r="162" spans="1:4" x14ac:dyDescent="0.25">
      <c r="A162" s="14" t="s">
        <v>156</v>
      </c>
      <c r="D162" s="12">
        <v>156</v>
      </c>
    </row>
    <row r="163" spans="1:4" x14ac:dyDescent="0.25">
      <c r="A163" s="14" t="s">
        <v>157</v>
      </c>
      <c r="D163" s="12">
        <v>157</v>
      </c>
    </row>
    <row r="164" spans="1:4" x14ac:dyDescent="0.25">
      <c r="A164" s="14" t="s">
        <v>158</v>
      </c>
      <c r="D164" s="12">
        <v>158</v>
      </c>
    </row>
    <row r="165" spans="1:4" x14ac:dyDescent="0.25">
      <c r="A165" s="14" t="s">
        <v>159</v>
      </c>
      <c r="D165" s="12">
        <v>159</v>
      </c>
    </row>
    <row r="166" spans="1:4" x14ac:dyDescent="0.25">
      <c r="A166" s="14" t="s">
        <v>160</v>
      </c>
      <c r="D166" s="12">
        <v>160</v>
      </c>
    </row>
    <row r="167" spans="1:4" x14ac:dyDescent="0.25">
      <c r="A167" s="14" t="s">
        <v>161</v>
      </c>
      <c r="D167" s="12">
        <v>161</v>
      </c>
    </row>
    <row r="168" spans="1:4" x14ac:dyDescent="0.25">
      <c r="A168" s="14" t="s">
        <v>162</v>
      </c>
      <c r="D168" s="12">
        <v>162</v>
      </c>
    </row>
    <row r="169" spans="1:4" x14ac:dyDescent="0.25">
      <c r="A169" s="14" t="s">
        <v>163</v>
      </c>
      <c r="D169" s="12">
        <v>163</v>
      </c>
    </row>
    <row r="170" spans="1:4" x14ac:dyDescent="0.25">
      <c r="A170" s="14" t="s">
        <v>164</v>
      </c>
      <c r="D170" s="12">
        <v>164</v>
      </c>
    </row>
    <row r="171" spans="1:4" x14ac:dyDescent="0.25">
      <c r="A171" s="14" t="s">
        <v>165</v>
      </c>
      <c r="D171" s="12">
        <v>165</v>
      </c>
    </row>
    <row r="172" spans="1:4" x14ac:dyDescent="0.25">
      <c r="A172" s="14" t="s">
        <v>166</v>
      </c>
      <c r="D172" s="12">
        <v>166</v>
      </c>
    </row>
    <row r="173" spans="1:4" x14ac:dyDescent="0.25">
      <c r="A173" s="14" t="s">
        <v>167</v>
      </c>
      <c r="D173" s="12">
        <v>167</v>
      </c>
    </row>
    <row r="174" spans="1:4" x14ac:dyDescent="0.25">
      <c r="A174" s="14" t="s">
        <v>168</v>
      </c>
      <c r="D174" s="12">
        <v>168</v>
      </c>
    </row>
    <row r="175" spans="1:4" x14ac:dyDescent="0.25">
      <c r="A175" s="14" t="s">
        <v>169</v>
      </c>
      <c r="D175" s="12">
        <v>169</v>
      </c>
    </row>
    <row r="176" spans="1:4" x14ac:dyDescent="0.25">
      <c r="A176" s="14" t="s">
        <v>170</v>
      </c>
      <c r="D176" s="12">
        <v>170</v>
      </c>
    </row>
    <row r="177" spans="1:4" x14ac:dyDescent="0.25">
      <c r="A177" s="14" t="s">
        <v>171</v>
      </c>
      <c r="D177" s="12">
        <v>171</v>
      </c>
    </row>
    <row r="178" spans="1:4" x14ac:dyDescent="0.25">
      <c r="A178" s="14" t="s">
        <v>172</v>
      </c>
      <c r="D178" s="12">
        <v>172</v>
      </c>
    </row>
    <row r="179" spans="1:4" x14ac:dyDescent="0.25">
      <c r="A179" s="14" t="s">
        <v>173</v>
      </c>
      <c r="D179" s="12">
        <v>173</v>
      </c>
    </row>
    <row r="180" spans="1:4" x14ac:dyDescent="0.25">
      <c r="A180" s="14" t="s">
        <v>174</v>
      </c>
      <c r="D180" s="12">
        <v>174</v>
      </c>
    </row>
    <row r="181" spans="1:4" x14ac:dyDescent="0.25">
      <c r="A181" s="14" t="s">
        <v>175</v>
      </c>
      <c r="D181" s="12">
        <v>175</v>
      </c>
    </row>
    <row r="182" spans="1:4" x14ac:dyDescent="0.25">
      <c r="A182" s="14" t="s">
        <v>176</v>
      </c>
      <c r="D182" s="12">
        <v>176</v>
      </c>
    </row>
    <row r="183" spans="1:4" x14ac:dyDescent="0.25">
      <c r="A183" s="14" t="s">
        <v>177</v>
      </c>
      <c r="D183" s="12">
        <v>177</v>
      </c>
    </row>
    <row r="184" spans="1:4" x14ac:dyDescent="0.25">
      <c r="A184" s="14" t="s">
        <v>178</v>
      </c>
      <c r="D184" s="12">
        <v>178</v>
      </c>
    </row>
    <row r="185" spans="1:4" x14ac:dyDescent="0.25">
      <c r="A185" s="14" t="s">
        <v>179</v>
      </c>
      <c r="D185" s="12">
        <v>179</v>
      </c>
    </row>
    <row r="186" spans="1:4" x14ac:dyDescent="0.25">
      <c r="A186" s="14" t="s">
        <v>180</v>
      </c>
      <c r="D186" s="12">
        <v>180</v>
      </c>
    </row>
    <row r="187" spans="1:4" x14ac:dyDescent="0.25">
      <c r="A187" s="14" t="s">
        <v>181</v>
      </c>
      <c r="D187" s="12">
        <v>181</v>
      </c>
    </row>
    <row r="188" spans="1:4" x14ac:dyDescent="0.25">
      <c r="A188" s="14" t="s">
        <v>182</v>
      </c>
      <c r="D188" s="12">
        <v>182</v>
      </c>
    </row>
    <row r="189" spans="1:4" x14ac:dyDescent="0.25">
      <c r="A189" s="14" t="s">
        <v>183</v>
      </c>
      <c r="D189" s="12">
        <v>183</v>
      </c>
    </row>
    <row r="190" spans="1:4" x14ac:dyDescent="0.25">
      <c r="A190" s="14" t="s">
        <v>184</v>
      </c>
      <c r="D190" s="12">
        <v>184</v>
      </c>
    </row>
    <row r="191" spans="1:4" x14ac:dyDescent="0.25">
      <c r="A191" s="14" t="s">
        <v>185</v>
      </c>
      <c r="D191" s="12">
        <v>185</v>
      </c>
    </row>
    <row r="192" spans="1:4" x14ac:dyDescent="0.25">
      <c r="A192" s="14" t="s">
        <v>186</v>
      </c>
      <c r="D192" s="12">
        <v>186</v>
      </c>
    </row>
    <row r="193" spans="1:4" x14ac:dyDescent="0.25">
      <c r="A193" s="14" t="s">
        <v>187</v>
      </c>
      <c r="D193" s="12">
        <v>187</v>
      </c>
    </row>
    <row r="194" spans="1:4" x14ac:dyDescent="0.25">
      <c r="A194" s="14" t="s">
        <v>188</v>
      </c>
      <c r="D194" s="12">
        <v>188</v>
      </c>
    </row>
    <row r="195" spans="1:4" x14ac:dyDescent="0.25">
      <c r="A195" s="14" t="s">
        <v>189</v>
      </c>
      <c r="D195" s="12">
        <v>189</v>
      </c>
    </row>
    <row r="196" spans="1:4" x14ac:dyDescent="0.25">
      <c r="A196" s="14" t="s">
        <v>190</v>
      </c>
      <c r="D196" s="12">
        <v>190</v>
      </c>
    </row>
    <row r="197" spans="1:4" x14ac:dyDescent="0.25">
      <c r="A197" s="14" t="s">
        <v>191</v>
      </c>
      <c r="D197" s="12">
        <v>191</v>
      </c>
    </row>
    <row r="198" spans="1:4" x14ac:dyDescent="0.25">
      <c r="A198" s="14" t="s">
        <v>192</v>
      </c>
      <c r="D198" s="12">
        <v>192</v>
      </c>
    </row>
    <row r="199" spans="1:4" x14ac:dyDescent="0.25">
      <c r="A199" s="14" t="s">
        <v>193</v>
      </c>
      <c r="D199" s="12">
        <v>193</v>
      </c>
    </row>
    <row r="200" spans="1:4" x14ac:dyDescent="0.25">
      <c r="A200" s="14" t="s">
        <v>194</v>
      </c>
      <c r="D200" s="12">
        <v>194</v>
      </c>
    </row>
    <row r="201" spans="1:4" x14ac:dyDescent="0.25">
      <c r="A201" s="14" t="s">
        <v>195</v>
      </c>
      <c r="D201" s="12">
        <v>195</v>
      </c>
    </row>
    <row r="202" spans="1:4" x14ac:dyDescent="0.25">
      <c r="A202" s="14" t="s">
        <v>196</v>
      </c>
      <c r="D202" s="12">
        <v>196</v>
      </c>
    </row>
    <row r="203" spans="1:4" x14ac:dyDescent="0.25">
      <c r="A203" s="14" t="s">
        <v>197</v>
      </c>
      <c r="D203" s="12">
        <v>197</v>
      </c>
    </row>
    <row r="204" spans="1:4" x14ac:dyDescent="0.25">
      <c r="A204" s="14" t="s">
        <v>198</v>
      </c>
      <c r="D204" s="12">
        <v>198</v>
      </c>
    </row>
    <row r="205" spans="1:4" x14ac:dyDescent="0.25">
      <c r="A205" s="14" t="s">
        <v>199</v>
      </c>
      <c r="D205" s="12">
        <v>199</v>
      </c>
    </row>
    <row r="206" spans="1:4" x14ac:dyDescent="0.25">
      <c r="A206" s="14" t="s">
        <v>200</v>
      </c>
      <c r="D206" s="12">
        <v>200</v>
      </c>
    </row>
    <row r="207" spans="1:4" x14ac:dyDescent="0.25">
      <c r="A207" s="14" t="s">
        <v>201</v>
      </c>
      <c r="D207" s="12">
        <v>201</v>
      </c>
    </row>
    <row r="208" spans="1:4" x14ac:dyDescent="0.25">
      <c r="A208" s="14" t="s">
        <v>202</v>
      </c>
      <c r="D208" s="12">
        <v>202</v>
      </c>
    </row>
    <row r="209" spans="1:4" x14ac:dyDescent="0.25">
      <c r="A209" s="14" t="s">
        <v>203</v>
      </c>
      <c r="D209" s="12">
        <v>203</v>
      </c>
    </row>
    <row r="210" spans="1:4" x14ac:dyDescent="0.25">
      <c r="A210" s="14" t="s">
        <v>204</v>
      </c>
      <c r="D210" s="12">
        <v>204</v>
      </c>
    </row>
    <row r="211" spans="1:4" x14ac:dyDescent="0.25">
      <c r="A211" s="14" t="s">
        <v>205</v>
      </c>
      <c r="D211" s="12">
        <v>205</v>
      </c>
    </row>
    <row r="212" spans="1:4" x14ac:dyDescent="0.25">
      <c r="A212" s="14" t="s">
        <v>206</v>
      </c>
      <c r="D212" s="12">
        <v>206</v>
      </c>
    </row>
    <row r="213" spans="1:4" x14ac:dyDescent="0.25">
      <c r="A213" s="14" t="s">
        <v>207</v>
      </c>
      <c r="D213" s="12">
        <v>207</v>
      </c>
    </row>
    <row r="214" spans="1:4" x14ac:dyDescent="0.25">
      <c r="A214" s="14" t="s">
        <v>208</v>
      </c>
      <c r="D214" s="12">
        <v>208</v>
      </c>
    </row>
    <row r="215" spans="1:4" x14ac:dyDescent="0.25">
      <c r="A215" s="14" t="s">
        <v>209</v>
      </c>
      <c r="D215" s="12">
        <v>209</v>
      </c>
    </row>
    <row r="216" spans="1:4" x14ac:dyDescent="0.25">
      <c r="A216" s="14" t="s">
        <v>210</v>
      </c>
      <c r="D216" s="12">
        <v>210</v>
      </c>
    </row>
    <row r="217" spans="1:4" x14ac:dyDescent="0.25">
      <c r="A217" s="14" t="s">
        <v>211</v>
      </c>
      <c r="D217" s="12">
        <v>211</v>
      </c>
    </row>
    <row r="218" spans="1:4" x14ac:dyDescent="0.25">
      <c r="A218" s="14" t="s">
        <v>212</v>
      </c>
      <c r="D218" s="12">
        <v>212</v>
      </c>
    </row>
    <row r="219" spans="1:4" x14ac:dyDescent="0.25">
      <c r="A219" s="14" t="s">
        <v>213</v>
      </c>
      <c r="D219" s="12">
        <v>213</v>
      </c>
    </row>
    <row r="220" spans="1:4" x14ac:dyDescent="0.25">
      <c r="A220" s="14" t="s">
        <v>214</v>
      </c>
      <c r="D220" s="12">
        <v>214</v>
      </c>
    </row>
    <row r="221" spans="1:4" x14ac:dyDescent="0.25">
      <c r="A221" s="14" t="s">
        <v>215</v>
      </c>
      <c r="D221" s="12">
        <v>215</v>
      </c>
    </row>
    <row r="222" spans="1:4" x14ac:dyDescent="0.25">
      <c r="A222" s="14" t="s">
        <v>216</v>
      </c>
      <c r="D222" s="12">
        <v>216</v>
      </c>
    </row>
    <row r="223" spans="1:4" x14ac:dyDescent="0.25">
      <c r="A223" s="14" t="s">
        <v>217</v>
      </c>
      <c r="D223" s="12">
        <v>217</v>
      </c>
    </row>
    <row r="224" spans="1:4" x14ac:dyDescent="0.25">
      <c r="A224" s="14" t="s">
        <v>218</v>
      </c>
      <c r="D224" s="12">
        <v>218</v>
      </c>
    </row>
    <row r="225" spans="1:4" x14ac:dyDescent="0.25">
      <c r="A225" s="14" t="s">
        <v>219</v>
      </c>
      <c r="D225" s="12">
        <v>219</v>
      </c>
    </row>
    <row r="226" spans="1:4" x14ac:dyDescent="0.25">
      <c r="A226" s="14" t="s">
        <v>220</v>
      </c>
      <c r="D226" s="12">
        <v>220</v>
      </c>
    </row>
    <row r="227" spans="1:4" x14ac:dyDescent="0.25">
      <c r="A227" s="14" t="s">
        <v>221</v>
      </c>
      <c r="D227" s="12">
        <v>221</v>
      </c>
    </row>
    <row r="228" spans="1:4" x14ac:dyDescent="0.25">
      <c r="A228" s="14" t="s">
        <v>222</v>
      </c>
      <c r="D228" s="12">
        <v>222</v>
      </c>
    </row>
    <row r="229" spans="1:4" x14ac:dyDescent="0.25">
      <c r="A229" s="14" t="s">
        <v>223</v>
      </c>
      <c r="D229" s="12">
        <v>223</v>
      </c>
    </row>
    <row r="230" spans="1:4" x14ac:dyDescent="0.25">
      <c r="A230" s="14" t="s">
        <v>224</v>
      </c>
      <c r="D230" s="12">
        <v>224</v>
      </c>
    </row>
    <row r="231" spans="1:4" x14ac:dyDescent="0.25">
      <c r="A231" s="14" t="s">
        <v>225</v>
      </c>
      <c r="D231" s="12">
        <v>225</v>
      </c>
    </row>
    <row r="232" spans="1:4" x14ac:dyDescent="0.25">
      <c r="A232" s="14" t="s">
        <v>226</v>
      </c>
      <c r="D232" s="12">
        <v>226</v>
      </c>
    </row>
    <row r="233" spans="1:4" x14ac:dyDescent="0.25">
      <c r="A233" s="14" t="s">
        <v>227</v>
      </c>
      <c r="D233" s="12">
        <v>227</v>
      </c>
    </row>
    <row r="234" spans="1:4" x14ac:dyDescent="0.25">
      <c r="A234" s="14" t="s">
        <v>228</v>
      </c>
      <c r="D234" s="12">
        <v>228</v>
      </c>
    </row>
    <row r="235" spans="1:4" x14ac:dyDescent="0.25">
      <c r="A235" s="14" t="s">
        <v>229</v>
      </c>
      <c r="D235" s="12">
        <v>229</v>
      </c>
    </row>
    <row r="236" spans="1:4" x14ac:dyDescent="0.25">
      <c r="A236" s="14" t="s">
        <v>230</v>
      </c>
      <c r="D236" s="12">
        <v>230</v>
      </c>
    </row>
    <row r="237" spans="1:4" x14ac:dyDescent="0.25">
      <c r="A237" s="14" t="s">
        <v>231</v>
      </c>
      <c r="D237" s="12">
        <v>231</v>
      </c>
    </row>
    <row r="238" spans="1:4" x14ac:dyDescent="0.25">
      <c r="A238" s="14" t="s">
        <v>232</v>
      </c>
      <c r="D238" s="12">
        <v>232</v>
      </c>
    </row>
    <row r="239" spans="1:4" x14ac:dyDescent="0.25">
      <c r="A239" s="14" t="s">
        <v>233</v>
      </c>
      <c r="D239" s="12">
        <v>233</v>
      </c>
    </row>
    <row r="240" spans="1:4" x14ac:dyDescent="0.25">
      <c r="A240" s="14" t="s">
        <v>234</v>
      </c>
      <c r="D240" s="12">
        <v>234</v>
      </c>
    </row>
    <row r="241" spans="1:4" x14ac:dyDescent="0.25">
      <c r="A241" s="14" t="s">
        <v>235</v>
      </c>
      <c r="D241" s="12">
        <v>235</v>
      </c>
    </row>
    <row r="242" spans="1:4" x14ac:dyDescent="0.25">
      <c r="A242" s="14" t="s">
        <v>236</v>
      </c>
      <c r="D242" s="12">
        <v>236</v>
      </c>
    </row>
    <row r="243" spans="1:4" x14ac:dyDescent="0.25">
      <c r="A243" s="14" t="s">
        <v>237</v>
      </c>
      <c r="D243" s="12">
        <v>237</v>
      </c>
    </row>
    <row r="244" spans="1:4" x14ac:dyDescent="0.25">
      <c r="A244" s="14" t="s">
        <v>238</v>
      </c>
      <c r="D244" s="12">
        <v>238</v>
      </c>
    </row>
    <row r="245" spans="1:4" x14ac:dyDescent="0.25">
      <c r="A245" s="14" t="s">
        <v>239</v>
      </c>
      <c r="D245" s="12">
        <v>239</v>
      </c>
    </row>
    <row r="246" spans="1:4" x14ac:dyDescent="0.25">
      <c r="A246" s="14" t="s">
        <v>240</v>
      </c>
      <c r="D246" s="12">
        <v>240</v>
      </c>
    </row>
    <row r="247" spans="1:4" x14ac:dyDescent="0.25">
      <c r="A247" s="14" t="s">
        <v>241</v>
      </c>
      <c r="D247" s="12">
        <v>241</v>
      </c>
    </row>
    <row r="248" spans="1:4" x14ac:dyDescent="0.25">
      <c r="A248" s="14" t="s">
        <v>242</v>
      </c>
      <c r="D248" s="12">
        <v>242</v>
      </c>
    </row>
    <row r="249" spans="1:4" x14ac:dyDescent="0.25">
      <c r="A249" s="14" t="s">
        <v>243</v>
      </c>
      <c r="D249" s="12">
        <v>243</v>
      </c>
    </row>
    <row r="250" spans="1:4" x14ac:dyDescent="0.25">
      <c r="A250" s="14" t="s">
        <v>244</v>
      </c>
      <c r="D250" s="12">
        <v>244</v>
      </c>
    </row>
    <row r="251" spans="1:4" x14ac:dyDescent="0.25">
      <c r="A251" s="14" t="s">
        <v>245</v>
      </c>
      <c r="D251" s="12">
        <v>245</v>
      </c>
    </row>
    <row r="252" spans="1:4" x14ac:dyDescent="0.25">
      <c r="A252" s="14" t="s">
        <v>246</v>
      </c>
      <c r="D252" s="12">
        <v>246</v>
      </c>
    </row>
    <row r="253" spans="1:4" x14ac:dyDescent="0.25">
      <c r="A253" s="14" t="s">
        <v>247</v>
      </c>
      <c r="D253" s="12">
        <v>247</v>
      </c>
    </row>
    <row r="254" spans="1:4" x14ac:dyDescent="0.25">
      <c r="A254" s="14" t="s">
        <v>248</v>
      </c>
      <c r="D254" s="12">
        <v>248</v>
      </c>
    </row>
    <row r="255" spans="1:4" x14ac:dyDescent="0.25">
      <c r="A255" s="14" t="s">
        <v>249</v>
      </c>
      <c r="D255" s="12">
        <v>249</v>
      </c>
    </row>
    <row r="256" spans="1:4" x14ac:dyDescent="0.25">
      <c r="A256" s="14" t="s">
        <v>250</v>
      </c>
      <c r="D256" s="12">
        <v>250</v>
      </c>
    </row>
    <row r="257" spans="1:4" x14ac:dyDescent="0.25">
      <c r="A257" s="14" t="s">
        <v>251</v>
      </c>
      <c r="D257" s="12">
        <v>251</v>
      </c>
    </row>
    <row r="258" spans="1:4" x14ac:dyDescent="0.25">
      <c r="A258" s="14" t="s">
        <v>252</v>
      </c>
      <c r="D258" s="12">
        <v>252</v>
      </c>
    </row>
    <row r="259" spans="1:4" x14ac:dyDescent="0.25">
      <c r="A259" s="14" t="s">
        <v>253</v>
      </c>
      <c r="D259" s="12">
        <v>253</v>
      </c>
    </row>
    <row r="260" spans="1:4" x14ac:dyDescent="0.25">
      <c r="A260" s="14" t="s">
        <v>254</v>
      </c>
      <c r="D260" s="12">
        <v>254</v>
      </c>
    </row>
    <row r="261" spans="1:4" x14ac:dyDescent="0.25">
      <c r="A261" s="14" t="s">
        <v>255</v>
      </c>
    </row>
    <row r="262" spans="1:4" x14ac:dyDescent="0.25">
      <c r="A262" s="14" t="s">
        <v>256</v>
      </c>
    </row>
    <row r="263" spans="1:4" x14ac:dyDescent="0.25">
      <c r="A263" s="14" t="s">
        <v>257</v>
      </c>
    </row>
    <row r="264" spans="1:4" x14ac:dyDescent="0.25">
      <c r="A264" s="14" t="s">
        <v>258</v>
      </c>
    </row>
    <row r="265" spans="1:4" x14ac:dyDescent="0.25">
      <c r="A265" s="14" t="s">
        <v>259</v>
      </c>
    </row>
    <row r="266" spans="1:4" x14ac:dyDescent="0.25">
      <c r="A266" s="14" t="s">
        <v>260</v>
      </c>
    </row>
    <row r="267" spans="1:4" x14ac:dyDescent="0.25">
      <c r="A267" s="14" t="s">
        <v>261</v>
      </c>
    </row>
    <row r="268" spans="1:4" x14ac:dyDescent="0.25">
      <c r="A268" s="14" t="s">
        <v>262</v>
      </c>
    </row>
    <row r="269" spans="1:4" x14ac:dyDescent="0.25">
      <c r="A269" s="14" t="s">
        <v>263</v>
      </c>
    </row>
    <row r="270" spans="1:4" x14ac:dyDescent="0.25">
      <c r="A270" s="14" t="s">
        <v>264</v>
      </c>
    </row>
    <row r="271" spans="1:4" x14ac:dyDescent="0.25">
      <c r="A271" s="14" t="s">
        <v>265</v>
      </c>
    </row>
    <row r="272" spans="1:4" x14ac:dyDescent="0.25">
      <c r="A272" s="14" t="s">
        <v>266</v>
      </c>
    </row>
    <row r="273" spans="1:1" x14ac:dyDescent="0.25">
      <c r="A273" s="14" t="s">
        <v>267</v>
      </c>
    </row>
    <row r="274" spans="1:1" x14ac:dyDescent="0.25">
      <c r="A274" s="14" t="s">
        <v>268</v>
      </c>
    </row>
    <row r="275" spans="1:1" x14ac:dyDescent="0.25">
      <c r="A275" s="14" t="s">
        <v>269</v>
      </c>
    </row>
    <row r="276" spans="1:1" x14ac:dyDescent="0.25">
      <c r="A276" s="14" t="s">
        <v>270</v>
      </c>
    </row>
    <row r="277" spans="1:1" x14ac:dyDescent="0.25">
      <c r="A277" s="14" t="s">
        <v>271</v>
      </c>
    </row>
    <row r="278" spans="1:1" x14ac:dyDescent="0.25">
      <c r="A278" s="14" t="s">
        <v>272</v>
      </c>
    </row>
    <row r="279" spans="1:1" x14ac:dyDescent="0.25">
      <c r="A279" s="14" t="s">
        <v>273</v>
      </c>
    </row>
    <row r="280" spans="1:1" x14ac:dyDescent="0.25">
      <c r="A280" s="14" t="s">
        <v>274</v>
      </c>
    </row>
    <row r="281" spans="1:1" x14ac:dyDescent="0.25">
      <c r="A281" s="14" t="s">
        <v>275</v>
      </c>
    </row>
    <row r="282" spans="1:1" x14ac:dyDescent="0.25">
      <c r="A282" s="14" t="s">
        <v>276</v>
      </c>
    </row>
    <row r="283" spans="1:1" x14ac:dyDescent="0.25">
      <c r="A283" s="14" t="s">
        <v>277</v>
      </c>
    </row>
    <row r="284" spans="1:1" x14ac:dyDescent="0.25">
      <c r="A284" s="14" t="s">
        <v>278</v>
      </c>
    </row>
    <row r="285" spans="1:1" x14ac:dyDescent="0.25">
      <c r="A285" s="14" t="s">
        <v>279</v>
      </c>
    </row>
    <row r="286" spans="1:1" x14ac:dyDescent="0.25">
      <c r="A286" s="14" t="s">
        <v>280</v>
      </c>
    </row>
    <row r="287" spans="1:1" x14ac:dyDescent="0.25">
      <c r="A287" s="14" t="s">
        <v>281</v>
      </c>
    </row>
    <row r="288" spans="1:1" x14ac:dyDescent="0.25">
      <c r="A288" s="14" t="s">
        <v>282</v>
      </c>
    </row>
    <row r="289" spans="1:1" x14ac:dyDescent="0.25">
      <c r="A289" s="14" t="s">
        <v>283</v>
      </c>
    </row>
    <row r="290" spans="1:1" x14ac:dyDescent="0.25">
      <c r="A290" s="14" t="s">
        <v>284</v>
      </c>
    </row>
    <row r="291" spans="1:1" x14ac:dyDescent="0.25">
      <c r="A291" s="14" t="s">
        <v>285</v>
      </c>
    </row>
    <row r="292" spans="1:1" x14ac:dyDescent="0.25">
      <c r="A292" s="14" t="s">
        <v>286</v>
      </c>
    </row>
    <row r="293" spans="1:1" x14ac:dyDescent="0.25">
      <c r="A293" s="14" t="s">
        <v>287</v>
      </c>
    </row>
    <row r="294" spans="1:1" x14ac:dyDescent="0.25">
      <c r="A294" s="14" t="s">
        <v>288</v>
      </c>
    </row>
    <row r="295" spans="1:1" x14ac:dyDescent="0.25">
      <c r="A295" s="14" t="s">
        <v>289</v>
      </c>
    </row>
    <row r="296" spans="1:1" x14ac:dyDescent="0.25">
      <c r="A296" s="14" t="s">
        <v>290</v>
      </c>
    </row>
    <row r="297" spans="1:1" x14ac:dyDescent="0.25">
      <c r="A297" s="14" t="s">
        <v>291</v>
      </c>
    </row>
    <row r="298" spans="1:1" x14ac:dyDescent="0.25">
      <c r="A298" s="14" t="s">
        <v>292</v>
      </c>
    </row>
    <row r="299" spans="1:1" x14ac:dyDescent="0.25">
      <c r="A299" s="14" t="s">
        <v>293</v>
      </c>
    </row>
    <row r="300" spans="1:1" x14ac:dyDescent="0.25">
      <c r="A300" s="14" t="s">
        <v>294</v>
      </c>
    </row>
    <row r="301" spans="1:1" x14ac:dyDescent="0.25">
      <c r="A301" s="14" t="s">
        <v>295</v>
      </c>
    </row>
    <row r="302" spans="1:1" x14ac:dyDescent="0.25">
      <c r="A302" s="14" t="s">
        <v>296</v>
      </c>
    </row>
    <row r="303" spans="1:1" x14ac:dyDescent="0.25">
      <c r="A303" s="14" t="s">
        <v>297</v>
      </c>
    </row>
    <row r="304" spans="1:1" x14ac:dyDescent="0.25">
      <c r="A304" s="14" t="s">
        <v>298</v>
      </c>
    </row>
    <row r="305" spans="1:1" x14ac:dyDescent="0.25">
      <c r="A305" s="14" t="s">
        <v>299</v>
      </c>
    </row>
    <row r="306" spans="1:1" x14ac:dyDescent="0.25">
      <c r="A306" s="14" t="s">
        <v>300</v>
      </c>
    </row>
    <row r="307" spans="1:1" x14ac:dyDescent="0.25">
      <c r="A307" s="14" t="s">
        <v>301</v>
      </c>
    </row>
    <row r="308" spans="1:1" x14ac:dyDescent="0.25">
      <c r="A308" s="14" t="s">
        <v>302</v>
      </c>
    </row>
    <row r="309" spans="1:1" x14ac:dyDescent="0.25">
      <c r="A309" s="14" t="s">
        <v>303</v>
      </c>
    </row>
    <row r="310" spans="1:1" x14ac:dyDescent="0.25">
      <c r="A310" s="14" t="s">
        <v>304</v>
      </c>
    </row>
    <row r="311" spans="1:1" x14ac:dyDescent="0.25">
      <c r="A311" s="14" t="s">
        <v>305</v>
      </c>
    </row>
    <row r="312" spans="1:1" x14ac:dyDescent="0.25">
      <c r="A312" s="14" t="s">
        <v>306</v>
      </c>
    </row>
    <row r="313" spans="1:1" x14ac:dyDescent="0.25">
      <c r="A313" s="14" t="s">
        <v>307</v>
      </c>
    </row>
    <row r="314" spans="1:1" x14ac:dyDescent="0.25">
      <c r="A314" s="14" t="s">
        <v>308</v>
      </c>
    </row>
    <row r="315" spans="1:1" x14ac:dyDescent="0.25">
      <c r="A315" s="14" t="s">
        <v>309</v>
      </c>
    </row>
    <row r="316" spans="1:1" x14ac:dyDescent="0.25">
      <c r="A316" s="14" t="s">
        <v>310</v>
      </c>
    </row>
    <row r="317" spans="1:1" x14ac:dyDescent="0.25">
      <c r="A317" s="14" t="s">
        <v>311</v>
      </c>
    </row>
    <row r="318" spans="1:1" x14ac:dyDescent="0.25">
      <c r="A318" s="14" t="s">
        <v>312</v>
      </c>
    </row>
    <row r="319" spans="1:1" x14ac:dyDescent="0.25">
      <c r="A319" s="14" t="s">
        <v>313</v>
      </c>
    </row>
    <row r="320" spans="1:1" x14ac:dyDescent="0.25">
      <c r="A320" s="14" t="s">
        <v>314</v>
      </c>
    </row>
    <row r="321" spans="1:1" x14ac:dyDescent="0.25">
      <c r="A321" s="14" t="s">
        <v>315</v>
      </c>
    </row>
    <row r="322" spans="1:1" x14ac:dyDescent="0.25">
      <c r="A322" s="14" t="s">
        <v>316</v>
      </c>
    </row>
    <row r="323" spans="1:1" x14ac:dyDescent="0.25">
      <c r="A323" s="14" t="s">
        <v>317</v>
      </c>
    </row>
    <row r="324" spans="1:1" x14ac:dyDescent="0.25">
      <c r="A324" s="14" t="s">
        <v>318</v>
      </c>
    </row>
    <row r="325" spans="1:1" x14ac:dyDescent="0.25">
      <c r="A325" s="14" t="s">
        <v>319</v>
      </c>
    </row>
    <row r="326" spans="1:1" x14ac:dyDescent="0.25">
      <c r="A326" s="14" t="s">
        <v>320</v>
      </c>
    </row>
    <row r="327" spans="1:1" x14ac:dyDescent="0.25">
      <c r="A327" s="14" t="s">
        <v>321</v>
      </c>
    </row>
    <row r="328" spans="1:1" x14ac:dyDescent="0.25">
      <c r="A328" s="14" t="s">
        <v>322</v>
      </c>
    </row>
    <row r="329" spans="1:1" x14ac:dyDescent="0.25">
      <c r="A329" s="14" t="s">
        <v>323</v>
      </c>
    </row>
    <row r="330" spans="1:1" x14ac:dyDescent="0.25">
      <c r="A330" s="14" t="s">
        <v>324</v>
      </c>
    </row>
    <row r="331" spans="1:1" x14ac:dyDescent="0.25">
      <c r="A331" s="14" t="s">
        <v>325</v>
      </c>
    </row>
    <row r="332" spans="1:1" x14ac:dyDescent="0.25">
      <c r="A332" s="14" t="s">
        <v>326</v>
      </c>
    </row>
    <row r="333" spans="1:1" x14ac:dyDescent="0.25">
      <c r="A333" s="14" t="s">
        <v>327</v>
      </c>
    </row>
    <row r="334" spans="1:1" x14ac:dyDescent="0.25">
      <c r="A334" s="14" t="s">
        <v>328</v>
      </c>
    </row>
    <row r="335" spans="1:1" x14ac:dyDescent="0.25">
      <c r="A335" s="14" t="s">
        <v>329</v>
      </c>
    </row>
    <row r="336" spans="1:1" x14ac:dyDescent="0.25">
      <c r="A336" s="14" t="s">
        <v>330</v>
      </c>
    </row>
    <row r="337" spans="1:1" x14ac:dyDescent="0.25">
      <c r="A337" s="14" t="s">
        <v>331</v>
      </c>
    </row>
    <row r="338" spans="1:1" x14ac:dyDescent="0.25">
      <c r="A338" s="14" t="s">
        <v>332</v>
      </c>
    </row>
    <row r="339" spans="1:1" x14ac:dyDescent="0.25">
      <c r="A339" s="14" t="s">
        <v>333</v>
      </c>
    </row>
    <row r="340" spans="1:1" x14ac:dyDescent="0.25">
      <c r="A340" s="14" t="s">
        <v>334</v>
      </c>
    </row>
    <row r="341" spans="1:1" x14ac:dyDescent="0.25">
      <c r="A341" s="14" t="s">
        <v>335</v>
      </c>
    </row>
    <row r="342" spans="1:1" x14ac:dyDescent="0.25">
      <c r="A342" s="14" t="s">
        <v>336</v>
      </c>
    </row>
    <row r="343" spans="1:1" x14ac:dyDescent="0.25">
      <c r="A343" s="14" t="s">
        <v>337</v>
      </c>
    </row>
    <row r="344" spans="1:1" x14ac:dyDescent="0.25">
      <c r="A344" s="14" t="s">
        <v>338</v>
      </c>
    </row>
    <row r="345" spans="1:1" x14ac:dyDescent="0.25">
      <c r="A345" s="14" t="s">
        <v>339</v>
      </c>
    </row>
    <row r="346" spans="1:1" x14ac:dyDescent="0.25">
      <c r="A346" s="14" t="s">
        <v>340</v>
      </c>
    </row>
    <row r="347" spans="1:1" x14ac:dyDescent="0.25">
      <c r="A347" s="14" t="s">
        <v>341</v>
      </c>
    </row>
    <row r="348" spans="1:1" x14ac:dyDescent="0.25">
      <c r="A348" s="14" t="s">
        <v>342</v>
      </c>
    </row>
    <row r="349" spans="1:1" x14ac:dyDescent="0.25">
      <c r="A349" s="14" t="s">
        <v>343</v>
      </c>
    </row>
    <row r="350" spans="1:1" x14ac:dyDescent="0.25">
      <c r="A350" s="14" t="s">
        <v>344</v>
      </c>
    </row>
    <row r="351" spans="1:1" x14ac:dyDescent="0.25">
      <c r="A351" s="14" t="s">
        <v>345</v>
      </c>
    </row>
    <row r="352" spans="1:1" x14ac:dyDescent="0.25">
      <c r="A352" s="14" t="s">
        <v>346</v>
      </c>
    </row>
    <row r="353" spans="1:1" x14ac:dyDescent="0.25">
      <c r="A353" s="14" t="s">
        <v>347</v>
      </c>
    </row>
    <row r="354" spans="1:1" x14ac:dyDescent="0.25">
      <c r="A354" s="14" t="s">
        <v>348</v>
      </c>
    </row>
    <row r="355" spans="1:1" x14ac:dyDescent="0.25">
      <c r="A355" s="14" t="s">
        <v>349</v>
      </c>
    </row>
    <row r="356" spans="1:1" x14ac:dyDescent="0.25">
      <c r="A356" s="14" t="s">
        <v>350</v>
      </c>
    </row>
    <row r="357" spans="1:1" x14ac:dyDescent="0.25">
      <c r="A357" s="14" t="s">
        <v>351</v>
      </c>
    </row>
    <row r="358" spans="1:1" x14ac:dyDescent="0.25">
      <c r="A358" s="14" t="s">
        <v>352</v>
      </c>
    </row>
    <row r="359" spans="1:1" x14ac:dyDescent="0.25">
      <c r="A359" s="14" t="s">
        <v>353</v>
      </c>
    </row>
    <row r="360" spans="1:1" x14ac:dyDescent="0.25">
      <c r="A360" s="14" t="s">
        <v>354</v>
      </c>
    </row>
    <row r="361" spans="1:1" x14ac:dyDescent="0.25">
      <c r="A361" s="14" t="s">
        <v>355</v>
      </c>
    </row>
    <row r="362" spans="1:1" x14ac:dyDescent="0.25">
      <c r="A362" s="14" t="s">
        <v>356</v>
      </c>
    </row>
    <row r="363" spans="1:1" x14ac:dyDescent="0.25">
      <c r="A363" s="14" t="s">
        <v>357</v>
      </c>
    </row>
    <row r="364" spans="1:1" x14ac:dyDescent="0.25">
      <c r="A364" s="14" t="s">
        <v>358</v>
      </c>
    </row>
    <row r="365" spans="1:1" x14ac:dyDescent="0.25">
      <c r="A365" s="14" t="s">
        <v>359</v>
      </c>
    </row>
    <row r="366" spans="1:1" x14ac:dyDescent="0.25">
      <c r="A366" s="14" t="s">
        <v>360</v>
      </c>
    </row>
    <row r="367" spans="1:1" x14ac:dyDescent="0.25">
      <c r="A367" s="14" t="s">
        <v>361</v>
      </c>
    </row>
    <row r="368" spans="1:1" x14ac:dyDescent="0.25">
      <c r="A368" s="14" t="s">
        <v>362</v>
      </c>
    </row>
    <row r="369" spans="1:1" x14ac:dyDescent="0.25">
      <c r="A369" s="14" t="s">
        <v>363</v>
      </c>
    </row>
    <row r="370" spans="1:1" x14ac:dyDescent="0.25">
      <c r="A370" s="14" t="s">
        <v>364</v>
      </c>
    </row>
    <row r="371" spans="1:1" x14ac:dyDescent="0.25">
      <c r="A371" s="14" t="s">
        <v>365</v>
      </c>
    </row>
    <row r="372" spans="1:1" x14ac:dyDescent="0.25">
      <c r="A372" s="14" t="s">
        <v>366</v>
      </c>
    </row>
    <row r="373" spans="1:1" x14ac:dyDescent="0.25">
      <c r="A373" s="14" t="s">
        <v>367</v>
      </c>
    </row>
    <row r="374" spans="1:1" x14ac:dyDescent="0.25">
      <c r="A374" s="14" t="s">
        <v>368</v>
      </c>
    </row>
    <row r="375" spans="1:1" x14ac:dyDescent="0.25">
      <c r="A375" s="14" t="s">
        <v>369</v>
      </c>
    </row>
    <row r="376" spans="1:1" x14ac:dyDescent="0.25">
      <c r="A376" s="14" t="s">
        <v>370</v>
      </c>
    </row>
    <row r="377" spans="1:1" x14ac:dyDescent="0.25">
      <c r="A377" s="14" t="s">
        <v>371</v>
      </c>
    </row>
    <row r="378" spans="1:1" x14ac:dyDescent="0.25">
      <c r="A378" s="14" t="s">
        <v>372</v>
      </c>
    </row>
    <row r="379" spans="1:1" x14ac:dyDescent="0.25">
      <c r="A379" s="14" t="s">
        <v>373</v>
      </c>
    </row>
    <row r="380" spans="1:1" x14ac:dyDescent="0.25">
      <c r="A380" s="14" t="s">
        <v>374</v>
      </c>
    </row>
    <row r="381" spans="1:1" x14ac:dyDescent="0.25">
      <c r="A381" s="14" t="s">
        <v>375</v>
      </c>
    </row>
    <row r="382" spans="1:1" x14ac:dyDescent="0.25">
      <c r="A382" s="14" t="s">
        <v>376</v>
      </c>
    </row>
    <row r="383" spans="1:1" x14ac:dyDescent="0.25">
      <c r="A383" s="14" t="s">
        <v>377</v>
      </c>
    </row>
    <row r="384" spans="1:1" x14ac:dyDescent="0.25">
      <c r="A384" s="14" t="s">
        <v>378</v>
      </c>
    </row>
    <row r="385" spans="1:1" x14ac:dyDescent="0.25">
      <c r="A385" s="14" t="s">
        <v>379</v>
      </c>
    </row>
    <row r="386" spans="1:1" x14ac:dyDescent="0.25">
      <c r="A386" s="14" t="s">
        <v>380</v>
      </c>
    </row>
    <row r="387" spans="1:1" x14ac:dyDescent="0.25">
      <c r="A387" s="14" t="s">
        <v>381</v>
      </c>
    </row>
    <row r="388" spans="1:1" x14ac:dyDescent="0.25">
      <c r="A388" s="14" t="s">
        <v>382</v>
      </c>
    </row>
    <row r="389" spans="1:1" x14ac:dyDescent="0.25">
      <c r="A389" s="14" t="s">
        <v>383</v>
      </c>
    </row>
    <row r="390" spans="1:1" x14ac:dyDescent="0.25">
      <c r="A390" s="14" t="s">
        <v>384</v>
      </c>
    </row>
    <row r="391" spans="1:1" x14ac:dyDescent="0.25">
      <c r="A391" s="14" t="s">
        <v>385</v>
      </c>
    </row>
    <row r="392" spans="1:1" x14ac:dyDescent="0.25">
      <c r="A392" s="14" t="s">
        <v>386</v>
      </c>
    </row>
    <row r="393" spans="1:1" x14ac:dyDescent="0.25">
      <c r="A393" s="14" t="s">
        <v>387</v>
      </c>
    </row>
    <row r="394" spans="1:1" x14ac:dyDescent="0.25">
      <c r="A394" s="14" t="s">
        <v>388</v>
      </c>
    </row>
    <row r="395" spans="1:1" x14ac:dyDescent="0.25">
      <c r="A395" s="14" t="s">
        <v>389</v>
      </c>
    </row>
    <row r="396" spans="1:1" x14ac:dyDescent="0.25">
      <c r="A396" s="14" t="s">
        <v>390</v>
      </c>
    </row>
    <row r="397" spans="1:1" x14ac:dyDescent="0.25">
      <c r="A397" s="14" t="s">
        <v>391</v>
      </c>
    </row>
    <row r="398" spans="1:1" x14ac:dyDescent="0.25">
      <c r="A398" s="14" t="s">
        <v>392</v>
      </c>
    </row>
    <row r="399" spans="1:1" x14ac:dyDescent="0.25">
      <c r="A399" s="14" t="s">
        <v>393</v>
      </c>
    </row>
    <row r="400" spans="1:1" x14ac:dyDescent="0.25">
      <c r="A400" s="14" t="s">
        <v>394</v>
      </c>
    </row>
    <row r="401" spans="1:1" x14ac:dyDescent="0.25">
      <c r="A401" s="14" t="s">
        <v>395</v>
      </c>
    </row>
    <row r="402" spans="1:1" x14ac:dyDescent="0.25">
      <c r="A402" s="14" t="s">
        <v>396</v>
      </c>
    </row>
    <row r="403" spans="1:1" x14ac:dyDescent="0.25">
      <c r="A403" s="14" t="s">
        <v>397</v>
      </c>
    </row>
    <row r="404" spans="1:1" x14ac:dyDescent="0.25">
      <c r="A404" s="14" t="s">
        <v>398</v>
      </c>
    </row>
    <row r="405" spans="1:1" x14ac:dyDescent="0.25">
      <c r="A405" s="14" t="s">
        <v>399</v>
      </c>
    </row>
    <row r="406" spans="1:1" x14ac:dyDescent="0.25">
      <c r="A406" s="14" t="s">
        <v>400</v>
      </c>
    </row>
    <row r="407" spans="1:1" x14ac:dyDescent="0.25">
      <c r="A407" s="14" t="s">
        <v>401</v>
      </c>
    </row>
    <row r="408" spans="1:1" x14ac:dyDescent="0.25">
      <c r="A408" s="14" t="s">
        <v>402</v>
      </c>
    </row>
    <row r="409" spans="1:1" x14ac:dyDescent="0.25">
      <c r="A409" s="14" t="s">
        <v>403</v>
      </c>
    </row>
    <row r="410" spans="1:1" x14ac:dyDescent="0.25">
      <c r="A410" s="14" t="s">
        <v>404</v>
      </c>
    </row>
    <row r="411" spans="1:1" x14ac:dyDescent="0.25">
      <c r="A411" s="14" t="s">
        <v>405</v>
      </c>
    </row>
    <row r="412" spans="1:1" x14ac:dyDescent="0.25">
      <c r="A412" s="14" t="s">
        <v>406</v>
      </c>
    </row>
    <row r="413" spans="1:1" x14ac:dyDescent="0.25">
      <c r="A413" s="14" t="s">
        <v>407</v>
      </c>
    </row>
    <row r="414" spans="1:1" x14ac:dyDescent="0.25">
      <c r="A414" s="14" t="s">
        <v>408</v>
      </c>
    </row>
    <row r="415" spans="1:1" x14ac:dyDescent="0.25">
      <c r="A415" s="14" t="s">
        <v>409</v>
      </c>
    </row>
    <row r="416" spans="1:1" x14ac:dyDescent="0.25">
      <c r="A416" s="14" t="s">
        <v>410</v>
      </c>
    </row>
    <row r="417" spans="1:1" x14ac:dyDescent="0.25">
      <c r="A417" s="14" t="s">
        <v>411</v>
      </c>
    </row>
    <row r="418" spans="1:1" x14ac:dyDescent="0.25">
      <c r="A418" s="14" t="s">
        <v>412</v>
      </c>
    </row>
    <row r="419" spans="1:1" x14ac:dyDescent="0.25">
      <c r="A419" s="14" t="s">
        <v>413</v>
      </c>
    </row>
    <row r="420" spans="1:1" x14ac:dyDescent="0.25">
      <c r="A420" s="14" t="s">
        <v>414</v>
      </c>
    </row>
    <row r="421" spans="1:1" x14ac:dyDescent="0.25">
      <c r="A421" s="14" t="s">
        <v>415</v>
      </c>
    </row>
    <row r="422" spans="1:1" x14ac:dyDescent="0.25">
      <c r="A422" s="14" t="s">
        <v>416</v>
      </c>
    </row>
    <row r="423" spans="1:1" x14ac:dyDescent="0.25">
      <c r="A423" s="14" t="s">
        <v>417</v>
      </c>
    </row>
    <row r="424" spans="1:1" x14ac:dyDescent="0.25">
      <c r="A424" s="14" t="s">
        <v>418</v>
      </c>
    </row>
    <row r="425" spans="1:1" x14ac:dyDescent="0.25">
      <c r="A425" s="14" t="s">
        <v>419</v>
      </c>
    </row>
    <row r="426" spans="1:1" x14ac:dyDescent="0.25">
      <c r="A426" s="14" t="s">
        <v>420</v>
      </c>
    </row>
    <row r="427" spans="1:1" x14ac:dyDescent="0.25">
      <c r="A427" s="14" t="s">
        <v>421</v>
      </c>
    </row>
    <row r="428" spans="1:1" x14ac:dyDescent="0.25">
      <c r="A428" s="14" t="s">
        <v>422</v>
      </c>
    </row>
    <row r="429" spans="1:1" x14ac:dyDescent="0.25">
      <c r="A429" s="14" t="s">
        <v>423</v>
      </c>
    </row>
    <row r="430" spans="1:1" x14ac:dyDescent="0.25">
      <c r="A430" s="14" t="s">
        <v>424</v>
      </c>
    </row>
    <row r="431" spans="1:1" x14ac:dyDescent="0.25">
      <c r="A431" s="14" t="s">
        <v>425</v>
      </c>
    </row>
    <row r="432" spans="1:1" x14ac:dyDescent="0.25">
      <c r="A432" s="14" t="s">
        <v>426</v>
      </c>
    </row>
    <row r="433" spans="1:1" x14ac:dyDescent="0.25">
      <c r="A433" s="14" t="s">
        <v>427</v>
      </c>
    </row>
    <row r="434" spans="1:1" x14ac:dyDescent="0.25">
      <c r="A434" s="14" t="s">
        <v>428</v>
      </c>
    </row>
    <row r="435" spans="1:1" x14ac:dyDescent="0.25">
      <c r="A435" s="14" t="s">
        <v>429</v>
      </c>
    </row>
    <row r="436" spans="1:1" x14ac:dyDescent="0.25">
      <c r="A436" s="14" t="s">
        <v>430</v>
      </c>
    </row>
    <row r="437" spans="1:1" x14ac:dyDescent="0.25">
      <c r="A437" s="14" t="s">
        <v>431</v>
      </c>
    </row>
    <row r="438" spans="1:1" x14ac:dyDescent="0.25">
      <c r="A438" s="14" t="s">
        <v>432</v>
      </c>
    </row>
    <row r="439" spans="1:1" x14ac:dyDescent="0.25">
      <c r="A439" s="14" t="s">
        <v>433</v>
      </c>
    </row>
    <row r="440" spans="1:1" x14ac:dyDescent="0.25">
      <c r="A440" s="14" t="s">
        <v>434</v>
      </c>
    </row>
    <row r="441" spans="1:1" x14ac:dyDescent="0.25">
      <c r="A441" s="14" t="s">
        <v>435</v>
      </c>
    </row>
    <row r="442" spans="1:1" x14ac:dyDescent="0.25">
      <c r="A442" s="14" t="s">
        <v>436</v>
      </c>
    </row>
    <row r="443" spans="1:1" x14ac:dyDescent="0.25">
      <c r="A443" s="14" t="s">
        <v>437</v>
      </c>
    </row>
    <row r="444" spans="1:1" x14ac:dyDescent="0.25">
      <c r="A444" s="14" t="s">
        <v>438</v>
      </c>
    </row>
    <row r="445" spans="1:1" x14ac:dyDescent="0.25">
      <c r="A445" s="14" t="s">
        <v>439</v>
      </c>
    </row>
    <row r="446" spans="1:1" x14ac:dyDescent="0.25">
      <c r="A446" s="14" t="s">
        <v>440</v>
      </c>
    </row>
    <row r="447" spans="1:1" x14ac:dyDescent="0.25">
      <c r="A447" s="14" t="s">
        <v>441</v>
      </c>
    </row>
    <row r="448" spans="1:1" x14ac:dyDescent="0.25">
      <c r="A448" s="14" t="s">
        <v>442</v>
      </c>
    </row>
    <row r="449" spans="1:1" x14ac:dyDescent="0.25">
      <c r="A449" s="14" t="s">
        <v>443</v>
      </c>
    </row>
    <row r="450" spans="1:1" x14ac:dyDescent="0.25">
      <c r="A450" s="14" t="s">
        <v>444</v>
      </c>
    </row>
    <row r="451" spans="1:1" x14ac:dyDescent="0.25">
      <c r="A451" s="14" t="s">
        <v>445</v>
      </c>
    </row>
    <row r="452" spans="1:1" x14ac:dyDescent="0.25">
      <c r="A452" s="14" t="s">
        <v>446</v>
      </c>
    </row>
    <row r="453" spans="1:1" x14ac:dyDescent="0.25">
      <c r="A453" s="14" t="s">
        <v>447</v>
      </c>
    </row>
    <row r="454" spans="1:1" x14ac:dyDescent="0.25">
      <c r="A454" s="14" t="s">
        <v>448</v>
      </c>
    </row>
    <row r="455" spans="1:1" x14ac:dyDescent="0.25">
      <c r="A455" s="14" t="s">
        <v>449</v>
      </c>
    </row>
    <row r="456" spans="1:1" x14ac:dyDescent="0.25">
      <c r="A456" s="14" t="s">
        <v>450</v>
      </c>
    </row>
    <row r="457" spans="1:1" x14ac:dyDescent="0.25">
      <c r="A457" s="14" t="s">
        <v>451</v>
      </c>
    </row>
    <row r="458" spans="1:1" x14ac:dyDescent="0.25">
      <c r="A458" s="14" t="s">
        <v>452</v>
      </c>
    </row>
    <row r="459" spans="1:1" x14ac:dyDescent="0.25">
      <c r="A459" s="14" t="s">
        <v>453</v>
      </c>
    </row>
    <row r="460" spans="1:1" x14ac:dyDescent="0.25">
      <c r="A460" s="14" t="s">
        <v>454</v>
      </c>
    </row>
    <row r="461" spans="1:1" x14ac:dyDescent="0.25">
      <c r="A461" s="14" t="s">
        <v>455</v>
      </c>
    </row>
    <row r="462" spans="1:1" x14ac:dyDescent="0.25">
      <c r="A462" s="14" t="s">
        <v>456</v>
      </c>
    </row>
    <row r="463" spans="1:1" x14ac:dyDescent="0.25">
      <c r="A463" s="14" t="s">
        <v>457</v>
      </c>
    </row>
    <row r="464" spans="1:1" x14ac:dyDescent="0.25">
      <c r="A464" s="14" t="s">
        <v>458</v>
      </c>
    </row>
    <row r="465" spans="1:1" x14ac:dyDescent="0.25">
      <c r="A465" s="14" t="s">
        <v>459</v>
      </c>
    </row>
    <row r="466" spans="1:1" x14ac:dyDescent="0.25">
      <c r="A466" s="14" t="s">
        <v>460</v>
      </c>
    </row>
    <row r="467" spans="1:1" x14ac:dyDescent="0.25">
      <c r="A467" s="14" t="s">
        <v>461</v>
      </c>
    </row>
    <row r="468" spans="1:1" x14ac:dyDescent="0.25">
      <c r="A468" s="14" t="s">
        <v>462</v>
      </c>
    </row>
    <row r="469" spans="1:1" x14ac:dyDescent="0.25">
      <c r="A469" s="14" t="s">
        <v>463</v>
      </c>
    </row>
    <row r="470" spans="1:1" x14ac:dyDescent="0.25">
      <c r="A470" s="14" t="s">
        <v>464</v>
      </c>
    </row>
    <row r="471" spans="1:1" x14ac:dyDescent="0.25">
      <c r="A471" s="14" t="s">
        <v>465</v>
      </c>
    </row>
    <row r="472" spans="1:1" x14ac:dyDescent="0.25">
      <c r="A472" s="14" t="s">
        <v>466</v>
      </c>
    </row>
    <row r="473" spans="1:1" x14ac:dyDescent="0.25">
      <c r="A473" s="14" t="s">
        <v>467</v>
      </c>
    </row>
    <row r="474" spans="1:1" x14ac:dyDescent="0.25">
      <c r="A474" s="14" t="s">
        <v>468</v>
      </c>
    </row>
    <row r="475" spans="1:1" x14ac:dyDescent="0.25">
      <c r="A475" s="14" t="s">
        <v>469</v>
      </c>
    </row>
    <row r="476" spans="1:1" x14ac:dyDescent="0.25">
      <c r="A476" s="14" t="s">
        <v>470</v>
      </c>
    </row>
    <row r="477" spans="1:1" x14ac:dyDescent="0.25">
      <c r="A477" s="14" t="s">
        <v>471</v>
      </c>
    </row>
    <row r="478" spans="1:1" x14ac:dyDescent="0.25">
      <c r="A478" s="14" t="s">
        <v>472</v>
      </c>
    </row>
    <row r="479" spans="1:1" x14ac:dyDescent="0.25">
      <c r="A479" s="14" t="s">
        <v>473</v>
      </c>
    </row>
    <row r="480" spans="1:1" x14ac:dyDescent="0.25">
      <c r="A480" s="14" t="s">
        <v>474</v>
      </c>
    </row>
    <row r="481" spans="1:1" x14ac:dyDescent="0.25">
      <c r="A481" s="14" t="s">
        <v>475</v>
      </c>
    </row>
    <row r="482" spans="1:1" x14ac:dyDescent="0.25">
      <c r="A482" s="14" t="s">
        <v>476</v>
      </c>
    </row>
    <row r="483" spans="1:1" x14ac:dyDescent="0.25">
      <c r="A483" s="14" t="s">
        <v>477</v>
      </c>
    </row>
    <row r="484" spans="1:1" x14ac:dyDescent="0.25">
      <c r="A484" s="14" t="s">
        <v>478</v>
      </c>
    </row>
    <row r="485" spans="1:1" x14ac:dyDescent="0.25">
      <c r="A485" s="14" t="s">
        <v>479</v>
      </c>
    </row>
    <row r="486" spans="1:1" x14ac:dyDescent="0.25">
      <c r="A486" s="14" t="s">
        <v>480</v>
      </c>
    </row>
    <row r="487" spans="1:1" x14ac:dyDescent="0.25">
      <c r="A487" s="14" t="s">
        <v>481</v>
      </c>
    </row>
    <row r="488" spans="1:1" x14ac:dyDescent="0.25">
      <c r="A488" s="14" t="s">
        <v>482</v>
      </c>
    </row>
    <row r="489" spans="1:1" x14ac:dyDescent="0.25">
      <c r="A489" s="14" t="s">
        <v>483</v>
      </c>
    </row>
    <row r="490" spans="1:1" x14ac:dyDescent="0.25">
      <c r="A490" s="14" t="s">
        <v>484</v>
      </c>
    </row>
    <row r="491" spans="1:1" x14ac:dyDescent="0.25">
      <c r="A491" s="14" t="s">
        <v>485</v>
      </c>
    </row>
    <row r="492" spans="1:1" x14ac:dyDescent="0.25">
      <c r="A492" s="14" t="s">
        <v>486</v>
      </c>
    </row>
    <row r="493" spans="1:1" x14ac:dyDescent="0.25">
      <c r="A493" s="14" t="s">
        <v>487</v>
      </c>
    </row>
    <row r="494" spans="1:1" x14ac:dyDescent="0.25">
      <c r="A494" s="14" t="s">
        <v>488</v>
      </c>
    </row>
    <row r="495" spans="1:1" x14ac:dyDescent="0.25">
      <c r="A495" s="14" t="s">
        <v>489</v>
      </c>
    </row>
    <row r="496" spans="1:1" x14ac:dyDescent="0.25">
      <c r="A496" s="14" t="s">
        <v>490</v>
      </c>
    </row>
    <row r="497" spans="1:1" x14ac:dyDescent="0.25">
      <c r="A497" s="14" t="s">
        <v>491</v>
      </c>
    </row>
    <row r="498" spans="1:1" x14ac:dyDescent="0.25">
      <c r="A498" s="14" t="s">
        <v>492</v>
      </c>
    </row>
    <row r="499" spans="1:1" x14ac:dyDescent="0.25">
      <c r="A499" s="14" t="s">
        <v>493</v>
      </c>
    </row>
    <row r="500" spans="1:1" x14ac:dyDescent="0.25">
      <c r="A500" s="14" t="s">
        <v>494</v>
      </c>
    </row>
    <row r="501" spans="1:1" x14ac:dyDescent="0.25">
      <c r="A501" s="14" t="s">
        <v>495</v>
      </c>
    </row>
    <row r="502" spans="1:1" x14ac:dyDescent="0.25">
      <c r="A502" s="14" t="s">
        <v>496</v>
      </c>
    </row>
    <row r="503" spans="1:1" x14ac:dyDescent="0.25">
      <c r="A503" s="14" t="s">
        <v>497</v>
      </c>
    </row>
    <row r="504" spans="1:1" x14ac:dyDescent="0.25">
      <c r="A504" s="14" t="s">
        <v>498</v>
      </c>
    </row>
    <row r="505" spans="1:1" x14ac:dyDescent="0.25">
      <c r="A505" s="14" t="s">
        <v>499</v>
      </c>
    </row>
    <row r="506" spans="1:1" x14ac:dyDescent="0.25">
      <c r="A506" s="14" t="s">
        <v>500</v>
      </c>
    </row>
    <row r="507" spans="1:1" x14ac:dyDescent="0.25">
      <c r="A507" s="14" t="s">
        <v>501</v>
      </c>
    </row>
    <row r="508" spans="1:1" x14ac:dyDescent="0.25">
      <c r="A508" s="14" t="s">
        <v>502</v>
      </c>
    </row>
    <row r="509" spans="1:1" x14ac:dyDescent="0.25">
      <c r="A509" s="14" t="s">
        <v>503</v>
      </c>
    </row>
    <row r="510" spans="1:1" x14ac:dyDescent="0.25">
      <c r="A510" s="14" t="s">
        <v>504</v>
      </c>
    </row>
    <row r="511" spans="1:1" x14ac:dyDescent="0.25">
      <c r="A511" s="14" t="s">
        <v>505</v>
      </c>
    </row>
    <row r="512" spans="1:1" x14ac:dyDescent="0.25">
      <c r="A512" s="14" t="s">
        <v>506</v>
      </c>
    </row>
    <row r="513" spans="1:1" x14ac:dyDescent="0.25">
      <c r="A513" s="14" t="s">
        <v>507</v>
      </c>
    </row>
    <row r="514" spans="1:1" x14ac:dyDescent="0.25">
      <c r="A514" s="14" t="s">
        <v>508</v>
      </c>
    </row>
    <row r="515" spans="1:1" x14ac:dyDescent="0.25">
      <c r="A515" s="14" t="s">
        <v>509</v>
      </c>
    </row>
    <row r="516" spans="1:1" x14ac:dyDescent="0.25">
      <c r="A516" s="14" t="s">
        <v>510</v>
      </c>
    </row>
    <row r="517" spans="1:1" x14ac:dyDescent="0.25">
      <c r="A517" s="14" t="s">
        <v>511</v>
      </c>
    </row>
    <row r="518" spans="1:1" x14ac:dyDescent="0.25">
      <c r="A518" s="14" t="s">
        <v>512</v>
      </c>
    </row>
    <row r="519" spans="1:1" x14ac:dyDescent="0.25">
      <c r="A519" s="14" t="s">
        <v>513</v>
      </c>
    </row>
    <row r="520" spans="1:1" x14ac:dyDescent="0.25">
      <c r="A520" s="14" t="s">
        <v>514</v>
      </c>
    </row>
    <row r="521" spans="1:1" x14ac:dyDescent="0.25">
      <c r="A521" s="14" t="s">
        <v>515</v>
      </c>
    </row>
    <row r="522" spans="1:1" x14ac:dyDescent="0.25">
      <c r="A522" s="14" t="s">
        <v>516</v>
      </c>
    </row>
    <row r="523" spans="1:1" x14ac:dyDescent="0.25">
      <c r="A523" s="14" t="s">
        <v>517</v>
      </c>
    </row>
    <row r="524" spans="1:1" x14ac:dyDescent="0.25">
      <c r="A524" s="14" t="s">
        <v>518</v>
      </c>
    </row>
    <row r="525" spans="1:1" x14ac:dyDescent="0.25">
      <c r="A525" s="14" t="s">
        <v>519</v>
      </c>
    </row>
    <row r="526" spans="1:1" x14ac:dyDescent="0.25">
      <c r="A526" s="14" t="s">
        <v>520</v>
      </c>
    </row>
    <row r="527" spans="1:1" x14ac:dyDescent="0.25">
      <c r="A527" s="14" t="s">
        <v>521</v>
      </c>
    </row>
    <row r="528" spans="1:1" x14ac:dyDescent="0.25">
      <c r="A528" s="14" t="s">
        <v>522</v>
      </c>
    </row>
    <row r="529" spans="1:1" x14ac:dyDescent="0.25">
      <c r="A529" s="14" t="s">
        <v>523</v>
      </c>
    </row>
    <row r="530" spans="1:1" x14ac:dyDescent="0.25">
      <c r="A530" s="14" t="s">
        <v>524</v>
      </c>
    </row>
    <row r="531" spans="1:1" x14ac:dyDescent="0.25">
      <c r="A531" s="14" t="s">
        <v>525</v>
      </c>
    </row>
    <row r="532" spans="1:1" x14ac:dyDescent="0.25">
      <c r="A532" s="14" t="s">
        <v>526</v>
      </c>
    </row>
    <row r="533" spans="1:1" x14ac:dyDescent="0.25">
      <c r="A533" s="14" t="s">
        <v>527</v>
      </c>
    </row>
    <row r="534" spans="1:1" x14ac:dyDescent="0.25">
      <c r="A534" s="14" t="s">
        <v>528</v>
      </c>
    </row>
    <row r="535" spans="1:1" x14ac:dyDescent="0.25">
      <c r="A535" s="14" t="s">
        <v>529</v>
      </c>
    </row>
    <row r="536" spans="1:1" x14ac:dyDescent="0.25">
      <c r="A536" s="14" t="s">
        <v>530</v>
      </c>
    </row>
    <row r="537" spans="1:1" x14ac:dyDescent="0.25">
      <c r="A537" s="14" t="s">
        <v>531</v>
      </c>
    </row>
    <row r="538" spans="1:1" x14ac:dyDescent="0.25">
      <c r="A538" s="14" t="s">
        <v>532</v>
      </c>
    </row>
    <row r="539" spans="1:1" x14ac:dyDescent="0.25">
      <c r="A539" s="14" t="s">
        <v>533</v>
      </c>
    </row>
    <row r="540" spans="1:1" x14ac:dyDescent="0.25">
      <c r="A540" s="14" t="s">
        <v>534</v>
      </c>
    </row>
    <row r="541" spans="1:1" x14ac:dyDescent="0.25">
      <c r="A541" s="14" t="s">
        <v>535</v>
      </c>
    </row>
    <row r="542" spans="1:1" x14ac:dyDescent="0.25">
      <c r="A542" s="14" t="s">
        <v>536</v>
      </c>
    </row>
    <row r="543" spans="1:1" x14ac:dyDescent="0.25">
      <c r="A543" s="14" t="s">
        <v>537</v>
      </c>
    </row>
    <row r="544" spans="1:1" x14ac:dyDescent="0.25">
      <c r="A544" s="14" t="s">
        <v>538</v>
      </c>
    </row>
    <row r="545" spans="1:1" x14ac:dyDescent="0.25">
      <c r="A545" s="14" t="s">
        <v>539</v>
      </c>
    </row>
    <row r="546" spans="1:1" x14ac:dyDescent="0.25">
      <c r="A546" s="14" t="s">
        <v>540</v>
      </c>
    </row>
    <row r="547" spans="1:1" x14ac:dyDescent="0.25">
      <c r="A547" s="14" t="s">
        <v>541</v>
      </c>
    </row>
    <row r="548" spans="1:1" x14ac:dyDescent="0.25">
      <c r="A548" s="14" t="s">
        <v>542</v>
      </c>
    </row>
    <row r="549" spans="1:1" x14ac:dyDescent="0.25">
      <c r="A549" s="14" t="s">
        <v>543</v>
      </c>
    </row>
    <row r="550" spans="1:1" x14ac:dyDescent="0.25">
      <c r="A550" s="14" t="s">
        <v>544</v>
      </c>
    </row>
    <row r="551" spans="1:1" x14ac:dyDescent="0.25">
      <c r="A551" s="14" t="s">
        <v>545</v>
      </c>
    </row>
    <row r="552" spans="1:1" x14ac:dyDescent="0.25">
      <c r="A552" s="14" t="s">
        <v>546</v>
      </c>
    </row>
    <row r="553" spans="1:1" x14ac:dyDescent="0.25">
      <c r="A553" s="14" t="s">
        <v>547</v>
      </c>
    </row>
    <row r="554" spans="1:1" x14ac:dyDescent="0.25">
      <c r="A554" s="14" t="s">
        <v>548</v>
      </c>
    </row>
    <row r="555" spans="1:1" x14ac:dyDescent="0.25">
      <c r="A555" s="14" t="s">
        <v>549</v>
      </c>
    </row>
    <row r="556" spans="1:1" x14ac:dyDescent="0.25">
      <c r="A556" s="14" t="s">
        <v>550</v>
      </c>
    </row>
    <row r="557" spans="1:1" x14ac:dyDescent="0.25">
      <c r="A557" s="14" t="s">
        <v>551</v>
      </c>
    </row>
    <row r="558" spans="1:1" x14ac:dyDescent="0.25">
      <c r="A558" s="14" t="s">
        <v>552</v>
      </c>
    </row>
    <row r="559" spans="1:1" x14ac:dyDescent="0.25">
      <c r="A559" s="14" t="s">
        <v>553</v>
      </c>
    </row>
    <row r="560" spans="1:1" x14ac:dyDescent="0.25">
      <c r="A560" s="14" t="s">
        <v>554</v>
      </c>
    </row>
    <row r="561" spans="1:1" x14ac:dyDescent="0.25">
      <c r="A561" s="14" t="s">
        <v>555</v>
      </c>
    </row>
    <row r="562" spans="1:1" x14ac:dyDescent="0.25">
      <c r="A562" s="14" t="s">
        <v>556</v>
      </c>
    </row>
    <row r="563" spans="1:1" x14ac:dyDescent="0.25">
      <c r="A563" s="14" t="s">
        <v>557</v>
      </c>
    </row>
    <row r="564" spans="1:1" x14ac:dyDescent="0.25">
      <c r="A564" s="14" t="s">
        <v>558</v>
      </c>
    </row>
    <row r="565" spans="1:1" x14ac:dyDescent="0.25">
      <c r="A565" s="14" t="s">
        <v>559</v>
      </c>
    </row>
    <row r="566" spans="1:1" x14ac:dyDescent="0.25">
      <c r="A566" s="14" t="s">
        <v>560</v>
      </c>
    </row>
    <row r="567" spans="1:1" x14ac:dyDescent="0.25">
      <c r="A567" s="14" t="s">
        <v>561</v>
      </c>
    </row>
    <row r="568" spans="1:1" x14ac:dyDescent="0.25">
      <c r="A568" s="14" t="s">
        <v>562</v>
      </c>
    </row>
    <row r="569" spans="1:1" x14ac:dyDescent="0.25">
      <c r="A569" s="14" t="s">
        <v>563</v>
      </c>
    </row>
    <row r="570" spans="1:1" x14ac:dyDescent="0.25">
      <c r="A570" s="14" t="s">
        <v>564</v>
      </c>
    </row>
    <row r="571" spans="1:1" x14ac:dyDescent="0.25">
      <c r="A571" s="14" t="s">
        <v>565</v>
      </c>
    </row>
    <row r="572" spans="1:1" x14ac:dyDescent="0.25">
      <c r="A572" s="14" t="s">
        <v>566</v>
      </c>
    </row>
    <row r="573" spans="1:1" x14ac:dyDescent="0.25">
      <c r="A573" s="14" t="s">
        <v>567</v>
      </c>
    </row>
    <row r="574" spans="1:1" x14ac:dyDescent="0.25">
      <c r="A574" s="14" t="s">
        <v>568</v>
      </c>
    </row>
    <row r="575" spans="1:1" x14ac:dyDescent="0.25">
      <c r="A575" s="14" t="s">
        <v>569</v>
      </c>
    </row>
    <row r="576" spans="1:1" x14ac:dyDescent="0.25">
      <c r="A576" s="14" t="s">
        <v>570</v>
      </c>
    </row>
    <row r="577" spans="1:1" x14ac:dyDescent="0.25">
      <c r="A577" s="14" t="s">
        <v>571</v>
      </c>
    </row>
    <row r="578" spans="1:1" x14ac:dyDescent="0.25">
      <c r="A578" s="14" t="s">
        <v>572</v>
      </c>
    </row>
    <row r="579" spans="1:1" x14ac:dyDescent="0.25">
      <c r="A579" s="14" t="s">
        <v>573</v>
      </c>
    </row>
    <row r="580" spans="1:1" x14ac:dyDescent="0.25">
      <c r="A580" s="14" t="s">
        <v>574</v>
      </c>
    </row>
    <row r="581" spans="1:1" x14ac:dyDescent="0.25">
      <c r="A581" s="14" t="s">
        <v>575</v>
      </c>
    </row>
    <row r="582" spans="1:1" x14ac:dyDescent="0.25">
      <c r="A582" s="14" t="s">
        <v>576</v>
      </c>
    </row>
    <row r="583" spans="1:1" x14ac:dyDescent="0.25">
      <c r="A583" s="14" t="s">
        <v>577</v>
      </c>
    </row>
    <row r="584" spans="1:1" x14ac:dyDescent="0.25">
      <c r="A584" s="14" t="s">
        <v>578</v>
      </c>
    </row>
    <row r="585" spans="1:1" x14ac:dyDescent="0.25">
      <c r="A585" s="14" t="s">
        <v>579</v>
      </c>
    </row>
    <row r="586" spans="1:1" x14ac:dyDescent="0.25">
      <c r="A586" s="14" t="s">
        <v>580</v>
      </c>
    </row>
    <row r="587" spans="1:1" x14ac:dyDescent="0.25">
      <c r="A587" s="14" t="s">
        <v>581</v>
      </c>
    </row>
    <row r="588" spans="1:1" x14ac:dyDescent="0.25">
      <c r="A588" s="14" t="s">
        <v>582</v>
      </c>
    </row>
    <row r="589" spans="1:1" x14ac:dyDescent="0.25">
      <c r="A589" s="14" t="s">
        <v>583</v>
      </c>
    </row>
    <row r="590" spans="1:1" x14ac:dyDescent="0.25">
      <c r="A590" s="14" t="s">
        <v>584</v>
      </c>
    </row>
    <row r="591" spans="1:1" x14ac:dyDescent="0.25">
      <c r="A591" s="14" t="s">
        <v>585</v>
      </c>
    </row>
    <row r="592" spans="1:1" x14ac:dyDescent="0.25">
      <c r="A592" s="14" t="s">
        <v>586</v>
      </c>
    </row>
    <row r="593" spans="1:1" x14ac:dyDescent="0.25">
      <c r="A593" s="14" t="s">
        <v>587</v>
      </c>
    </row>
    <row r="594" spans="1:1" x14ac:dyDescent="0.25">
      <c r="A594" s="14" t="s">
        <v>588</v>
      </c>
    </row>
    <row r="595" spans="1:1" x14ac:dyDescent="0.25">
      <c r="A595" s="14" t="s">
        <v>589</v>
      </c>
    </row>
    <row r="596" spans="1:1" x14ac:dyDescent="0.25">
      <c r="A596" s="14" t="s">
        <v>590</v>
      </c>
    </row>
    <row r="597" spans="1:1" x14ac:dyDescent="0.25">
      <c r="A597" s="14" t="s">
        <v>591</v>
      </c>
    </row>
    <row r="598" spans="1:1" x14ac:dyDescent="0.25">
      <c r="A598" s="14" t="s">
        <v>592</v>
      </c>
    </row>
    <row r="599" spans="1:1" x14ac:dyDescent="0.25">
      <c r="A599" s="14" t="s">
        <v>593</v>
      </c>
    </row>
    <row r="600" spans="1:1" x14ac:dyDescent="0.25">
      <c r="A600" s="14" t="s">
        <v>594</v>
      </c>
    </row>
    <row r="601" spans="1:1" x14ac:dyDescent="0.25">
      <c r="A601" s="14" t="s">
        <v>595</v>
      </c>
    </row>
    <row r="602" spans="1:1" x14ac:dyDescent="0.25">
      <c r="A602" s="14" t="s">
        <v>596</v>
      </c>
    </row>
    <row r="603" spans="1:1" x14ac:dyDescent="0.25">
      <c r="A603" s="14" t="s">
        <v>597</v>
      </c>
    </row>
    <row r="604" spans="1:1" x14ac:dyDescent="0.25">
      <c r="A604" s="14" t="s">
        <v>598</v>
      </c>
    </row>
    <row r="605" spans="1:1" x14ac:dyDescent="0.25">
      <c r="A605" s="14" t="s">
        <v>599</v>
      </c>
    </row>
    <row r="606" spans="1:1" x14ac:dyDescent="0.25">
      <c r="A606" s="14" t="s">
        <v>600</v>
      </c>
    </row>
    <row r="607" spans="1:1" x14ac:dyDescent="0.25">
      <c r="A607" s="14" t="s">
        <v>601</v>
      </c>
    </row>
    <row r="608" spans="1:1" x14ac:dyDescent="0.25">
      <c r="A608" s="14" t="s">
        <v>602</v>
      </c>
    </row>
    <row r="609" spans="1:1" x14ac:dyDescent="0.25">
      <c r="A609" s="14" t="s">
        <v>603</v>
      </c>
    </row>
    <row r="610" spans="1:1" x14ac:dyDescent="0.25">
      <c r="A610" s="14" t="s">
        <v>604</v>
      </c>
    </row>
    <row r="611" spans="1:1" x14ac:dyDescent="0.25">
      <c r="A611" s="14" t="s">
        <v>605</v>
      </c>
    </row>
    <row r="612" spans="1:1" x14ac:dyDescent="0.25">
      <c r="A612" s="14" t="s">
        <v>606</v>
      </c>
    </row>
    <row r="613" spans="1:1" x14ac:dyDescent="0.25">
      <c r="A613" s="14" t="s">
        <v>607</v>
      </c>
    </row>
    <row r="614" spans="1:1" x14ac:dyDescent="0.25">
      <c r="A614" s="14" t="s">
        <v>608</v>
      </c>
    </row>
    <row r="615" spans="1:1" x14ac:dyDescent="0.25">
      <c r="A615" s="14" t="s">
        <v>609</v>
      </c>
    </row>
    <row r="616" spans="1:1" x14ac:dyDescent="0.25">
      <c r="A616" s="14" t="s">
        <v>610</v>
      </c>
    </row>
    <row r="617" spans="1:1" x14ac:dyDescent="0.25">
      <c r="A617" s="14" t="s">
        <v>611</v>
      </c>
    </row>
    <row r="618" spans="1:1" x14ac:dyDescent="0.25">
      <c r="A618" s="14" t="s">
        <v>612</v>
      </c>
    </row>
    <row r="619" spans="1:1" x14ac:dyDescent="0.25">
      <c r="A619" s="14" t="s">
        <v>613</v>
      </c>
    </row>
    <row r="620" spans="1:1" x14ac:dyDescent="0.25">
      <c r="A620" s="14" t="s">
        <v>614</v>
      </c>
    </row>
    <row r="621" spans="1:1" x14ac:dyDescent="0.25">
      <c r="A621" s="14" t="s">
        <v>615</v>
      </c>
    </row>
    <row r="622" spans="1:1" x14ac:dyDescent="0.25">
      <c r="A622" s="14" t="s">
        <v>616</v>
      </c>
    </row>
    <row r="623" spans="1:1" x14ac:dyDescent="0.25">
      <c r="A623" s="14" t="s">
        <v>617</v>
      </c>
    </row>
    <row r="624" spans="1:1" x14ac:dyDescent="0.25">
      <c r="A624" s="14" t="s">
        <v>618</v>
      </c>
    </row>
    <row r="625" spans="1:1" x14ac:dyDescent="0.25">
      <c r="A625" s="14" t="s">
        <v>619</v>
      </c>
    </row>
    <row r="626" spans="1:1" x14ac:dyDescent="0.25">
      <c r="A626" s="14" t="s">
        <v>620</v>
      </c>
    </row>
    <row r="627" spans="1:1" x14ac:dyDescent="0.25">
      <c r="A627" s="14" t="s">
        <v>621</v>
      </c>
    </row>
    <row r="628" spans="1:1" x14ac:dyDescent="0.25">
      <c r="A628" s="14" t="s">
        <v>622</v>
      </c>
    </row>
    <row r="629" spans="1:1" x14ac:dyDescent="0.25">
      <c r="A629" s="14" t="s">
        <v>623</v>
      </c>
    </row>
    <row r="630" spans="1:1" x14ac:dyDescent="0.25">
      <c r="A630" s="14" t="s">
        <v>624</v>
      </c>
    </row>
    <row r="631" spans="1:1" x14ac:dyDescent="0.25">
      <c r="A631" s="14" t="s">
        <v>625</v>
      </c>
    </row>
    <row r="632" spans="1:1" x14ac:dyDescent="0.25">
      <c r="A632" s="14" t="s">
        <v>626</v>
      </c>
    </row>
    <row r="633" spans="1:1" x14ac:dyDescent="0.25">
      <c r="A633" s="14" t="s">
        <v>627</v>
      </c>
    </row>
    <row r="634" spans="1:1" x14ac:dyDescent="0.25">
      <c r="A634" s="14" t="s">
        <v>628</v>
      </c>
    </row>
    <row r="635" spans="1:1" x14ac:dyDescent="0.25">
      <c r="A635" s="14" t="s">
        <v>629</v>
      </c>
    </row>
    <row r="636" spans="1:1" x14ac:dyDescent="0.25">
      <c r="A636" s="14" t="s">
        <v>630</v>
      </c>
    </row>
    <row r="637" spans="1:1" x14ac:dyDescent="0.25">
      <c r="A637" s="14" t="s">
        <v>631</v>
      </c>
    </row>
    <row r="638" spans="1:1" x14ac:dyDescent="0.25">
      <c r="A638" s="14" t="s">
        <v>632</v>
      </c>
    </row>
    <row r="639" spans="1:1" x14ac:dyDescent="0.25">
      <c r="A639" s="14" t="s">
        <v>633</v>
      </c>
    </row>
    <row r="640" spans="1:1" x14ac:dyDescent="0.25">
      <c r="A640" s="14" t="s">
        <v>634</v>
      </c>
    </row>
    <row r="641" spans="1:1" x14ac:dyDescent="0.25">
      <c r="A641" s="14" t="s">
        <v>635</v>
      </c>
    </row>
    <row r="642" spans="1:1" x14ac:dyDescent="0.25">
      <c r="A642" s="14" t="s">
        <v>636</v>
      </c>
    </row>
    <row r="643" spans="1:1" x14ac:dyDescent="0.25">
      <c r="A643" s="14" t="s">
        <v>637</v>
      </c>
    </row>
    <row r="644" spans="1:1" x14ac:dyDescent="0.25">
      <c r="A644" s="14" t="s">
        <v>638</v>
      </c>
    </row>
    <row r="645" spans="1:1" x14ac:dyDescent="0.25">
      <c r="A645" s="14" t="s">
        <v>639</v>
      </c>
    </row>
    <row r="646" spans="1:1" x14ac:dyDescent="0.25">
      <c r="A646" s="14" t="s">
        <v>640</v>
      </c>
    </row>
    <row r="647" spans="1:1" x14ac:dyDescent="0.25">
      <c r="A647" s="14" t="s">
        <v>641</v>
      </c>
    </row>
    <row r="648" spans="1:1" x14ac:dyDescent="0.25">
      <c r="A648" s="14" t="s">
        <v>642</v>
      </c>
    </row>
    <row r="649" spans="1:1" x14ac:dyDescent="0.25">
      <c r="A649" s="14" t="s">
        <v>643</v>
      </c>
    </row>
    <row r="650" spans="1:1" x14ac:dyDescent="0.25">
      <c r="A650" s="14" t="s">
        <v>644</v>
      </c>
    </row>
    <row r="651" spans="1:1" x14ac:dyDescent="0.25">
      <c r="A651" s="14" t="s">
        <v>645</v>
      </c>
    </row>
    <row r="652" spans="1:1" x14ac:dyDescent="0.25">
      <c r="A652" s="14" t="s">
        <v>646</v>
      </c>
    </row>
    <row r="653" spans="1:1" x14ac:dyDescent="0.25">
      <c r="A653" s="14" t="s">
        <v>647</v>
      </c>
    </row>
    <row r="654" spans="1:1" x14ac:dyDescent="0.25">
      <c r="A654" s="14" t="s">
        <v>648</v>
      </c>
    </row>
    <row r="655" spans="1:1" x14ac:dyDescent="0.25">
      <c r="A655" s="14" t="s">
        <v>649</v>
      </c>
    </row>
    <row r="656" spans="1:1" x14ac:dyDescent="0.25">
      <c r="A656" s="14" t="s">
        <v>650</v>
      </c>
    </row>
    <row r="657" spans="1:1" x14ac:dyDescent="0.25">
      <c r="A657" s="14" t="s">
        <v>651</v>
      </c>
    </row>
    <row r="658" spans="1:1" x14ac:dyDescent="0.25">
      <c r="A658" s="14" t="s">
        <v>652</v>
      </c>
    </row>
    <row r="659" spans="1:1" x14ac:dyDescent="0.25">
      <c r="A659" s="14" t="s">
        <v>653</v>
      </c>
    </row>
    <row r="660" spans="1:1" x14ac:dyDescent="0.25">
      <c r="A660" s="14" t="s">
        <v>654</v>
      </c>
    </row>
    <row r="661" spans="1:1" x14ac:dyDescent="0.25">
      <c r="A661" s="14" t="s">
        <v>655</v>
      </c>
    </row>
    <row r="662" spans="1:1" x14ac:dyDescent="0.25">
      <c r="A662" s="14" t="s">
        <v>656</v>
      </c>
    </row>
    <row r="663" spans="1:1" x14ac:dyDescent="0.25">
      <c r="A663" s="14" t="s">
        <v>657</v>
      </c>
    </row>
    <row r="664" spans="1:1" x14ac:dyDescent="0.25">
      <c r="A664" s="14" t="s">
        <v>658</v>
      </c>
    </row>
    <row r="665" spans="1:1" x14ac:dyDescent="0.25">
      <c r="A665" s="14" t="s">
        <v>659</v>
      </c>
    </row>
    <row r="666" spans="1:1" x14ac:dyDescent="0.25">
      <c r="A666" s="14" t="s">
        <v>660</v>
      </c>
    </row>
    <row r="667" spans="1:1" x14ac:dyDescent="0.25">
      <c r="A667" s="14" t="s">
        <v>661</v>
      </c>
    </row>
    <row r="668" spans="1:1" x14ac:dyDescent="0.25">
      <c r="A668" s="14" t="s">
        <v>662</v>
      </c>
    </row>
    <row r="669" spans="1:1" x14ac:dyDescent="0.25">
      <c r="A669" s="14" t="s">
        <v>663</v>
      </c>
    </row>
    <row r="670" spans="1:1" x14ac:dyDescent="0.25">
      <c r="A670" s="14" t="s">
        <v>664</v>
      </c>
    </row>
    <row r="671" spans="1:1" x14ac:dyDescent="0.25">
      <c r="A671" s="14" t="s">
        <v>665</v>
      </c>
    </row>
    <row r="672" spans="1:1" x14ac:dyDescent="0.25">
      <c r="A672" s="14" t="s">
        <v>666</v>
      </c>
    </row>
    <row r="673" spans="1:1" x14ac:dyDescent="0.25">
      <c r="A673" s="14" t="s">
        <v>667</v>
      </c>
    </row>
    <row r="674" spans="1:1" x14ac:dyDescent="0.25">
      <c r="A674" s="14" t="s">
        <v>668</v>
      </c>
    </row>
    <row r="675" spans="1:1" x14ac:dyDescent="0.25">
      <c r="A675" s="14" t="s">
        <v>669</v>
      </c>
    </row>
    <row r="676" spans="1:1" x14ac:dyDescent="0.25">
      <c r="A676" s="14" t="s">
        <v>670</v>
      </c>
    </row>
    <row r="677" spans="1:1" x14ac:dyDescent="0.25">
      <c r="A677" s="14" t="s">
        <v>671</v>
      </c>
    </row>
    <row r="678" spans="1:1" x14ac:dyDescent="0.25">
      <c r="A678" s="14" t="s">
        <v>672</v>
      </c>
    </row>
    <row r="679" spans="1:1" x14ac:dyDescent="0.25">
      <c r="A679" s="14" t="s">
        <v>673</v>
      </c>
    </row>
    <row r="680" spans="1:1" x14ac:dyDescent="0.25">
      <c r="A680" s="14" t="s">
        <v>674</v>
      </c>
    </row>
    <row r="681" spans="1:1" x14ac:dyDescent="0.25">
      <c r="A681" s="14" t="s">
        <v>675</v>
      </c>
    </row>
    <row r="682" spans="1:1" x14ac:dyDescent="0.25">
      <c r="A682" s="14" t="s">
        <v>676</v>
      </c>
    </row>
    <row r="683" spans="1:1" x14ac:dyDescent="0.25">
      <c r="A683" s="14" t="s">
        <v>677</v>
      </c>
    </row>
    <row r="684" spans="1:1" x14ac:dyDescent="0.25">
      <c r="A684" s="14" t="s">
        <v>678</v>
      </c>
    </row>
    <row r="685" spans="1:1" x14ac:dyDescent="0.25">
      <c r="A685" s="14" t="s">
        <v>679</v>
      </c>
    </row>
    <row r="686" spans="1:1" x14ac:dyDescent="0.25">
      <c r="A686" s="14" t="s">
        <v>680</v>
      </c>
    </row>
    <row r="687" spans="1:1" x14ac:dyDescent="0.25">
      <c r="A687" s="14" t="s">
        <v>681</v>
      </c>
    </row>
    <row r="688" spans="1:1" x14ac:dyDescent="0.25">
      <c r="A688" s="14" t="s">
        <v>682</v>
      </c>
    </row>
    <row r="689" spans="1:1" x14ac:dyDescent="0.25">
      <c r="A689" s="14" t="s">
        <v>683</v>
      </c>
    </row>
    <row r="690" spans="1:1" x14ac:dyDescent="0.25">
      <c r="A690" s="14" t="s">
        <v>684</v>
      </c>
    </row>
    <row r="691" spans="1:1" x14ac:dyDescent="0.25">
      <c r="A691" s="14" t="s">
        <v>685</v>
      </c>
    </row>
    <row r="692" spans="1:1" x14ac:dyDescent="0.25">
      <c r="A692" s="14" t="s">
        <v>686</v>
      </c>
    </row>
    <row r="693" spans="1:1" x14ac:dyDescent="0.25">
      <c r="A693" s="14" t="s">
        <v>687</v>
      </c>
    </row>
    <row r="694" spans="1:1" x14ac:dyDescent="0.25">
      <c r="A694" s="14" t="s">
        <v>688</v>
      </c>
    </row>
    <row r="695" spans="1:1" x14ac:dyDescent="0.25">
      <c r="A695" s="14" t="s">
        <v>689</v>
      </c>
    </row>
    <row r="696" spans="1:1" x14ac:dyDescent="0.25">
      <c r="A696" s="14" t="s">
        <v>690</v>
      </c>
    </row>
    <row r="697" spans="1:1" x14ac:dyDescent="0.25">
      <c r="A697" s="14" t="s">
        <v>691</v>
      </c>
    </row>
    <row r="698" spans="1:1" x14ac:dyDescent="0.25">
      <c r="A698" s="14" t="s">
        <v>692</v>
      </c>
    </row>
    <row r="699" spans="1:1" x14ac:dyDescent="0.25">
      <c r="A699" s="14" t="s">
        <v>693</v>
      </c>
    </row>
    <row r="700" spans="1:1" x14ac:dyDescent="0.25">
      <c r="A700" s="14" t="s">
        <v>694</v>
      </c>
    </row>
    <row r="701" spans="1:1" x14ac:dyDescent="0.25">
      <c r="A701" s="14" t="s">
        <v>695</v>
      </c>
    </row>
    <row r="702" spans="1:1" x14ac:dyDescent="0.25">
      <c r="A702" s="14" t="s">
        <v>696</v>
      </c>
    </row>
    <row r="703" spans="1:1" x14ac:dyDescent="0.25">
      <c r="A703" s="14" t="s">
        <v>697</v>
      </c>
    </row>
    <row r="704" spans="1:1" x14ac:dyDescent="0.25">
      <c r="A704" s="14" t="s">
        <v>698</v>
      </c>
    </row>
    <row r="705" spans="1:1" x14ac:dyDescent="0.25">
      <c r="A705" s="14" t="s">
        <v>699</v>
      </c>
    </row>
    <row r="706" spans="1:1" x14ac:dyDescent="0.25">
      <c r="A706" s="14" t="s">
        <v>700</v>
      </c>
    </row>
    <row r="707" spans="1:1" x14ac:dyDescent="0.25">
      <c r="A707" s="14" t="s">
        <v>701</v>
      </c>
    </row>
    <row r="708" spans="1:1" x14ac:dyDescent="0.25">
      <c r="A708" s="14" t="s">
        <v>702</v>
      </c>
    </row>
    <row r="709" spans="1:1" x14ac:dyDescent="0.25">
      <c r="A709" s="14" t="s">
        <v>703</v>
      </c>
    </row>
    <row r="710" spans="1:1" x14ac:dyDescent="0.25">
      <c r="A710" s="14" t="s">
        <v>704</v>
      </c>
    </row>
    <row r="711" spans="1:1" x14ac:dyDescent="0.25">
      <c r="A711" s="14" t="s">
        <v>705</v>
      </c>
    </row>
    <row r="712" spans="1:1" x14ac:dyDescent="0.25">
      <c r="A712" s="14" t="s">
        <v>706</v>
      </c>
    </row>
    <row r="713" spans="1:1" x14ac:dyDescent="0.25">
      <c r="A713" s="14" t="s">
        <v>707</v>
      </c>
    </row>
    <row r="714" spans="1:1" x14ac:dyDescent="0.25">
      <c r="A714" s="14" t="s">
        <v>708</v>
      </c>
    </row>
    <row r="715" spans="1:1" x14ac:dyDescent="0.25">
      <c r="A715" s="14" t="s">
        <v>709</v>
      </c>
    </row>
    <row r="716" spans="1:1" x14ac:dyDescent="0.25">
      <c r="A716" s="14" t="s">
        <v>710</v>
      </c>
    </row>
    <row r="717" spans="1:1" x14ac:dyDescent="0.25">
      <c r="A717" s="14" t="s">
        <v>711</v>
      </c>
    </row>
    <row r="718" spans="1:1" x14ac:dyDescent="0.25">
      <c r="A718" s="14" t="s">
        <v>712</v>
      </c>
    </row>
    <row r="719" spans="1:1" x14ac:dyDescent="0.25">
      <c r="A719" s="14" t="s">
        <v>713</v>
      </c>
    </row>
    <row r="720" spans="1:1" x14ac:dyDescent="0.25">
      <c r="A720" s="14" t="s">
        <v>714</v>
      </c>
    </row>
    <row r="721" spans="1:1" x14ac:dyDescent="0.25">
      <c r="A721" s="14" t="s">
        <v>715</v>
      </c>
    </row>
    <row r="722" spans="1:1" x14ac:dyDescent="0.25">
      <c r="A722" s="14" t="s">
        <v>716</v>
      </c>
    </row>
    <row r="723" spans="1:1" x14ac:dyDescent="0.25">
      <c r="A723" s="14" t="s">
        <v>717</v>
      </c>
    </row>
    <row r="724" spans="1:1" x14ac:dyDescent="0.25">
      <c r="A724" s="14" t="s">
        <v>718</v>
      </c>
    </row>
    <row r="725" spans="1:1" x14ac:dyDescent="0.25">
      <c r="A725" s="14" t="s">
        <v>719</v>
      </c>
    </row>
    <row r="726" spans="1:1" x14ac:dyDescent="0.25">
      <c r="A726" s="14" t="s">
        <v>720</v>
      </c>
    </row>
    <row r="727" spans="1:1" x14ac:dyDescent="0.25">
      <c r="A727" s="14" t="s">
        <v>721</v>
      </c>
    </row>
    <row r="728" spans="1:1" x14ac:dyDescent="0.25">
      <c r="A728" s="14" t="s">
        <v>722</v>
      </c>
    </row>
    <row r="729" spans="1:1" x14ac:dyDescent="0.25">
      <c r="A729" s="14" t="s">
        <v>723</v>
      </c>
    </row>
    <row r="730" spans="1:1" x14ac:dyDescent="0.25">
      <c r="A730" s="14" t="s">
        <v>724</v>
      </c>
    </row>
    <row r="731" spans="1:1" x14ac:dyDescent="0.25">
      <c r="A731" s="14" t="s">
        <v>725</v>
      </c>
    </row>
    <row r="732" spans="1:1" x14ac:dyDescent="0.25">
      <c r="A732" s="14" t="s">
        <v>726</v>
      </c>
    </row>
    <row r="733" spans="1:1" x14ac:dyDescent="0.25">
      <c r="A733" s="14" t="s">
        <v>727</v>
      </c>
    </row>
    <row r="734" spans="1:1" x14ac:dyDescent="0.25">
      <c r="A734" s="14" t="s">
        <v>728</v>
      </c>
    </row>
    <row r="735" spans="1:1" x14ac:dyDescent="0.25">
      <c r="A735" s="14" t="s">
        <v>729</v>
      </c>
    </row>
    <row r="736" spans="1:1" x14ac:dyDescent="0.25">
      <c r="A736" s="14" t="s">
        <v>730</v>
      </c>
    </row>
    <row r="737" spans="1:1" x14ac:dyDescent="0.25">
      <c r="A737" s="14" t="s">
        <v>731</v>
      </c>
    </row>
    <row r="738" spans="1:1" x14ac:dyDescent="0.25">
      <c r="A738" s="14" t="s">
        <v>732</v>
      </c>
    </row>
    <row r="739" spans="1:1" x14ac:dyDescent="0.25">
      <c r="A739" s="14" t="s">
        <v>733</v>
      </c>
    </row>
    <row r="740" spans="1:1" x14ac:dyDescent="0.25">
      <c r="A740" s="14" t="s">
        <v>734</v>
      </c>
    </row>
    <row r="741" spans="1:1" x14ac:dyDescent="0.25">
      <c r="A741" s="14" t="s">
        <v>735</v>
      </c>
    </row>
    <row r="742" spans="1:1" x14ac:dyDescent="0.25">
      <c r="A742" s="14" t="s">
        <v>736</v>
      </c>
    </row>
    <row r="743" spans="1:1" x14ac:dyDescent="0.25">
      <c r="A743" s="14" t="s">
        <v>737</v>
      </c>
    </row>
    <row r="744" spans="1:1" x14ac:dyDescent="0.25">
      <c r="A744" s="14" t="s">
        <v>738</v>
      </c>
    </row>
    <row r="745" spans="1:1" x14ac:dyDescent="0.25">
      <c r="A745" s="14" t="s">
        <v>739</v>
      </c>
    </row>
    <row r="746" spans="1:1" x14ac:dyDescent="0.25">
      <c r="A746" s="14" t="s">
        <v>740</v>
      </c>
    </row>
    <row r="747" spans="1:1" x14ac:dyDescent="0.25">
      <c r="A747" s="14" t="s">
        <v>741</v>
      </c>
    </row>
    <row r="748" spans="1:1" x14ac:dyDescent="0.25">
      <c r="A748" s="14" t="s">
        <v>742</v>
      </c>
    </row>
    <row r="749" spans="1:1" x14ac:dyDescent="0.25">
      <c r="A749" s="14" t="s">
        <v>743</v>
      </c>
    </row>
    <row r="750" spans="1:1" x14ac:dyDescent="0.25">
      <c r="A750" s="14" t="s">
        <v>744</v>
      </c>
    </row>
    <row r="751" spans="1:1" x14ac:dyDescent="0.25">
      <c r="A751" s="14" t="s">
        <v>745</v>
      </c>
    </row>
    <row r="752" spans="1:1" x14ac:dyDescent="0.25">
      <c r="A752" s="14" t="s">
        <v>746</v>
      </c>
    </row>
    <row r="753" spans="1:1" x14ac:dyDescent="0.25">
      <c r="A753" s="14" t="s">
        <v>747</v>
      </c>
    </row>
    <row r="754" spans="1:1" x14ac:dyDescent="0.25">
      <c r="A754" s="14" t="s">
        <v>748</v>
      </c>
    </row>
    <row r="755" spans="1:1" x14ac:dyDescent="0.25">
      <c r="A755" s="14" t="s">
        <v>749</v>
      </c>
    </row>
    <row r="756" spans="1:1" x14ac:dyDescent="0.25">
      <c r="A756" s="14" t="s">
        <v>750</v>
      </c>
    </row>
    <row r="757" spans="1:1" x14ac:dyDescent="0.25">
      <c r="A757" s="14" t="s">
        <v>751</v>
      </c>
    </row>
    <row r="758" spans="1:1" x14ac:dyDescent="0.25">
      <c r="A758" s="14" t="s">
        <v>752</v>
      </c>
    </row>
    <row r="759" spans="1:1" x14ac:dyDescent="0.25">
      <c r="A759" s="14" t="s">
        <v>753</v>
      </c>
    </row>
    <row r="760" spans="1:1" x14ac:dyDescent="0.25">
      <c r="A760" s="14" t="s">
        <v>754</v>
      </c>
    </row>
    <row r="761" spans="1:1" x14ac:dyDescent="0.25">
      <c r="A761" s="14" t="s">
        <v>755</v>
      </c>
    </row>
    <row r="762" spans="1:1" x14ac:dyDescent="0.25">
      <c r="A762" s="14" t="s">
        <v>756</v>
      </c>
    </row>
    <row r="763" spans="1:1" x14ac:dyDescent="0.25">
      <c r="A763" s="14" t="s">
        <v>757</v>
      </c>
    </row>
    <row r="764" spans="1:1" x14ac:dyDescent="0.25">
      <c r="A764" s="14" t="s">
        <v>758</v>
      </c>
    </row>
    <row r="765" spans="1:1" x14ac:dyDescent="0.25">
      <c r="A765" s="14" t="s">
        <v>759</v>
      </c>
    </row>
    <row r="766" spans="1:1" x14ac:dyDescent="0.25">
      <c r="A766" s="14" t="s">
        <v>760</v>
      </c>
    </row>
    <row r="767" spans="1:1" x14ac:dyDescent="0.25">
      <c r="A767" s="14" t="s">
        <v>761</v>
      </c>
    </row>
    <row r="768" spans="1:1" x14ac:dyDescent="0.25">
      <c r="A768" s="14" t="s">
        <v>762</v>
      </c>
    </row>
    <row r="769" spans="1:1" x14ac:dyDescent="0.25">
      <c r="A769" s="14" t="s">
        <v>763</v>
      </c>
    </row>
    <row r="770" spans="1:1" x14ac:dyDescent="0.25">
      <c r="A770" s="14" t="s">
        <v>764</v>
      </c>
    </row>
    <row r="771" spans="1:1" x14ac:dyDescent="0.25">
      <c r="A771" s="14" t="s">
        <v>765</v>
      </c>
    </row>
    <row r="772" spans="1:1" x14ac:dyDescent="0.25">
      <c r="A772" s="14" t="s">
        <v>766</v>
      </c>
    </row>
    <row r="773" spans="1:1" x14ac:dyDescent="0.25">
      <c r="A773" s="14" t="s">
        <v>767</v>
      </c>
    </row>
    <row r="774" spans="1:1" x14ac:dyDescent="0.25">
      <c r="A774" s="14" t="s">
        <v>768</v>
      </c>
    </row>
    <row r="775" spans="1:1" x14ac:dyDescent="0.25">
      <c r="A775" s="14" t="s">
        <v>769</v>
      </c>
    </row>
    <row r="776" spans="1:1" x14ac:dyDescent="0.25">
      <c r="A776" s="14" t="s">
        <v>770</v>
      </c>
    </row>
    <row r="777" spans="1:1" x14ac:dyDescent="0.25">
      <c r="A777" s="14" t="s">
        <v>771</v>
      </c>
    </row>
    <row r="778" spans="1:1" x14ac:dyDescent="0.25">
      <c r="A778" s="14" t="s">
        <v>772</v>
      </c>
    </row>
    <row r="779" spans="1:1" x14ac:dyDescent="0.25">
      <c r="A779" s="14" t="s">
        <v>773</v>
      </c>
    </row>
    <row r="780" spans="1:1" x14ac:dyDescent="0.25">
      <c r="A780" s="14" t="s">
        <v>774</v>
      </c>
    </row>
    <row r="781" spans="1:1" x14ac:dyDescent="0.25">
      <c r="A781" s="14" t="s">
        <v>775</v>
      </c>
    </row>
    <row r="782" spans="1:1" x14ac:dyDescent="0.25">
      <c r="A782" s="14" t="s">
        <v>776</v>
      </c>
    </row>
    <row r="783" spans="1:1" x14ac:dyDescent="0.25">
      <c r="A783" s="14" t="s">
        <v>777</v>
      </c>
    </row>
    <row r="784" spans="1:1" x14ac:dyDescent="0.25">
      <c r="A784" s="14" t="s">
        <v>778</v>
      </c>
    </row>
    <row r="785" spans="1:1" x14ac:dyDescent="0.25">
      <c r="A785" s="14" t="s">
        <v>779</v>
      </c>
    </row>
    <row r="786" spans="1:1" x14ac:dyDescent="0.25">
      <c r="A786" s="14" t="s">
        <v>780</v>
      </c>
    </row>
    <row r="787" spans="1:1" x14ac:dyDescent="0.25">
      <c r="A787" s="14" t="s">
        <v>781</v>
      </c>
    </row>
    <row r="788" spans="1:1" x14ac:dyDescent="0.25">
      <c r="A788" s="14" t="s">
        <v>782</v>
      </c>
    </row>
    <row r="789" spans="1:1" x14ac:dyDescent="0.25">
      <c r="A789" s="14" t="s">
        <v>783</v>
      </c>
    </row>
    <row r="790" spans="1:1" x14ac:dyDescent="0.25">
      <c r="A790" s="14" t="s">
        <v>784</v>
      </c>
    </row>
    <row r="791" spans="1:1" x14ac:dyDescent="0.25">
      <c r="A791" s="14" t="s">
        <v>785</v>
      </c>
    </row>
    <row r="792" spans="1:1" x14ac:dyDescent="0.25">
      <c r="A792" s="14" t="s">
        <v>786</v>
      </c>
    </row>
    <row r="793" spans="1:1" x14ac:dyDescent="0.25">
      <c r="A793" s="14" t="s">
        <v>787</v>
      </c>
    </row>
    <row r="794" spans="1:1" x14ac:dyDescent="0.25">
      <c r="A794" s="14" t="s">
        <v>788</v>
      </c>
    </row>
    <row r="795" spans="1:1" x14ac:dyDescent="0.25">
      <c r="A795" s="14" t="s">
        <v>789</v>
      </c>
    </row>
    <row r="796" spans="1:1" x14ac:dyDescent="0.25">
      <c r="A796" s="14" t="s">
        <v>790</v>
      </c>
    </row>
    <row r="797" spans="1:1" x14ac:dyDescent="0.25">
      <c r="A797" s="14" t="s">
        <v>791</v>
      </c>
    </row>
    <row r="798" spans="1:1" x14ac:dyDescent="0.25">
      <c r="A798" s="14" t="s">
        <v>792</v>
      </c>
    </row>
    <row r="799" spans="1:1" x14ac:dyDescent="0.25">
      <c r="A799" s="14" t="s">
        <v>793</v>
      </c>
    </row>
    <row r="800" spans="1:1" x14ac:dyDescent="0.25">
      <c r="A800" s="14" t="s">
        <v>794</v>
      </c>
    </row>
    <row r="801" spans="1:1" x14ac:dyDescent="0.25">
      <c r="A801" s="14" t="s">
        <v>795</v>
      </c>
    </row>
    <row r="802" spans="1:1" x14ac:dyDescent="0.25">
      <c r="A802" s="14" t="s">
        <v>796</v>
      </c>
    </row>
    <row r="803" spans="1:1" x14ac:dyDescent="0.25">
      <c r="A803" s="14" t="s">
        <v>797</v>
      </c>
    </row>
    <row r="804" spans="1:1" x14ac:dyDescent="0.25">
      <c r="A804" s="14" t="s">
        <v>798</v>
      </c>
    </row>
    <row r="805" spans="1:1" x14ac:dyDescent="0.25">
      <c r="A805" s="14" t="s">
        <v>799</v>
      </c>
    </row>
    <row r="806" spans="1:1" x14ac:dyDescent="0.25">
      <c r="A806" s="14" t="s">
        <v>800</v>
      </c>
    </row>
    <row r="807" spans="1:1" x14ac:dyDescent="0.25">
      <c r="A807" s="14" t="s">
        <v>801</v>
      </c>
    </row>
    <row r="808" spans="1:1" x14ac:dyDescent="0.25">
      <c r="A808" s="14" t="s">
        <v>802</v>
      </c>
    </row>
    <row r="809" spans="1:1" x14ac:dyDescent="0.25">
      <c r="A809" s="14" t="s">
        <v>803</v>
      </c>
    </row>
    <row r="810" spans="1:1" x14ac:dyDescent="0.25">
      <c r="A810" s="14" t="s">
        <v>804</v>
      </c>
    </row>
    <row r="811" spans="1:1" x14ac:dyDescent="0.25">
      <c r="A811" s="14" t="s">
        <v>805</v>
      </c>
    </row>
    <row r="812" spans="1:1" x14ac:dyDescent="0.25">
      <c r="A812" s="14" t="s">
        <v>806</v>
      </c>
    </row>
    <row r="813" spans="1:1" x14ac:dyDescent="0.25">
      <c r="A813" s="14" t="s">
        <v>807</v>
      </c>
    </row>
    <row r="814" spans="1:1" x14ac:dyDescent="0.25">
      <c r="A814" s="14" t="s">
        <v>808</v>
      </c>
    </row>
    <row r="815" spans="1:1" x14ac:dyDescent="0.25">
      <c r="A815" s="14" t="s">
        <v>809</v>
      </c>
    </row>
    <row r="816" spans="1:1" x14ac:dyDescent="0.25">
      <c r="A816" s="14" t="s">
        <v>810</v>
      </c>
    </row>
    <row r="817" spans="1:1" x14ac:dyDescent="0.25">
      <c r="A817" s="14" t="s">
        <v>811</v>
      </c>
    </row>
    <row r="818" spans="1:1" x14ac:dyDescent="0.25">
      <c r="A818" s="14" t="s">
        <v>812</v>
      </c>
    </row>
    <row r="819" spans="1:1" x14ac:dyDescent="0.25">
      <c r="A819" s="14" t="s">
        <v>813</v>
      </c>
    </row>
    <row r="820" spans="1:1" x14ac:dyDescent="0.25">
      <c r="A820" s="14" t="s">
        <v>814</v>
      </c>
    </row>
    <row r="821" spans="1:1" x14ac:dyDescent="0.25">
      <c r="A821" s="14" t="s">
        <v>815</v>
      </c>
    </row>
    <row r="822" spans="1:1" x14ac:dyDescent="0.25">
      <c r="A822" s="14" t="s">
        <v>816</v>
      </c>
    </row>
    <row r="823" spans="1:1" x14ac:dyDescent="0.25">
      <c r="A823" s="14" t="s">
        <v>817</v>
      </c>
    </row>
    <row r="824" spans="1:1" x14ac:dyDescent="0.25">
      <c r="A824" s="14" t="s">
        <v>818</v>
      </c>
    </row>
    <row r="825" spans="1:1" x14ac:dyDescent="0.25">
      <c r="A825" s="14" t="s">
        <v>819</v>
      </c>
    </row>
    <row r="826" spans="1:1" x14ac:dyDescent="0.25">
      <c r="A826" s="14" t="s">
        <v>820</v>
      </c>
    </row>
    <row r="827" spans="1:1" x14ac:dyDescent="0.25">
      <c r="A827" s="14" t="s">
        <v>821</v>
      </c>
    </row>
    <row r="828" spans="1:1" x14ac:dyDescent="0.25">
      <c r="A828" s="14" t="s">
        <v>822</v>
      </c>
    </row>
    <row r="829" spans="1:1" x14ac:dyDescent="0.25">
      <c r="A829" s="14" t="s">
        <v>823</v>
      </c>
    </row>
    <row r="830" spans="1:1" x14ac:dyDescent="0.25">
      <c r="A830" s="14" t="s">
        <v>824</v>
      </c>
    </row>
    <row r="831" spans="1:1" x14ac:dyDescent="0.25">
      <c r="A831" s="14" t="s">
        <v>825</v>
      </c>
    </row>
    <row r="832" spans="1:1" x14ac:dyDescent="0.25">
      <c r="A832" s="14" t="s">
        <v>826</v>
      </c>
    </row>
    <row r="833" spans="1:1" x14ac:dyDescent="0.25">
      <c r="A833" s="14" t="s">
        <v>827</v>
      </c>
    </row>
    <row r="834" spans="1:1" x14ac:dyDescent="0.25">
      <c r="A834" s="14" t="s">
        <v>828</v>
      </c>
    </row>
    <row r="835" spans="1:1" x14ac:dyDescent="0.25">
      <c r="A835" s="14" t="s">
        <v>829</v>
      </c>
    </row>
    <row r="836" spans="1:1" x14ac:dyDescent="0.25">
      <c r="A836" s="14" t="s">
        <v>830</v>
      </c>
    </row>
    <row r="837" spans="1:1" x14ac:dyDescent="0.25">
      <c r="A837" s="14" t="s">
        <v>831</v>
      </c>
    </row>
    <row r="838" spans="1:1" x14ac:dyDescent="0.25">
      <c r="A838" s="14" t="s">
        <v>832</v>
      </c>
    </row>
    <row r="839" spans="1:1" x14ac:dyDescent="0.25">
      <c r="A839" s="14" t="s">
        <v>833</v>
      </c>
    </row>
    <row r="840" spans="1:1" x14ac:dyDescent="0.25">
      <c r="A840" s="14" t="s">
        <v>834</v>
      </c>
    </row>
    <row r="841" spans="1:1" x14ac:dyDescent="0.25">
      <c r="A841" s="14" t="s">
        <v>835</v>
      </c>
    </row>
    <row r="842" spans="1:1" x14ac:dyDescent="0.25">
      <c r="A842" s="14" t="s">
        <v>836</v>
      </c>
    </row>
    <row r="843" spans="1:1" x14ac:dyDescent="0.25">
      <c r="A843" s="14" t="s">
        <v>837</v>
      </c>
    </row>
    <row r="844" spans="1:1" x14ac:dyDescent="0.25">
      <c r="A844" s="14" t="s">
        <v>838</v>
      </c>
    </row>
    <row r="845" spans="1:1" x14ac:dyDescent="0.25">
      <c r="A845" s="14" t="s">
        <v>839</v>
      </c>
    </row>
    <row r="846" spans="1:1" x14ac:dyDescent="0.25">
      <c r="A846" s="14" t="s">
        <v>840</v>
      </c>
    </row>
    <row r="847" spans="1:1" x14ac:dyDescent="0.25">
      <c r="A847" s="14" t="s">
        <v>841</v>
      </c>
    </row>
    <row r="848" spans="1:1" x14ac:dyDescent="0.25">
      <c r="A848" s="14" t="s">
        <v>842</v>
      </c>
    </row>
    <row r="849" spans="1:1" x14ac:dyDescent="0.25">
      <c r="A849" s="14" t="s">
        <v>843</v>
      </c>
    </row>
    <row r="850" spans="1:1" x14ac:dyDescent="0.25">
      <c r="A850" s="14" t="s">
        <v>844</v>
      </c>
    </row>
    <row r="851" spans="1:1" x14ac:dyDescent="0.25">
      <c r="A851" s="14" t="s">
        <v>845</v>
      </c>
    </row>
    <row r="852" spans="1:1" x14ac:dyDescent="0.25">
      <c r="A852" s="14" t="s">
        <v>846</v>
      </c>
    </row>
    <row r="853" spans="1:1" x14ac:dyDescent="0.25">
      <c r="A853" s="14" t="s">
        <v>847</v>
      </c>
    </row>
    <row r="854" spans="1:1" x14ac:dyDescent="0.25">
      <c r="A854" s="14" t="s">
        <v>848</v>
      </c>
    </row>
    <row r="855" spans="1:1" x14ac:dyDescent="0.25">
      <c r="A855" s="14" t="s">
        <v>849</v>
      </c>
    </row>
    <row r="856" spans="1:1" x14ac:dyDescent="0.25">
      <c r="A856" s="14" t="s">
        <v>850</v>
      </c>
    </row>
    <row r="857" spans="1:1" x14ac:dyDescent="0.25">
      <c r="A857" s="14" t="s">
        <v>851</v>
      </c>
    </row>
    <row r="858" spans="1:1" x14ac:dyDescent="0.25">
      <c r="A858" s="14" t="s">
        <v>852</v>
      </c>
    </row>
    <row r="859" spans="1:1" x14ac:dyDescent="0.25">
      <c r="A859" s="14" t="s">
        <v>853</v>
      </c>
    </row>
    <row r="860" spans="1:1" x14ac:dyDescent="0.25">
      <c r="A860" s="14" t="s">
        <v>854</v>
      </c>
    </row>
    <row r="861" spans="1:1" x14ac:dyDescent="0.25">
      <c r="A861" s="14" t="s">
        <v>855</v>
      </c>
    </row>
    <row r="862" spans="1:1" x14ac:dyDescent="0.25">
      <c r="A862" s="14" t="s">
        <v>856</v>
      </c>
    </row>
    <row r="863" spans="1:1" x14ac:dyDescent="0.25">
      <c r="A863" s="14" t="s">
        <v>857</v>
      </c>
    </row>
    <row r="864" spans="1:1" x14ac:dyDescent="0.25">
      <c r="A864" s="14" t="s">
        <v>858</v>
      </c>
    </row>
    <row r="865" spans="1:1" x14ac:dyDescent="0.25">
      <c r="A865" s="14" t="s">
        <v>859</v>
      </c>
    </row>
    <row r="866" spans="1:1" x14ac:dyDescent="0.25">
      <c r="A866" s="14" t="s">
        <v>860</v>
      </c>
    </row>
    <row r="867" spans="1:1" x14ac:dyDescent="0.25">
      <c r="A867" s="14" t="s">
        <v>861</v>
      </c>
    </row>
    <row r="868" spans="1:1" x14ac:dyDescent="0.25">
      <c r="A868" s="14" t="s">
        <v>862</v>
      </c>
    </row>
    <row r="869" spans="1:1" x14ac:dyDescent="0.25">
      <c r="A869" s="14" t="s">
        <v>863</v>
      </c>
    </row>
    <row r="870" spans="1:1" x14ac:dyDescent="0.25">
      <c r="A870" s="14" t="s">
        <v>864</v>
      </c>
    </row>
    <row r="871" spans="1:1" x14ac:dyDescent="0.25">
      <c r="A871" s="14" t="s">
        <v>865</v>
      </c>
    </row>
    <row r="872" spans="1:1" x14ac:dyDescent="0.25">
      <c r="A872" s="14" t="s">
        <v>866</v>
      </c>
    </row>
    <row r="873" spans="1:1" x14ac:dyDescent="0.25">
      <c r="A873" s="14" t="s">
        <v>867</v>
      </c>
    </row>
    <row r="874" spans="1:1" x14ac:dyDescent="0.25">
      <c r="A874" s="14" t="s">
        <v>868</v>
      </c>
    </row>
    <row r="875" spans="1:1" x14ac:dyDescent="0.25">
      <c r="A875" s="14" t="s">
        <v>869</v>
      </c>
    </row>
    <row r="876" spans="1:1" x14ac:dyDescent="0.25">
      <c r="A876" s="14" t="s">
        <v>870</v>
      </c>
    </row>
    <row r="877" spans="1:1" x14ac:dyDescent="0.25">
      <c r="A877" s="14" t="s">
        <v>871</v>
      </c>
    </row>
    <row r="878" spans="1:1" x14ac:dyDescent="0.25">
      <c r="A878" s="14" t="s">
        <v>872</v>
      </c>
    </row>
    <row r="879" spans="1:1" x14ac:dyDescent="0.25">
      <c r="A879" s="14" t="s">
        <v>873</v>
      </c>
    </row>
    <row r="880" spans="1:1" x14ac:dyDescent="0.25">
      <c r="A880" s="14" t="s">
        <v>874</v>
      </c>
    </row>
    <row r="881" spans="1:1" x14ac:dyDescent="0.25">
      <c r="A881" s="14" t="s">
        <v>875</v>
      </c>
    </row>
    <row r="882" spans="1:1" x14ac:dyDescent="0.25">
      <c r="A882" s="14" t="s">
        <v>876</v>
      </c>
    </row>
    <row r="883" spans="1:1" x14ac:dyDescent="0.25">
      <c r="A883" s="14" t="s">
        <v>877</v>
      </c>
    </row>
    <row r="884" spans="1:1" x14ac:dyDescent="0.25">
      <c r="A884" s="14" t="s">
        <v>878</v>
      </c>
    </row>
    <row r="885" spans="1:1" x14ac:dyDescent="0.25">
      <c r="A885" s="14" t="s">
        <v>879</v>
      </c>
    </row>
    <row r="886" spans="1:1" x14ac:dyDescent="0.25">
      <c r="A886" s="14" t="s">
        <v>880</v>
      </c>
    </row>
    <row r="887" spans="1:1" x14ac:dyDescent="0.25">
      <c r="A887" s="14" t="s">
        <v>881</v>
      </c>
    </row>
    <row r="888" spans="1:1" x14ac:dyDescent="0.25">
      <c r="A888" s="14" t="s">
        <v>882</v>
      </c>
    </row>
    <row r="889" spans="1:1" x14ac:dyDescent="0.25">
      <c r="A889" s="14" t="s">
        <v>883</v>
      </c>
    </row>
    <row r="890" spans="1:1" x14ac:dyDescent="0.25">
      <c r="A890" s="14" t="s">
        <v>884</v>
      </c>
    </row>
    <row r="891" spans="1:1" x14ac:dyDescent="0.25">
      <c r="A891" s="14" t="s">
        <v>885</v>
      </c>
    </row>
    <row r="892" spans="1:1" x14ac:dyDescent="0.25">
      <c r="A892" s="14" t="s">
        <v>886</v>
      </c>
    </row>
    <row r="893" spans="1:1" x14ac:dyDescent="0.25">
      <c r="A893" s="14" t="s">
        <v>887</v>
      </c>
    </row>
    <row r="894" spans="1:1" x14ac:dyDescent="0.25">
      <c r="A894" s="14" t="s">
        <v>888</v>
      </c>
    </row>
    <row r="895" spans="1:1" x14ac:dyDescent="0.25">
      <c r="A895" s="14" t="s">
        <v>889</v>
      </c>
    </row>
    <row r="896" spans="1:1" x14ac:dyDescent="0.25">
      <c r="A896" s="14" t="s">
        <v>890</v>
      </c>
    </row>
    <row r="897" spans="1:1" x14ac:dyDescent="0.25">
      <c r="A897" s="14" t="s">
        <v>891</v>
      </c>
    </row>
    <row r="898" spans="1:1" x14ac:dyDescent="0.25">
      <c r="A898" s="14" t="s">
        <v>892</v>
      </c>
    </row>
    <row r="899" spans="1:1" x14ac:dyDescent="0.25">
      <c r="A899" s="14" t="s">
        <v>893</v>
      </c>
    </row>
    <row r="900" spans="1:1" x14ac:dyDescent="0.25">
      <c r="A900" s="14" t="s">
        <v>894</v>
      </c>
    </row>
    <row r="901" spans="1:1" x14ac:dyDescent="0.25">
      <c r="A901" s="14" t="s">
        <v>895</v>
      </c>
    </row>
    <row r="902" spans="1:1" x14ac:dyDescent="0.25">
      <c r="A902" s="14" t="s">
        <v>896</v>
      </c>
    </row>
    <row r="903" spans="1:1" x14ac:dyDescent="0.25">
      <c r="A903" s="14" t="s">
        <v>897</v>
      </c>
    </row>
    <row r="904" spans="1:1" x14ac:dyDescent="0.25">
      <c r="A904" s="14" t="s">
        <v>898</v>
      </c>
    </row>
    <row r="905" spans="1:1" x14ac:dyDescent="0.25">
      <c r="A905" s="14" t="s">
        <v>899</v>
      </c>
    </row>
    <row r="906" spans="1:1" x14ac:dyDescent="0.25">
      <c r="A906" s="14" t="s">
        <v>900</v>
      </c>
    </row>
    <row r="907" spans="1:1" x14ac:dyDescent="0.25">
      <c r="A907" s="14" t="s">
        <v>901</v>
      </c>
    </row>
    <row r="908" spans="1:1" x14ac:dyDescent="0.25">
      <c r="A908" s="14" t="s">
        <v>902</v>
      </c>
    </row>
    <row r="909" spans="1:1" x14ac:dyDescent="0.25">
      <c r="A909" s="14" t="s">
        <v>903</v>
      </c>
    </row>
    <row r="910" spans="1:1" x14ac:dyDescent="0.25">
      <c r="A910" s="14" t="s">
        <v>904</v>
      </c>
    </row>
    <row r="911" spans="1:1" x14ac:dyDescent="0.25">
      <c r="A911" s="14" t="s">
        <v>905</v>
      </c>
    </row>
    <row r="912" spans="1:1" x14ac:dyDescent="0.25">
      <c r="A912" s="14" t="s">
        <v>906</v>
      </c>
    </row>
    <row r="913" spans="1:1" x14ac:dyDescent="0.25">
      <c r="A913" s="14" t="s">
        <v>907</v>
      </c>
    </row>
    <row r="914" spans="1:1" x14ac:dyDescent="0.25">
      <c r="A914" s="14" t="s">
        <v>908</v>
      </c>
    </row>
    <row r="915" spans="1:1" x14ac:dyDescent="0.25">
      <c r="A915" s="14" t="s">
        <v>909</v>
      </c>
    </row>
    <row r="916" spans="1:1" x14ac:dyDescent="0.25">
      <c r="A916" s="14" t="s">
        <v>910</v>
      </c>
    </row>
    <row r="917" spans="1:1" x14ac:dyDescent="0.25">
      <c r="A917" s="14" t="s">
        <v>911</v>
      </c>
    </row>
    <row r="918" spans="1:1" x14ac:dyDescent="0.25">
      <c r="A918" s="14" t="s">
        <v>912</v>
      </c>
    </row>
    <row r="919" spans="1:1" x14ac:dyDescent="0.25">
      <c r="A919" s="14" t="s">
        <v>913</v>
      </c>
    </row>
    <row r="920" spans="1:1" x14ac:dyDescent="0.25">
      <c r="A920" s="14" t="s">
        <v>914</v>
      </c>
    </row>
    <row r="921" spans="1:1" x14ac:dyDescent="0.25">
      <c r="A921" s="14" t="s">
        <v>915</v>
      </c>
    </row>
    <row r="922" spans="1:1" x14ac:dyDescent="0.25">
      <c r="A922" s="14" t="s">
        <v>916</v>
      </c>
    </row>
    <row r="923" spans="1:1" x14ac:dyDescent="0.25">
      <c r="A923" s="14" t="s">
        <v>917</v>
      </c>
    </row>
    <row r="924" spans="1:1" x14ac:dyDescent="0.25">
      <c r="A924" s="14" t="s">
        <v>918</v>
      </c>
    </row>
    <row r="925" spans="1:1" x14ac:dyDescent="0.25">
      <c r="A925" s="14" t="s">
        <v>919</v>
      </c>
    </row>
    <row r="926" spans="1:1" x14ac:dyDescent="0.25">
      <c r="A926" s="14" t="s">
        <v>920</v>
      </c>
    </row>
    <row r="927" spans="1:1" x14ac:dyDescent="0.25">
      <c r="A927" s="14" t="s">
        <v>921</v>
      </c>
    </row>
    <row r="928" spans="1:1" x14ac:dyDescent="0.25">
      <c r="A928" s="14" t="s">
        <v>922</v>
      </c>
    </row>
    <row r="929" spans="1:1" x14ac:dyDescent="0.25">
      <c r="A929" s="14" t="s">
        <v>923</v>
      </c>
    </row>
    <row r="930" spans="1:1" x14ac:dyDescent="0.25">
      <c r="A930" s="14" t="s">
        <v>924</v>
      </c>
    </row>
    <row r="931" spans="1:1" x14ac:dyDescent="0.25">
      <c r="A931" s="14" t="s">
        <v>925</v>
      </c>
    </row>
    <row r="932" spans="1:1" x14ac:dyDescent="0.25">
      <c r="A932" s="14" t="s">
        <v>926</v>
      </c>
    </row>
    <row r="933" spans="1:1" x14ac:dyDescent="0.25">
      <c r="A933" s="14" t="s">
        <v>927</v>
      </c>
    </row>
    <row r="934" spans="1:1" x14ac:dyDescent="0.25">
      <c r="A934" s="14" t="s">
        <v>928</v>
      </c>
    </row>
    <row r="935" spans="1:1" x14ac:dyDescent="0.25">
      <c r="A935" s="14" t="s">
        <v>929</v>
      </c>
    </row>
    <row r="936" spans="1:1" x14ac:dyDescent="0.25">
      <c r="A936" s="14" t="s">
        <v>930</v>
      </c>
    </row>
    <row r="937" spans="1:1" x14ac:dyDescent="0.25">
      <c r="A937" s="14" t="s">
        <v>931</v>
      </c>
    </row>
    <row r="938" spans="1:1" x14ac:dyDescent="0.25">
      <c r="A938" s="14" t="s">
        <v>932</v>
      </c>
    </row>
    <row r="939" spans="1:1" x14ac:dyDescent="0.25">
      <c r="A939" s="14" t="s">
        <v>933</v>
      </c>
    </row>
    <row r="940" spans="1:1" x14ac:dyDescent="0.25">
      <c r="A940" s="14" t="s">
        <v>934</v>
      </c>
    </row>
    <row r="941" spans="1:1" x14ac:dyDescent="0.25">
      <c r="A941" s="14" t="s">
        <v>935</v>
      </c>
    </row>
    <row r="942" spans="1:1" x14ac:dyDescent="0.25">
      <c r="A942" s="14" t="s">
        <v>936</v>
      </c>
    </row>
    <row r="943" spans="1:1" x14ac:dyDescent="0.25">
      <c r="A943" s="14" t="s">
        <v>937</v>
      </c>
    </row>
    <row r="944" spans="1:1" x14ac:dyDescent="0.25">
      <c r="A944" s="14" t="s">
        <v>938</v>
      </c>
    </row>
    <row r="945" spans="1:1" x14ac:dyDescent="0.25">
      <c r="A945" s="14" t="s">
        <v>939</v>
      </c>
    </row>
    <row r="946" spans="1:1" x14ac:dyDescent="0.25">
      <c r="A946" s="14" t="s">
        <v>940</v>
      </c>
    </row>
    <row r="947" spans="1:1" x14ac:dyDescent="0.25">
      <c r="A947" s="14" t="s">
        <v>941</v>
      </c>
    </row>
    <row r="948" spans="1:1" x14ac:dyDescent="0.25">
      <c r="A948" s="14" t="s">
        <v>942</v>
      </c>
    </row>
    <row r="949" spans="1:1" x14ac:dyDescent="0.25">
      <c r="A949" s="14" t="s">
        <v>943</v>
      </c>
    </row>
    <row r="950" spans="1:1" x14ac:dyDescent="0.25">
      <c r="A950" s="14" t="s">
        <v>944</v>
      </c>
    </row>
    <row r="951" spans="1:1" x14ac:dyDescent="0.25">
      <c r="A951" s="14" t="s">
        <v>945</v>
      </c>
    </row>
    <row r="952" spans="1:1" x14ac:dyDescent="0.25">
      <c r="A952" s="14" t="s">
        <v>946</v>
      </c>
    </row>
    <row r="953" spans="1:1" x14ac:dyDescent="0.25">
      <c r="A953" s="14" t="s">
        <v>947</v>
      </c>
    </row>
    <row r="954" spans="1:1" x14ac:dyDescent="0.25">
      <c r="A954" s="14" t="s">
        <v>948</v>
      </c>
    </row>
    <row r="955" spans="1:1" x14ac:dyDescent="0.25">
      <c r="A955" s="14" t="s">
        <v>949</v>
      </c>
    </row>
    <row r="956" spans="1:1" x14ac:dyDescent="0.25">
      <c r="A956" s="14" t="s">
        <v>950</v>
      </c>
    </row>
    <row r="957" spans="1:1" x14ac:dyDescent="0.25">
      <c r="A957" s="14" t="s">
        <v>951</v>
      </c>
    </row>
    <row r="958" spans="1:1" x14ac:dyDescent="0.25">
      <c r="A958" s="14" t="s">
        <v>952</v>
      </c>
    </row>
    <row r="959" spans="1:1" x14ac:dyDescent="0.25">
      <c r="A959" s="14" t="s">
        <v>953</v>
      </c>
    </row>
    <row r="960" spans="1:1" x14ac:dyDescent="0.25">
      <c r="A960" s="14" t="s">
        <v>954</v>
      </c>
    </row>
    <row r="961" spans="1:1" x14ac:dyDescent="0.25">
      <c r="A961" s="14" t="s">
        <v>955</v>
      </c>
    </row>
    <row r="962" spans="1:1" x14ac:dyDescent="0.25">
      <c r="A962" s="14" t="s">
        <v>956</v>
      </c>
    </row>
    <row r="963" spans="1:1" x14ac:dyDescent="0.25">
      <c r="A963" s="14" t="s">
        <v>957</v>
      </c>
    </row>
    <row r="964" spans="1:1" x14ac:dyDescent="0.25">
      <c r="A964" s="14" t="s">
        <v>958</v>
      </c>
    </row>
    <row r="965" spans="1:1" x14ac:dyDescent="0.25">
      <c r="A965" s="14" t="s">
        <v>959</v>
      </c>
    </row>
    <row r="966" spans="1:1" x14ac:dyDescent="0.25">
      <c r="A966" s="14" t="s">
        <v>960</v>
      </c>
    </row>
    <row r="967" spans="1:1" x14ac:dyDescent="0.25">
      <c r="A967" s="14" t="s">
        <v>961</v>
      </c>
    </row>
    <row r="968" spans="1:1" x14ac:dyDescent="0.25">
      <c r="A968" s="14" t="s">
        <v>962</v>
      </c>
    </row>
    <row r="969" spans="1:1" x14ac:dyDescent="0.25">
      <c r="A969" s="14" t="s">
        <v>963</v>
      </c>
    </row>
    <row r="970" spans="1:1" x14ac:dyDescent="0.25">
      <c r="A970" s="14" t="s">
        <v>964</v>
      </c>
    </row>
    <row r="971" spans="1:1" x14ac:dyDescent="0.25">
      <c r="A971" s="14" t="s">
        <v>965</v>
      </c>
    </row>
    <row r="972" spans="1:1" x14ac:dyDescent="0.25">
      <c r="A972" s="14" t="s">
        <v>966</v>
      </c>
    </row>
    <row r="973" spans="1:1" x14ac:dyDescent="0.25">
      <c r="A973" s="14" t="s">
        <v>967</v>
      </c>
    </row>
    <row r="974" spans="1:1" x14ac:dyDescent="0.25">
      <c r="A974" s="14" t="s">
        <v>968</v>
      </c>
    </row>
    <row r="975" spans="1:1" x14ac:dyDescent="0.25">
      <c r="A975" s="14" t="s">
        <v>969</v>
      </c>
    </row>
    <row r="976" spans="1:1" x14ac:dyDescent="0.25">
      <c r="A976" s="14" t="s">
        <v>970</v>
      </c>
    </row>
    <row r="977" spans="1:1" x14ac:dyDescent="0.25">
      <c r="A977" s="14" t="s">
        <v>971</v>
      </c>
    </row>
    <row r="978" spans="1:1" x14ac:dyDescent="0.25">
      <c r="A978" s="14" t="s">
        <v>972</v>
      </c>
    </row>
    <row r="979" spans="1:1" x14ac:dyDescent="0.25">
      <c r="A979" s="14" t="s">
        <v>973</v>
      </c>
    </row>
    <row r="980" spans="1:1" x14ac:dyDescent="0.25">
      <c r="A980" s="14" t="s">
        <v>974</v>
      </c>
    </row>
    <row r="981" spans="1:1" x14ac:dyDescent="0.25">
      <c r="A981" s="14" t="s">
        <v>975</v>
      </c>
    </row>
    <row r="982" spans="1:1" x14ac:dyDescent="0.25">
      <c r="A982" s="14" t="s">
        <v>976</v>
      </c>
    </row>
    <row r="983" spans="1:1" x14ac:dyDescent="0.25">
      <c r="A983" s="14" t="s">
        <v>977</v>
      </c>
    </row>
    <row r="984" spans="1:1" x14ac:dyDescent="0.25">
      <c r="A984" s="14" t="s">
        <v>978</v>
      </c>
    </row>
    <row r="985" spans="1:1" x14ac:dyDescent="0.25">
      <c r="A985" s="14" t="s">
        <v>979</v>
      </c>
    </row>
    <row r="986" spans="1:1" x14ac:dyDescent="0.25">
      <c r="A986" s="14" t="s">
        <v>980</v>
      </c>
    </row>
    <row r="987" spans="1:1" x14ac:dyDescent="0.25">
      <c r="A987" s="14" t="s">
        <v>981</v>
      </c>
    </row>
    <row r="988" spans="1:1" x14ac:dyDescent="0.25">
      <c r="A988" s="14" t="s">
        <v>982</v>
      </c>
    </row>
    <row r="989" spans="1:1" x14ac:dyDescent="0.25">
      <c r="A989" s="14" t="s">
        <v>983</v>
      </c>
    </row>
    <row r="990" spans="1:1" x14ac:dyDescent="0.25">
      <c r="A990" s="14" t="s">
        <v>984</v>
      </c>
    </row>
    <row r="991" spans="1:1" x14ac:dyDescent="0.25">
      <c r="A991" s="14" t="s">
        <v>985</v>
      </c>
    </row>
    <row r="992" spans="1:1" x14ac:dyDescent="0.25">
      <c r="A992" s="14" t="s">
        <v>986</v>
      </c>
    </row>
    <row r="993" spans="1:1" x14ac:dyDescent="0.25">
      <c r="A993" s="14" t="s">
        <v>987</v>
      </c>
    </row>
    <row r="994" spans="1:1" x14ac:dyDescent="0.25">
      <c r="A994" s="14" t="s">
        <v>988</v>
      </c>
    </row>
    <row r="995" spans="1:1" x14ac:dyDescent="0.25">
      <c r="A995" s="14" t="s">
        <v>989</v>
      </c>
    </row>
    <row r="996" spans="1:1" x14ac:dyDescent="0.25">
      <c r="A996" s="14" t="s">
        <v>990</v>
      </c>
    </row>
    <row r="997" spans="1:1" x14ac:dyDescent="0.25">
      <c r="A997" s="14" t="s">
        <v>991</v>
      </c>
    </row>
    <row r="998" spans="1:1" x14ac:dyDescent="0.25">
      <c r="A998" s="14" t="s">
        <v>992</v>
      </c>
    </row>
    <row r="999" spans="1:1" x14ac:dyDescent="0.25">
      <c r="A999" s="14" t="s">
        <v>993</v>
      </c>
    </row>
    <row r="1000" spans="1:1" x14ac:dyDescent="0.25">
      <c r="A1000" s="14" t="s">
        <v>994</v>
      </c>
    </row>
    <row r="1001" spans="1:1" x14ac:dyDescent="0.25">
      <c r="A1001" s="14" t="s">
        <v>995</v>
      </c>
    </row>
    <row r="1002" spans="1:1" x14ac:dyDescent="0.25">
      <c r="A1002" s="14" t="s">
        <v>996</v>
      </c>
    </row>
    <row r="1003" spans="1:1" x14ac:dyDescent="0.25">
      <c r="A1003" s="14" t="s">
        <v>997</v>
      </c>
    </row>
    <row r="1004" spans="1:1" x14ac:dyDescent="0.25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45" activePane="bottomLeft" state="frozen"/>
      <selection pane="bottomLeft" activeCell="A3" sqref="A3:A62"/>
    </sheetView>
  </sheetViews>
  <sheetFormatPr baseColWidth="10" defaultRowHeight="15" x14ac:dyDescent="0.25"/>
  <cols>
    <col min="1" max="2" width="47.140625" bestFit="1" customWidth="1"/>
  </cols>
  <sheetData>
    <row r="1" spans="1:1" ht="33.75" customHeight="1" thickBot="1" x14ac:dyDescent="0.3">
      <c r="A1" s="64" t="s">
        <v>1485</v>
      </c>
    </row>
    <row r="2" spans="1:1" x14ac:dyDescent="0.25">
      <c r="A2" s="80" t="s">
        <v>1298</v>
      </c>
    </row>
    <row r="3" spans="1:1" x14ac:dyDescent="0.25">
      <c r="A3" s="85" t="s">
        <v>1079</v>
      </c>
    </row>
    <row r="4" spans="1:1" x14ac:dyDescent="0.25">
      <c r="A4" s="85" t="str">
        <f>IF('AP-LIST_c9800'!E4="","#",CONCATENATE("ap name AP",'AP-LIST_c9800'!M4," name ",'AP-LIST_c9800'!B4))</f>
        <v>ap name AP1CD1.E05D.3AB8 name de0634ncap20001</v>
      </c>
    </row>
    <row r="5" spans="1:1" x14ac:dyDescent="0.25">
      <c r="A5" s="85" t="str">
        <f>IF('AP-LIST_c9800'!E5="","#",CONCATENATE("ap name AP",'AP-LIST_c9800'!M5," name ",'AP-LIST_c9800'!B5))</f>
        <v>ap name AP1CD1.E05D.79E8 name de0634ncap20002</v>
      </c>
    </row>
    <row r="6" spans="1:1" x14ac:dyDescent="0.25">
      <c r="A6" s="85" t="str">
        <f>IF('AP-LIST_c9800'!E6="","#",CONCATENATE("ap name AP",'AP-LIST_c9800'!M6," name ",'AP-LIST_c9800'!B6))</f>
        <v>ap name AP34B8.8315.0060 name de0634ncap20003</v>
      </c>
    </row>
    <row r="7" spans="1:1" x14ac:dyDescent="0.25">
      <c r="A7" s="85" t="str">
        <f>IF('AP-LIST_c9800'!E7="","#",CONCATENATE("ap name AP",'AP-LIST_c9800'!M7," name ",'AP-LIST_c9800'!B7))</f>
        <v>ap name AP34B8.8314.FF10 name de0634ncap20004</v>
      </c>
    </row>
    <row r="8" spans="1:1" x14ac:dyDescent="0.25">
      <c r="A8" s="85" t="str">
        <f>IF('AP-LIST_c9800'!E8="","#",CONCATENATE("ap name AP",'AP-LIST_c9800'!M8," name ",'AP-LIST_c9800'!B8))</f>
        <v>ap name AP34B8.8315.0E38 name de0634ncap20005</v>
      </c>
    </row>
    <row r="9" spans="1:1" x14ac:dyDescent="0.25">
      <c r="A9" s="85" t="str">
        <f>IF('AP-LIST_c9800'!E9="","#",CONCATENATE("ap name AP",'AP-LIST_c9800'!M9," name ",'AP-LIST_c9800'!B9))</f>
        <v>ap name AP34B8.8314.FC74 name de0634ncap20006</v>
      </c>
    </row>
    <row r="10" spans="1:1" x14ac:dyDescent="0.25">
      <c r="A10" s="85" t="str">
        <f>IF('AP-LIST_c9800'!E10="","#",CONCATENATE("ap name AP",'AP-LIST_c9800'!M10," name ",'AP-LIST_c9800'!B10))</f>
        <v>ap name AP34B8.8315.0274 name de0634ncap20007</v>
      </c>
    </row>
    <row r="11" spans="1:1" x14ac:dyDescent="0.25">
      <c r="A11" s="85" t="str">
        <f>IF('AP-LIST_c9800'!E11="","#",CONCATENATE("ap name AP",'AP-LIST_c9800'!M11," name ",'AP-LIST_c9800'!B11))</f>
        <v>ap name AP34B8.8314.9D48 name de0634ncap20008</v>
      </c>
    </row>
    <row r="12" spans="1:1" x14ac:dyDescent="0.25">
      <c r="A12" s="85" t="str">
        <f>IF('AP-LIST_c9800'!E12="","#",CONCATENATE("ap name AP",'AP-LIST_c9800'!M12," name ",'AP-LIST_c9800'!B12))</f>
        <v>ap name AP34B8.8314.FFC0 name de0634ncap20009</v>
      </c>
    </row>
    <row r="13" spans="1:1" x14ac:dyDescent="0.25">
      <c r="A13" s="85" t="str">
        <f>IF('AP-LIST_c9800'!E13="","#",CONCATENATE("ap name AP",'AP-LIST_c9800'!M13," name ",'AP-LIST_c9800'!B13))</f>
        <v>ap name AP34B8.8315.0968 name de0634ncap20010</v>
      </c>
    </row>
    <row r="14" spans="1:1" x14ac:dyDescent="0.25">
      <c r="A14" s="85" t="str">
        <f>IF('AP-LIST_c9800'!E14="","#",CONCATENATE("ap name AP",'AP-LIST_c9800'!M14," name ",'AP-LIST_c9800'!B14))</f>
        <v>ap name AP34B8.8315.0E6C name de0634ncap20011</v>
      </c>
    </row>
    <row r="15" spans="1:1" x14ac:dyDescent="0.25">
      <c r="A15" s="85" t="str">
        <f>IF('AP-LIST_c9800'!E15="","#",CONCATENATE("ap name AP",'AP-LIST_c9800'!M15," name ",'AP-LIST_c9800'!B15))</f>
        <v>ap name AP34B8.8314.2BA8 name de0634ncap20012</v>
      </c>
    </row>
    <row r="16" spans="1:1" x14ac:dyDescent="0.25">
      <c r="A16" s="85" t="str">
        <f>IF('AP-LIST_c9800'!E16="","#",CONCATENATE("ap name AP",'AP-LIST_c9800'!M16," name ",'AP-LIST_c9800'!B16))</f>
        <v>ap name AP34B8.8315.0E58 name de0634ncap20013</v>
      </c>
    </row>
    <row r="17" spans="1:1" x14ac:dyDescent="0.25">
      <c r="A17" s="85" t="str">
        <f>IF('AP-LIST_c9800'!E17="","#",CONCATENATE("ap name AP",'AP-LIST_c9800'!M17," name ",'AP-LIST_c9800'!B17))</f>
        <v>ap name AP34B8.8314.2498 name de0634ncap20014</v>
      </c>
    </row>
    <row r="18" spans="1:1" x14ac:dyDescent="0.25">
      <c r="A18" s="85" t="str">
        <f>IF('AP-LIST_c9800'!E18="","#",CONCATENATE("ap name AP",'AP-LIST_c9800'!M18," name ",'AP-LIST_c9800'!B18))</f>
        <v>ap name AP34B8.8315.02C8 name de0634ncap20015</v>
      </c>
    </row>
    <row r="19" spans="1:1" x14ac:dyDescent="0.25">
      <c r="A19" s="85" t="str">
        <f>IF('AP-LIST_c9800'!E19="","#",CONCATENATE("ap name AP",'AP-LIST_c9800'!M19," name ",'AP-LIST_c9800'!B19))</f>
        <v>ap name AP34B8.8314.F4E0 name de0634ncap20016</v>
      </c>
    </row>
    <row r="20" spans="1:1" x14ac:dyDescent="0.25">
      <c r="A20" s="85" t="str">
        <f>IF('AP-LIST_c9800'!E20="","#",CONCATENATE("ap name AP",'AP-LIST_c9800'!M20," name ",'AP-LIST_c9800'!B20))</f>
        <v>ap name AP34B8.8315.0E68 name de0634ncap20017</v>
      </c>
    </row>
    <row r="21" spans="1:1" x14ac:dyDescent="0.25">
      <c r="A21" s="85" t="str">
        <f>IF('AP-LIST_c9800'!E21="","#",CONCATENATE("ap name AP",'AP-LIST_c9800'!M21," name ",'AP-LIST_c9800'!B21))</f>
        <v>ap name AP1CD1.E05C.DA0C name de0634ncap20018</v>
      </c>
    </row>
    <row r="22" spans="1:1" x14ac:dyDescent="0.25">
      <c r="A22" s="85" t="str">
        <f>IF('AP-LIST_c9800'!E22="","#",CONCATENATE("ap name AP",'AP-LIST_c9800'!M22," name ",'AP-LIST_c9800'!B22))</f>
        <v>ap name AP34B8.8314.FF98 name de0634ncap20019</v>
      </c>
    </row>
    <row r="23" spans="1:1" x14ac:dyDescent="0.25">
      <c r="A23" s="85" t="str">
        <f>IF('AP-LIST_c9800'!E23="","#",CONCATENATE("ap name AP",'AP-LIST_c9800'!M23," name ",'AP-LIST_c9800'!B23))</f>
        <v>ap name AP34B8.8315.1070 name de0634ncap20020</v>
      </c>
    </row>
    <row r="24" spans="1:1" x14ac:dyDescent="0.25">
      <c r="A24" s="85" t="str">
        <f>IF('AP-LIST_c9800'!E24="","#",CONCATENATE("ap name AP",'AP-LIST_c9800'!M24," name ",'AP-LIST_c9800'!B24))</f>
        <v>ap name AP34B8.8314.F9A4 name de0634ncap20021</v>
      </c>
    </row>
    <row r="25" spans="1:1" x14ac:dyDescent="0.25">
      <c r="A25" s="85" t="str">
        <f>IF('AP-LIST_c9800'!E25="","#",CONCATENATE("ap name AP",'AP-LIST_c9800'!M25," name ",'AP-LIST_c9800'!B25))</f>
        <v>ap name AP34B8.8315.1204 name de0634ncap20022</v>
      </c>
    </row>
    <row r="26" spans="1:1" x14ac:dyDescent="0.25">
      <c r="A26" s="85" t="str">
        <f>IF('AP-LIST_c9800'!E26="","#",CONCATENATE("ap name AP",'AP-LIST_c9800'!M26," name ",'AP-LIST_c9800'!B26))</f>
        <v>ap name AP34B8.8315.0FD8 name de0634ncap20023</v>
      </c>
    </row>
    <row r="27" spans="1:1" x14ac:dyDescent="0.25">
      <c r="A27" s="85" t="str">
        <f>IF('AP-LIST_c9800'!E27="","#",CONCATENATE("ap name AP",'AP-LIST_c9800'!M27," name ",'AP-LIST_c9800'!B27))</f>
        <v>ap name AP34B8.8315.0D90 name de0634ncap20024</v>
      </c>
    </row>
    <row r="28" spans="1:1" x14ac:dyDescent="0.25">
      <c r="A28" s="85" t="str">
        <f>IF('AP-LIST_c9800'!E28="","#",CONCATENATE("ap name AP",'AP-LIST_c9800'!M28," name ",'AP-LIST_c9800'!B28))</f>
        <v>ap name AP34B8.8315.0344 name de0634ncap20025</v>
      </c>
    </row>
    <row r="29" spans="1:1" x14ac:dyDescent="0.25">
      <c r="A29" s="85" t="str">
        <f>IF('AP-LIST_c9800'!E29="","#",CONCATENATE("ap name AP",'AP-LIST_c9800'!M29," name ",'AP-LIST_c9800'!B29))</f>
        <v>ap name AP1CD1.E05D.78D4 name de0634ncap20026</v>
      </c>
    </row>
    <row r="30" spans="1:1" x14ac:dyDescent="0.25">
      <c r="A30" s="85" t="str">
        <f>IF('AP-LIST_c9800'!E30="","#",CONCATENATE("ap name AP",'AP-LIST_c9800'!M30," name ",'AP-LIST_c9800'!B30))</f>
        <v>ap name AP1CD1.E05C.6D90 name de0634ncap20027</v>
      </c>
    </row>
    <row r="31" spans="1:1" x14ac:dyDescent="0.25">
      <c r="A31" s="85" t="str">
        <f>IF('AP-LIST_c9800'!E31="","#",CONCATENATE("ap name AP",'AP-LIST_c9800'!M31," name ",'AP-LIST_c9800'!B31))</f>
        <v>ap name AP1CD1.E05D.7FA0 name de0634ncap20028</v>
      </c>
    </row>
    <row r="32" spans="1:1" x14ac:dyDescent="0.25">
      <c r="A32" s="85" t="str">
        <f>IF('AP-LIST_c9800'!E32="","#",CONCATENATE("ap name AP",'AP-LIST_c9800'!M32," name ",'AP-LIST_c9800'!B32))</f>
        <v>ap name AP1CD1.E05D.C938 name de0634ncap20029</v>
      </c>
    </row>
    <row r="33" spans="1:1" x14ac:dyDescent="0.25">
      <c r="A33" s="85" t="str">
        <f>IF('AP-LIST_c9800'!E33="","#",CONCATENATE("ap name AP",'AP-LIST_c9800'!M33," name ",'AP-LIST_c9800'!B33))</f>
        <v>ap name AP1CD1.E05D.5C64 name de0634ncap20030</v>
      </c>
    </row>
    <row r="34" spans="1:1" x14ac:dyDescent="0.25">
      <c r="A34" s="85" t="str">
        <f>IF('AP-LIST_c9800'!E34="","#",CONCATENATE("ap name AP",'AP-LIST_c9800'!M34," name ",'AP-LIST_c9800'!B34))</f>
        <v>ap name AP1CD1.E05D.4784 name de0634ncap20031</v>
      </c>
    </row>
    <row r="35" spans="1:1" x14ac:dyDescent="0.25">
      <c r="A35" s="85" t="str">
        <f>IF('AP-LIST_c9800'!E35="","#",CONCATENATE("ap name AP",'AP-LIST_c9800'!M35," name ",'AP-LIST_c9800'!B35))</f>
        <v>ap name AP1CD1.E05D.3B84 name de0634ncap20032</v>
      </c>
    </row>
    <row r="36" spans="1:1" x14ac:dyDescent="0.25">
      <c r="A36" s="85" t="str">
        <f>IF('AP-LIST_c9800'!E36="","#",CONCATENATE("ap name AP",'AP-LIST_c9800'!M36," name ",'AP-LIST_c9800'!B36))</f>
        <v>ap name AP1CD1.E05D.5DF8 name de0634ncap20033</v>
      </c>
    </row>
    <row r="37" spans="1:1" x14ac:dyDescent="0.25">
      <c r="A37" s="85" t="str">
        <f>IF('AP-LIST_c9800'!E37="","#",CONCATENATE("ap name AP",'AP-LIST_c9800'!M37," name ",'AP-LIST_c9800'!B37))</f>
        <v>ap name AP1CD1.E05D.B0C8 name de0634ncap20034</v>
      </c>
    </row>
    <row r="38" spans="1:1" x14ac:dyDescent="0.25">
      <c r="A38" s="85" t="str">
        <f>IF('AP-LIST_c9800'!E38="","#",CONCATENATE("ap name AP",'AP-LIST_c9800'!M38," name ",'AP-LIST_c9800'!B38))</f>
        <v>ap name AP1CD1.E05D.9DFC name de0634ncap20035</v>
      </c>
    </row>
    <row r="39" spans="1:1" x14ac:dyDescent="0.25">
      <c r="A39" s="85" t="str">
        <f>IF('AP-LIST_c9800'!E39="","#",CONCATENATE("ap name AP",'AP-LIST_c9800'!M39," name ",'AP-LIST_c9800'!B39))</f>
        <v>ap name AP1CD1.E05D.89B8 name de0634ncap20036</v>
      </c>
    </row>
    <row r="40" spans="1:1" x14ac:dyDescent="0.25">
      <c r="A40" s="85" t="str">
        <f>IF('AP-LIST_c9800'!E40="","#",CONCATENATE("ap name AP",'AP-LIST_c9800'!M40," name ",'AP-LIST_c9800'!B40))</f>
        <v>ap name AP1CD1.E05D.A47C name de0634ncap20037</v>
      </c>
    </row>
    <row r="41" spans="1:1" x14ac:dyDescent="0.25">
      <c r="A41" s="85" t="str">
        <f>IF('AP-LIST_c9800'!E41="","#",CONCATENATE("ap name AP",'AP-LIST_c9800'!M41," name ",'AP-LIST_c9800'!B41))</f>
        <v>ap name AP1CD1.E00E.09D0 name de0634ncap20038</v>
      </c>
    </row>
    <row r="42" spans="1:1" x14ac:dyDescent="0.25">
      <c r="A42" s="85" t="str">
        <f>IF('AP-LIST_c9800'!E42="","#",CONCATENATE("ap name AP",'AP-LIST_c9800'!M42," name ",'AP-LIST_c9800'!B42))</f>
        <v>ap name AP1CD1.E00E.0030 name de0634ncap20039</v>
      </c>
    </row>
    <row r="43" spans="1:1" x14ac:dyDescent="0.25">
      <c r="A43" s="85" t="str">
        <f>IF('AP-LIST_c9800'!E43="","#",CONCATENATE("ap name AP",'AP-LIST_c9800'!M43," name ",'AP-LIST_c9800'!B43))</f>
        <v>ap name APB811.4BE7.F65C name de0634ncap20040</v>
      </c>
    </row>
    <row r="44" spans="1:1" x14ac:dyDescent="0.25">
      <c r="A44" s="85" t="str">
        <f>IF('AP-LIST_c9800'!E44="","#",CONCATENATE("ap name AP",'AP-LIST_c9800'!M44," name ",'AP-LIST_c9800'!B44))</f>
        <v>ap name APB811.4BE7.EFFC name de0634ncap20041</v>
      </c>
    </row>
    <row r="45" spans="1:1" x14ac:dyDescent="0.25">
      <c r="A45" s="85" t="str">
        <f>IF('AP-LIST_c9800'!E45="","#",CONCATENATE("ap name AP",'AP-LIST_c9800'!M45," name ",'AP-LIST_c9800'!B45))</f>
        <v>ap name APB811.4BE7.E834 name de0634ncap20042</v>
      </c>
    </row>
    <row r="46" spans="1:1" x14ac:dyDescent="0.25">
      <c r="A46" s="85" t="str">
        <f>IF('AP-LIST_c9800'!E46="","#",CONCATENATE("ap name AP",'AP-LIST_c9800'!M46," name ",'AP-LIST_c9800'!B46))</f>
        <v>ap name AP1CD1.E039.D9C0 name de0634ncap20043</v>
      </c>
    </row>
    <row r="47" spans="1:1" x14ac:dyDescent="0.25">
      <c r="A47" s="85" t="str">
        <f>IF('AP-LIST_c9800'!E47="","#",CONCATENATE("ap name AP",'AP-LIST_c9800'!M47," name ",'AP-LIST_c9800'!B47))</f>
        <v>ap name AP1CD1.E039.BC08 name de0634ncap20044</v>
      </c>
    </row>
    <row r="48" spans="1:1" x14ac:dyDescent="0.25">
      <c r="A48" s="85" t="str">
        <f>IF('AP-LIST_c9800'!E48="","#",CONCATENATE("ap name AP",'AP-LIST_c9800'!M48," name ",'AP-LIST_c9800'!B48))</f>
        <v>ap name AP1CD1.E039.AB00 name de0634ncap20045</v>
      </c>
    </row>
    <row r="49" spans="1:1" x14ac:dyDescent="0.25">
      <c r="A49" s="85" t="str">
        <f>IF('AP-LIST_c9800'!E49="","#",CONCATENATE("ap name AP",'AP-LIST_c9800'!M49," name ",'AP-LIST_c9800'!B49))</f>
        <v>ap name AP1CD1.E05C.2314 name de0634ncap20046</v>
      </c>
    </row>
    <row r="50" spans="1:1" x14ac:dyDescent="0.25">
      <c r="A50" s="85" t="str">
        <f>IF('AP-LIST_c9800'!E50="","#",CONCATENATE("ap name AP",'AP-LIST_c9800'!M50," name ",'AP-LIST_c9800'!B50))</f>
        <v>ap name AP1CD1.E039.C960 name de0634ncap20047</v>
      </c>
    </row>
    <row r="51" spans="1:1" x14ac:dyDescent="0.25">
      <c r="A51" s="85" t="str">
        <f>IF('AP-LIST_c9800'!E51="","#",CONCATENATE("ap name AP",'AP-LIST_c9800'!M51," name ",'AP-LIST_c9800'!B51))</f>
        <v>ap name AP1CD1.E05D.9BC0 name de0634ncap20048</v>
      </c>
    </row>
    <row r="52" spans="1:1" x14ac:dyDescent="0.25">
      <c r="A52" s="85" t="str">
        <f>IF('AP-LIST_c9800'!E52="","#",CONCATENATE("ap name AP",'AP-LIST_c9800'!M52," name ",'AP-LIST_c9800'!B52))</f>
        <v>ap name AP1CD1.E05D.D434 name de0634ncap20049</v>
      </c>
    </row>
    <row r="53" spans="1:1" x14ac:dyDescent="0.25">
      <c r="A53" s="85" t="str">
        <f>IF('AP-LIST_c9800'!E53="","#",CONCATENATE("ap name AP",'AP-LIST_c9800'!M53," name ",'AP-LIST_c9800'!B53))</f>
        <v>ap name AP34B8.8315.0F1C name de0634ncap20050</v>
      </c>
    </row>
    <row r="54" spans="1:1" x14ac:dyDescent="0.25">
      <c r="A54" s="85" t="str">
        <f>IF('AP-LIST_c9800'!E54="","#",CONCATENATE("ap name AP",'AP-LIST_c9800'!M54," name ",'AP-LIST_c9800'!B54))</f>
        <v>ap name AP34B8.8314.FF14 name de0634ncap20051</v>
      </c>
    </row>
    <row r="55" spans="1:1" x14ac:dyDescent="0.25">
      <c r="A55" s="85" t="str">
        <f>IF('AP-LIST_c9800'!E55="","#",CONCATENATE("ap name AP",'AP-LIST_c9800'!M55," name ",'AP-LIST_c9800'!B55))</f>
        <v>ap name AP34B8.8314.FFEC name de0634ncap20052</v>
      </c>
    </row>
    <row r="56" spans="1:1" x14ac:dyDescent="0.25">
      <c r="A56" s="85" t="str">
        <f>IF('AP-LIST_c9800'!E56="","#",CONCATENATE("ap name AP",'AP-LIST_c9800'!M56," name ",'AP-LIST_c9800'!B56))</f>
        <v>ap name AP1CD1.E05D.B81C name de0634ncap20053</v>
      </c>
    </row>
    <row r="57" spans="1:1" x14ac:dyDescent="0.25">
      <c r="A57" s="85" t="str">
        <f>IF('AP-LIST_c9800'!E57="","#",CONCATENATE("ap name AP",'AP-LIST_c9800'!M57," name ",'AP-LIST_c9800'!B57))</f>
        <v>ap name AP1CD1.E05D.9D7C name de0634ncap20054</v>
      </c>
    </row>
    <row r="58" spans="1:1" x14ac:dyDescent="0.25">
      <c r="A58" s="85" t="str">
        <f>IF('AP-LIST_c9800'!E58="","#",CONCATENATE("ap name AP",'AP-LIST_c9800'!M58," name ",'AP-LIST_c9800'!B58))</f>
        <v>ap name AP34B8.8315.0B94 name de0634ncap20055</v>
      </c>
    </row>
    <row r="59" spans="1:1" x14ac:dyDescent="0.25">
      <c r="A59" s="85" t="str">
        <f>IF('AP-LIST_c9800'!E59="","#",CONCATENATE("ap name AP",'AP-LIST_c9800'!M59," name ",'AP-LIST_c9800'!B59))</f>
        <v>ap name AP1CD1.E05D.8BC8 name de0634ncap20056</v>
      </c>
    </row>
    <row r="60" spans="1:1" x14ac:dyDescent="0.25">
      <c r="A60" s="85" t="str">
        <f>IF('AP-LIST_c9800'!E60="","#",CONCATENATE("ap name AP",'AP-LIST_c9800'!M60," name ",'AP-LIST_c9800'!B60))</f>
        <v>ap name AP34B8.8314.F360 name de0634ncap20057</v>
      </c>
    </row>
    <row r="61" spans="1:1" x14ac:dyDescent="0.25">
      <c r="A61" s="85" t="str">
        <f>IF('AP-LIST_c9800'!E61="","#",CONCATENATE("ap name AP",'AP-LIST_c9800'!M61," name ",'AP-LIST_c9800'!B61))</f>
        <v>ap name AP34B8.8314.ED2C name de0634ncap20058</v>
      </c>
    </row>
    <row r="62" spans="1:1" x14ac:dyDescent="0.25">
      <c r="A62" s="85" t="str">
        <f>IF('AP-LIST_c9800'!E62="","#",CONCATENATE("ap name AP",'AP-LIST_c9800'!M62," name ",'AP-LIST_c9800'!B62))</f>
        <v>ap name AP34B8.8315.773C name de0634ncap20059</v>
      </c>
    </row>
    <row r="63" spans="1:1" x14ac:dyDescent="0.25">
      <c r="A63" s="85" t="str">
        <f>IF('AP-LIST_c9800'!E63="","#",CONCATENATE("ap name AP",'AP-LIST_c9800'!M63," name ",'AP-LIST_c9800'!B63))</f>
        <v>#</v>
      </c>
    </row>
    <row r="64" spans="1:1" x14ac:dyDescent="0.25">
      <c r="A64" s="85" t="str">
        <f>IF('AP-LIST_c9800'!E64="","#",CONCATENATE("ap name AP",'AP-LIST_c9800'!M64," name ",'AP-LIST_c9800'!B64))</f>
        <v>#</v>
      </c>
    </row>
    <row r="65" spans="1:1" x14ac:dyDescent="0.25">
      <c r="A65" s="85" t="str">
        <f>IF('AP-LIST_c9800'!E65="","#",CONCATENATE("ap name AP",'AP-LIST_c9800'!M65," name ",'AP-LIST_c9800'!B65))</f>
        <v>#</v>
      </c>
    </row>
    <row r="66" spans="1:1" x14ac:dyDescent="0.25">
      <c r="A66" s="85" t="str">
        <f>IF('AP-LIST_c9800'!E66="","#",CONCATENATE("ap name AP",'AP-LIST_c9800'!M66," name ",'AP-LIST_c9800'!B66))</f>
        <v>#</v>
      </c>
    </row>
    <row r="67" spans="1:1" x14ac:dyDescent="0.25">
      <c r="A67" s="85" t="str">
        <f>IF('AP-LIST_c9800'!E67="","#",CONCATENATE("ap name AP",'AP-LIST_c9800'!M67," name ",'AP-LIST_c9800'!B67))</f>
        <v>#</v>
      </c>
    </row>
    <row r="68" spans="1:1" x14ac:dyDescent="0.25">
      <c r="A68" s="85" t="str">
        <f>IF('AP-LIST_c9800'!E68="","#",CONCATENATE("ap name AP",'AP-LIST_c9800'!M68," name ",'AP-LIST_c9800'!B68))</f>
        <v>#</v>
      </c>
    </row>
    <row r="69" spans="1:1" x14ac:dyDescent="0.25">
      <c r="A69" s="85" t="str">
        <f>IF('AP-LIST_c9800'!E69="","#",CONCATENATE("ap name AP",'AP-LIST_c9800'!M69," name ",'AP-LIST_c9800'!B69))</f>
        <v>#</v>
      </c>
    </row>
    <row r="70" spans="1:1" x14ac:dyDescent="0.25">
      <c r="A70" s="85" t="str">
        <f>IF('AP-LIST_c9800'!E70="","#",CONCATENATE("ap name AP",'AP-LIST_c9800'!M70," name ",'AP-LIST_c9800'!B70))</f>
        <v>#</v>
      </c>
    </row>
    <row r="71" spans="1:1" x14ac:dyDescent="0.25">
      <c r="A71" s="85" t="str">
        <f>IF('AP-LIST_c9800'!E71="","#",CONCATENATE("ap name AP",'AP-LIST_c9800'!M71," name ",'AP-LIST_c9800'!B71))</f>
        <v>#</v>
      </c>
    </row>
    <row r="72" spans="1:1" x14ac:dyDescent="0.25">
      <c r="A72" s="85" t="str">
        <f>IF('AP-LIST_c9800'!E72="","#",CONCATENATE("ap name AP",'AP-LIST_c9800'!M72," name ",'AP-LIST_c9800'!B72))</f>
        <v>#</v>
      </c>
    </row>
    <row r="73" spans="1:1" x14ac:dyDescent="0.25">
      <c r="A73" s="85" t="str">
        <f>IF('AP-LIST_c9800'!E73="","#",CONCATENATE("ap name AP",'AP-LIST_c9800'!M73," name ",'AP-LIST_c9800'!B73))</f>
        <v>#</v>
      </c>
    </row>
    <row r="74" spans="1:1" x14ac:dyDescent="0.25">
      <c r="A74" s="85" t="str">
        <f>IF('AP-LIST_c9800'!E74="","#",CONCATENATE("ap name AP",'AP-LIST_c9800'!M74," name ",'AP-LIST_c9800'!B74))</f>
        <v>#</v>
      </c>
    </row>
    <row r="75" spans="1:1" x14ac:dyDescent="0.25">
      <c r="A75" s="85" t="str">
        <f>IF('AP-LIST_c9800'!E75="","#",CONCATENATE("ap name AP",'AP-LIST_c9800'!M75," name ",'AP-LIST_c9800'!B75))</f>
        <v>#</v>
      </c>
    </row>
    <row r="76" spans="1:1" x14ac:dyDescent="0.25">
      <c r="A76" s="85" t="str">
        <f>IF('AP-LIST_c9800'!E76="","#",CONCATENATE("ap name AP",'AP-LIST_c9800'!M76," name ",'AP-LIST_c9800'!B76))</f>
        <v>#</v>
      </c>
    </row>
    <row r="77" spans="1:1" x14ac:dyDescent="0.25">
      <c r="A77" s="85" t="str">
        <f>IF('AP-LIST_c9800'!E77="","#",CONCATENATE("ap name AP",'AP-LIST_c9800'!M77," name ",'AP-LIST_c9800'!B77))</f>
        <v>#</v>
      </c>
    </row>
    <row r="78" spans="1:1" x14ac:dyDescent="0.25">
      <c r="A78" s="85" t="str">
        <f>IF('AP-LIST_c9800'!E78="","#",CONCATENATE("ap name AP",'AP-LIST_c9800'!M78," name ",'AP-LIST_c9800'!B78))</f>
        <v>#</v>
      </c>
    </row>
    <row r="79" spans="1:1" x14ac:dyDescent="0.25">
      <c r="A79" s="85" t="str">
        <f>IF('AP-LIST_c9800'!E79="","#",CONCATENATE("ap name AP",'AP-LIST_c9800'!M79," name ",'AP-LIST_c9800'!B79))</f>
        <v>#</v>
      </c>
    </row>
    <row r="80" spans="1:1" x14ac:dyDescent="0.25">
      <c r="A80" s="85" t="str">
        <f>IF('AP-LIST_c9800'!E80="","#",CONCATENATE("ap name AP",'AP-LIST_c9800'!M80," name ",'AP-LIST_c9800'!B80))</f>
        <v>#</v>
      </c>
    </row>
    <row r="81" spans="1:1" x14ac:dyDescent="0.25">
      <c r="A81" s="85" t="str">
        <f>IF('AP-LIST_c9800'!E81="","#",CONCATENATE("ap name AP",'AP-LIST_c9800'!M81," name ",'AP-LIST_c9800'!B81))</f>
        <v>#</v>
      </c>
    </row>
    <row r="82" spans="1:1" x14ac:dyDescent="0.25">
      <c r="A82" s="85" t="str">
        <f>IF('AP-LIST_c9800'!E82="","#",CONCATENATE("ap name AP",'AP-LIST_c9800'!M82," name ",'AP-LIST_c9800'!B82))</f>
        <v>#</v>
      </c>
    </row>
    <row r="83" spans="1:1" x14ac:dyDescent="0.25">
      <c r="A83" s="85" t="str">
        <f>IF('AP-LIST_c9800'!E83="","#",CONCATENATE("ap name AP",'AP-LIST_c9800'!M83," name ",'AP-LIST_c9800'!B83))</f>
        <v>#</v>
      </c>
    </row>
    <row r="84" spans="1:1" x14ac:dyDescent="0.25">
      <c r="A84" s="85" t="str">
        <f>IF('AP-LIST_c9800'!E84="","#",CONCATENATE("ap name AP",'AP-LIST_c9800'!M84," name ",'AP-LIST_c9800'!B84))</f>
        <v>#</v>
      </c>
    </row>
    <row r="85" spans="1:1" x14ac:dyDescent="0.25">
      <c r="A85" s="85" t="str">
        <f>IF('AP-LIST_c9800'!E85="","#",CONCATENATE("ap name AP",'AP-LIST_c9800'!M85," name ",'AP-LIST_c9800'!B85))</f>
        <v>#</v>
      </c>
    </row>
    <row r="86" spans="1:1" x14ac:dyDescent="0.25">
      <c r="A86" s="85" t="str">
        <f>IF('AP-LIST_c9800'!E86="","#",CONCATENATE("ap name AP",'AP-LIST_c9800'!M86," name ",'AP-LIST_c9800'!B86))</f>
        <v>#</v>
      </c>
    </row>
    <row r="87" spans="1:1" x14ac:dyDescent="0.25">
      <c r="A87" s="85" t="str">
        <f>IF('AP-LIST_c9800'!E87="","#",CONCATENATE("ap name AP",'AP-LIST_c9800'!M87," name ",'AP-LIST_c9800'!B87))</f>
        <v>#</v>
      </c>
    </row>
    <row r="88" spans="1:1" x14ac:dyDescent="0.25">
      <c r="A88" s="85" t="str">
        <f>IF('AP-LIST_c9800'!E88="","#",CONCATENATE("ap name AP",'AP-LIST_c9800'!M88," name ",'AP-LIST_c9800'!B88))</f>
        <v>#</v>
      </c>
    </row>
    <row r="89" spans="1:1" x14ac:dyDescent="0.25">
      <c r="A89" s="85" t="str">
        <f>IF('AP-LIST_c9800'!E89="","#",CONCATENATE("ap name AP",'AP-LIST_c9800'!M89," name ",'AP-LIST_c9800'!B89))</f>
        <v>#</v>
      </c>
    </row>
    <row r="90" spans="1:1" x14ac:dyDescent="0.25">
      <c r="A90" s="85" t="str">
        <f>IF('AP-LIST_c9800'!E90="","#",CONCATENATE("ap name AP",'AP-LIST_c9800'!M90," name ",'AP-LIST_c9800'!B90))</f>
        <v>#</v>
      </c>
    </row>
    <row r="91" spans="1:1" x14ac:dyDescent="0.25">
      <c r="A91" s="85" t="str">
        <f>IF('AP-LIST_c9800'!E91="","#",CONCATENATE("ap name AP",'AP-LIST_c9800'!M91," name ",'AP-LIST_c9800'!B91))</f>
        <v>#</v>
      </c>
    </row>
    <row r="92" spans="1:1" x14ac:dyDescent="0.25">
      <c r="A92" s="85" t="str">
        <f>IF('AP-LIST_c9800'!E92="","#",CONCATENATE("ap name AP",'AP-LIST_c9800'!M92," name ",'AP-LIST_c9800'!B92))</f>
        <v>#</v>
      </c>
    </row>
    <row r="93" spans="1:1" x14ac:dyDescent="0.25">
      <c r="A93" s="85" t="str">
        <f>IF('AP-LIST_c9800'!E93="","#",CONCATENATE("ap name AP",'AP-LIST_c9800'!M93," name ",'AP-LIST_c9800'!B93))</f>
        <v>#</v>
      </c>
    </row>
    <row r="94" spans="1:1" x14ac:dyDescent="0.25">
      <c r="A94" s="85" t="str">
        <f>IF('AP-LIST_c9800'!E94="","#",CONCATENATE("ap name AP",'AP-LIST_c9800'!M94," name ",'AP-LIST_c9800'!B94))</f>
        <v>#</v>
      </c>
    </row>
    <row r="95" spans="1:1" x14ac:dyDescent="0.25">
      <c r="A95" s="85" t="str">
        <f>IF('AP-LIST_c9800'!E95="","#",CONCATENATE("ap name AP",'AP-LIST_c9800'!M95," name ",'AP-LIST_c9800'!B95))</f>
        <v>#</v>
      </c>
    </row>
    <row r="96" spans="1:1" x14ac:dyDescent="0.25">
      <c r="A96" s="85" t="str">
        <f>IF('AP-LIST_c9800'!E96="","#",CONCATENATE("ap name AP",'AP-LIST_c9800'!M96," name ",'AP-LIST_c9800'!B96))</f>
        <v>#</v>
      </c>
    </row>
    <row r="97" spans="1:1" x14ac:dyDescent="0.25">
      <c r="A97" s="85" t="str">
        <f>IF('AP-LIST_c9800'!E97="","#",CONCATENATE("ap name AP",'AP-LIST_c9800'!M97," name ",'AP-LIST_c9800'!B97))</f>
        <v>#</v>
      </c>
    </row>
    <row r="98" spans="1:1" x14ac:dyDescent="0.25">
      <c r="A98" s="85" t="str">
        <f>IF('AP-LIST_c9800'!E98="","#",CONCATENATE("ap name AP",'AP-LIST_c9800'!M98," name ",'AP-LIST_c9800'!B98))</f>
        <v>#</v>
      </c>
    </row>
    <row r="99" spans="1:1" x14ac:dyDescent="0.25">
      <c r="A99" s="85" t="str">
        <f>IF('AP-LIST_c9800'!E99="","#",CONCATENATE("ap name AP",'AP-LIST_c9800'!M99," name ",'AP-LIST_c9800'!B99))</f>
        <v>#</v>
      </c>
    </row>
    <row r="100" spans="1:1" x14ac:dyDescent="0.25">
      <c r="A100" s="85" t="str">
        <f>IF('AP-LIST_c9800'!E100="","#",CONCATENATE("ap name AP",'AP-LIST_c9800'!M100," name ",'AP-LIST_c9800'!B100))</f>
        <v>#</v>
      </c>
    </row>
    <row r="101" spans="1:1" x14ac:dyDescent="0.25">
      <c r="A101" s="85" t="str">
        <f>IF('AP-LIST_c9800'!E101="","#",CONCATENATE("ap name AP",'AP-LIST_c9800'!M101," name ",'AP-LIST_c9800'!B101))</f>
        <v>#</v>
      </c>
    </row>
    <row r="102" spans="1:1" x14ac:dyDescent="0.25">
      <c r="A102" s="85" t="str">
        <f>IF('AP-LIST_c9800'!E102="","#",CONCATENATE("ap name AP",'AP-LIST_c9800'!M102," name ",'AP-LIST_c9800'!B102))</f>
        <v>#</v>
      </c>
    </row>
    <row r="103" spans="1:1" x14ac:dyDescent="0.25">
      <c r="A103" s="85" t="str">
        <f>IF('AP-LIST_c9800'!E103="","#",CONCATENATE("ap name AP",'AP-LIST_c9800'!M103," name ",'AP-LIST_c9800'!B103))</f>
        <v>#</v>
      </c>
    </row>
    <row r="104" spans="1:1" x14ac:dyDescent="0.25">
      <c r="A104" s="85" t="str">
        <f>IF('AP-LIST_c9800'!E104="","#",CONCATENATE("ap name AP",'AP-LIST_c9800'!M104," name ",'AP-LIST_c9800'!B104))</f>
        <v>#</v>
      </c>
    </row>
    <row r="105" spans="1:1" x14ac:dyDescent="0.25">
      <c r="A105" s="85" t="str">
        <f>IF('AP-LIST_c9800'!E105="","#",CONCATENATE("ap name AP",'AP-LIST_c9800'!M105," name ",'AP-LIST_c9800'!B105))</f>
        <v>#</v>
      </c>
    </row>
    <row r="106" spans="1:1" x14ac:dyDescent="0.25">
      <c r="A106" s="85" t="str">
        <f>IF('AP-LIST_c9800'!E106="","#",CONCATENATE("ap name AP",'AP-LIST_c9800'!M106," name ",'AP-LIST_c9800'!B106))</f>
        <v>#</v>
      </c>
    </row>
    <row r="107" spans="1:1" x14ac:dyDescent="0.25">
      <c r="A107" s="85" t="str">
        <f>IF('AP-LIST_c9800'!E107="","#",CONCATENATE("ap name AP",'AP-LIST_c9800'!M107," name ",'AP-LIST_c9800'!B107))</f>
        <v>#</v>
      </c>
    </row>
    <row r="108" spans="1:1" x14ac:dyDescent="0.25">
      <c r="A108" s="85" t="str">
        <f>IF('AP-LIST_c9800'!E108="","#",CONCATENATE("ap name AP",'AP-LIST_c9800'!M108," name ",'AP-LIST_c9800'!B108))</f>
        <v>#</v>
      </c>
    </row>
    <row r="109" spans="1:1" x14ac:dyDescent="0.25">
      <c r="A109" s="85" t="str">
        <f>IF('AP-LIST_c9800'!E109="","#",CONCATENATE("ap name AP",'AP-LIST_c9800'!M109," name ",'AP-LIST_c9800'!B109))</f>
        <v>#</v>
      </c>
    </row>
    <row r="110" spans="1:1" x14ac:dyDescent="0.25">
      <c r="A110" s="85" t="str">
        <f>IF('AP-LIST_c9800'!E110="","#",CONCATENATE("ap name AP",'AP-LIST_c9800'!M110," name ",'AP-LIST_c9800'!B110))</f>
        <v>#</v>
      </c>
    </row>
    <row r="111" spans="1:1" x14ac:dyDescent="0.25">
      <c r="A111" s="85" t="str">
        <f>IF('AP-LIST_c9800'!E111="","#",CONCATENATE("ap name AP",'AP-LIST_c9800'!M111," name ",'AP-LIST_c9800'!B111))</f>
        <v>#</v>
      </c>
    </row>
    <row r="112" spans="1:1" x14ac:dyDescent="0.25">
      <c r="A112" s="85" t="str">
        <f>IF('AP-LIST_c9800'!E112="","#",CONCATENATE("ap name AP",'AP-LIST_c9800'!M112," name ",'AP-LIST_c9800'!B112))</f>
        <v>#</v>
      </c>
    </row>
    <row r="113" spans="1:1" x14ac:dyDescent="0.25">
      <c r="A113" s="85" t="str">
        <f>IF('AP-LIST_c9800'!E113="","#",CONCATENATE("ap name AP",'AP-LIST_c9800'!M113," name ",'AP-LIST_c9800'!B113))</f>
        <v>#</v>
      </c>
    </row>
    <row r="114" spans="1:1" x14ac:dyDescent="0.25">
      <c r="A114" s="85" t="str">
        <f>IF('AP-LIST_c9800'!E114="","#",CONCATENATE("ap name AP",'AP-LIST_c9800'!M114," name ",'AP-LIST_c9800'!B114))</f>
        <v>#</v>
      </c>
    </row>
    <row r="115" spans="1:1" x14ac:dyDescent="0.25">
      <c r="A115" s="85" t="str">
        <f>IF('AP-LIST_c9800'!E115="","#",CONCATENATE("ap name AP",'AP-LIST_c9800'!M115," name ",'AP-LIST_c9800'!B115))</f>
        <v>#</v>
      </c>
    </row>
    <row r="116" spans="1:1" x14ac:dyDescent="0.25">
      <c r="A116" s="85" t="str">
        <f>IF('AP-LIST_c9800'!E116="","#",CONCATENATE("ap name AP",'AP-LIST_c9800'!M116," name ",'AP-LIST_c9800'!B116))</f>
        <v>#</v>
      </c>
    </row>
    <row r="117" spans="1:1" x14ac:dyDescent="0.25">
      <c r="A117" s="85" t="str">
        <f>IF('AP-LIST_c9800'!E117="","#",CONCATENATE("ap name AP",'AP-LIST_c9800'!M117," name ",'AP-LIST_c9800'!B117))</f>
        <v>#</v>
      </c>
    </row>
    <row r="118" spans="1:1" x14ac:dyDescent="0.25">
      <c r="A118" s="85" t="str">
        <f>IF('AP-LIST_c9800'!E118="","#",CONCATENATE("ap name AP",'AP-LIST_c9800'!M118," name ",'AP-LIST_c9800'!B118))</f>
        <v>#</v>
      </c>
    </row>
    <row r="119" spans="1:1" x14ac:dyDescent="0.25">
      <c r="A119" s="85" t="str">
        <f>IF('AP-LIST_c9800'!E119="","#",CONCATENATE("ap name AP",'AP-LIST_c9800'!M119," name ",'AP-LIST_c9800'!B119))</f>
        <v>#</v>
      </c>
    </row>
    <row r="120" spans="1:1" x14ac:dyDescent="0.25">
      <c r="A120" s="85" t="str">
        <f>IF('AP-LIST_c9800'!E120="","#",CONCATENATE("ap name AP",'AP-LIST_c9800'!M120," name ",'AP-LIST_c9800'!B120))</f>
        <v>#</v>
      </c>
    </row>
    <row r="121" spans="1:1" x14ac:dyDescent="0.25">
      <c r="A121" s="85" t="str">
        <f>IF('AP-LIST_c9800'!E121="","#",CONCATENATE("ap name AP",'AP-LIST_c9800'!M121," name ",'AP-LIST_c9800'!B121))</f>
        <v>#</v>
      </c>
    </row>
    <row r="122" spans="1:1" x14ac:dyDescent="0.25">
      <c r="A122" s="85" t="str">
        <f>IF('AP-LIST_c9800'!E122="","#",CONCATENATE("ap name AP",'AP-LIST_c9800'!M122," name ",'AP-LIST_c9800'!B122))</f>
        <v>#</v>
      </c>
    </row>
    <row r="123" spans="1:1" x14ac:dyDescent="0.25">
      <c r="A123" s="85" t="str">
        <f>IF('AP-LIST_c9800'!E123="","#",CONCATENATE("ap name AP",'AP-LIST_c9800'!M123," name ",'AP-LIST_c9800'!B123))</f>
        <v>#</v>
      </c>
    </row>
    <row r="124" spans="1:1" x14ac:dyDescent="0.25">
      <c r="A124" s="85" t="str">
        <f>IF('AP-LIST_c9800'!E124="","#",CONCATENATE("ap name AP",'AP-LIST_c9800'!M124," name ",'AP-LIST_c9800'!B124))</f>
        <v>#</v>
      </c>
    </row>
    <row r="125" spans="1:1" x14ac:dyDescent="0.25">
      <c r="A125" s="85" t="str">
        <f>IF('AP-LIST_c9800'!E125="","#",CONCATENATE("ap name AP",'AP-LIST_c9800'!M125," name ",'AP-LIST_c9800'!B125))</f>
        <v>#</v>
      </c>
    </row>
    <row r="126" spans="1:1" x14ac:dyDescent="0.25">
      <c r="A126" s="85" t="str">
        <f>IF('AP-LIST_c9800'!E126="","#",CONCATENATE("ap name AP",'AP-LIST_c9800'!M126," name ",'AP-LIST_c9800'!B126))</f>
        <v>#</v>
      </c>
    </row>
    <row r="127" spans="1:1" x14ac:dyDescent="0.25">
      <c r="A127" s="85" t="str">
        <f>IF('AP-LIST_c9800'!E127="","#",CONCATENATE("ap name AP",'AP-LIST_c9800'!M127," name ",'AP-LIST_c9800'!B127))</f>
        <v>#</v>
      </c>
    </row>
    <row r="128" spans="1:1" x14ac:dyDescent="0.25">
      <c r="A128" s="85" t="str">
        <f>IF('AP-LIST_c9800'!E128="","#",CONCATENATE("ap name AP",'AP-LIST_c9800'!M128," name ",'AP-LIST_c9800'!B128))</f>
        <v>#</v>
      </c>
    </row>
    <row r="129" spans="1:1" x14ac:dyDescent="0.25">
      <c r="A129" s="85" t="str">
        <f>IF('AP-LIST_c9800'!E129="","#",CONCATENATE("ap name AP",'AP-LIST_c9800'!M129," name ",'AP-LIST_c9800'!B129))</f>
        <v>#</v>
      </c>
    </row>
    <row r="130" spans="1:1" x14ac:dyDescent="0.25">
      <c r="A130" s="85" t="str">
        <f>IF('AP-LIST_c9800'!E130="","#",CONCATENATE("ap name AP",'AP-LIST_c9800'!M130," name ",'AP-LIST_c9800'!B130))</f>
        <v>#</v>
      </c>
    </row>
    <row r="131" spans="1:1" x14ac:dyDescent="0.25">
      <c r="A131" s="85" t="str">
        <f>IF('AP-LIST_c9800'!E131="","#",CONCATENATE("ap name AP",'AP-LIST_c9800'!M131," name ",'AP-LIST_c9800'!B131))</f>
        <v>#</v>
      </c>
    </row>
    <row r="132" spans="1:1" x14ac:dyDescent="0.25">
      <c r="A132" s="85" t="str">
        <f>IF('AP-LIST_c9800'!E132="","#",CONCATENATE("ap name AP",'AP-LIST_c9800'!M132," name ",'AP-LIST_c9800'!B132))</f>
        <v>#</v>
      </c>
    </row>
    <row r="133" spans="1:1" x14ac:dyDescent="0.25">
      <c r="A133" s="85" t="str">
        <f>IF('AP-LIST_c9800'!E133="","#",CONCATENATE("ap name AP",'AP-LIST_c9800'!M133," name ",'AP-LIST_c9800'!B133))</f>
        <v>#</v>
      </c>
    </row>
    <row r="134" spans="1:1" x14ac:dyDescent="0.25">
      <c r="A134" s="85" t="str">
        <f>IF('AP-LIST_c9800'!E134="","#",CONCATENATE("ap name AP",'AP-LIST_c9800'!M134," name ",'AP-LIST_c9800'!B134))</f>
        <v>#</v>
      </c>
    </row>
    <row r="135" spans="1:1" x14ac:dyDescent="0.25">
      <c r="A135" s="85" t="str">
        <f>IF('AP-LIST_c9800'!E135="","#",CONCATENATE("ap name AP",'AP-LIST_c9800'!M135," name ",'AP-LIST_c9800'!B135))</f>
        <v>#</v>
      </c>
    </row>
    <row r="136" spans="1:1" x14ac:dyDescent="0.25">
      <c r="A136" s="85" t="str">
        <f>IF('AP-LIST_c9800'!E136="","#",CONCATENATE("ap name AP",'AP-LIST_c9800'!M136," name ",'AP-LIST_c9800'!B136))</f>
        <v>#</v>
      </c>
    </row>
    <row r="137" spans="1:1" x14ac:dyDescent="0.25">
      <c r="A137" s="85" t="str">
        <f>IF('AP-LIST_c9800'!E137="","#",CONCATENATE("ap name AP",'AP-LIST_c9800'!M137," name ",'AP-LIST_c9800'!B137))</f>
        <v>#</v>
      </c>
    </row>
    <row r="138" spans="1:1" x14ac:dyDescent="0.25">
      <c r="A138" s="85" t="str">
        <f>IF('AP-LIST_c9800'!E138="","#",CONCATENATE("ap name AP",'AP-LIST_c9800'!M138," name ",'AP-LIST_c9800'!B138))</f>
        <v>#</v>
      </c>
    </row>
    <row r="139" spans="1:1" x14ac:dyDescent="0.25">
      <c r="A139" s="85" t="str">
        <f>IF('AP-LIST_c9800'!E139="","#",CONCATENATE("ap name AP",'AP-LIST_c9800'!M139," name ",'AP-LIST_c9800'!B139))</f>
        <v>#</v>
      </c>
    </row>
    <row r="140" spans="1:1" x14ac:dyDescent="0.25">
      <c r="A140" s="85" t="str">
        <f>IF('AP-LIST_c9800'!E140="","#",CONCATENATE("ap name AP",'AP-LIST_c9800'!M140," name ",'AP-LIST_c9800'!B140))</f>
        <v>#</v>
      </c>
    </row>
    <row r="141" spans="1:1" x14ac:dyDescent="0.25">
      <c r="A141" s="85" t="str">
        <f>IF('AP-LIST_c9800'!E141="","#",CONCATENATE("ap name AP",'AP-LIST_c9800'!M141," name ",'AP-LIST_c9800'!B141))</f>
        <v>#</v>
      </c>
    </row>
    <row r="142" spans="1:1" x14ac:dyDescent="0.25">
      <c r="A142" s="85" t="str">
        <f>IF('AP-LIST_c9800'!E142="","#",CONCATENATE("ap name AP",'AP-LIST_c9800'!M142," name ",'AP-LIST_c9800'!B142))</f>
        <v>#</v>
      </c>
    </row>
    <row r="143" spans="1:1" x14ac:dyDescent="0.25">
      <c r="A143" s="85" t="str">
        <f>IF('AP-LIST_c9800'!E143="","#",CONCATENATE("ap name AP",'AP-LIST_c9800'!M143," name ",'AP-LIST_c9800'!B143))</f>
        <v>#</v>
      </c>
    </row>
    <row r="144" spans="1:1" x14ac:dyDescent="0.25">
      <c r="A144" s="85" t="str">
        <f>IF('AP-LIST_c9800'!E144="","#",CONCATENATE("ap name AP",'AP-LIST_c9800'!M144," name ",'AP-LIST_c9800'!B144))</f>
        <v>#</v>
      </c>
    </row>
    <row r="145" spans="1:1" x14ac:dyDescent="0.25">
      <c r="A145" s="85" t="str">
        <f>IF('AP-LIST_c9800'!E145="","#",CONCATENATE("ap name AP",'AP-LIST_c9800'!M145," name ",'AP-LIST_c9800'!B145))</f>
        <v>#</v>
      </c>
    </row>
    <row r="146" spans="1:1" x14ac:dyDescent="0.25">
      <c r="A146" s="85" t="str">
        <f>IF('AP-LIST_c9800'!E146="","#",CONCATENATE("ap name AP",'AP-LIST_c9800'!M146," name ",'AP-LIST_c9800'!B146))</f>
        <v>#</v>
      </c>
    </row>
    <row r="147" spans="1:1" x14ac:dyDescent="0.25">
      <c r="A147" s="85" t="str">
        <f>IF('AP-LIST_c9800'!E147="","#",CONCATENATE("ap name AP",'AP-LIST_c9800'!M147," name ",'AP-LIST_c9800'!B147))</f>
        <v>#</v>
      </c>
    </row>
    <row r="148" spans="1:1" x14ac:dyDescent="0.25">
      <c r="A148" s="85" t="str">
        <f>IF('AP-LIST_c9800'!E148="","#",CONCATENATE("ap name AP",'AP-LIST_c9800'!M148," name ",'AP-LIST_c9800'!B148))</f>
        <v>#</v>
      </c>
    </row>
    <row r="149" spans="1:1" x14ac:dyDescent="0.25">
      <c r="A149" s="85" t="str">
        <f>IF('AP-LIST_c9800'!E149="","#",CONCATENATE("ap name AP",'AP-LIST_c9800'!M149," name ",'AP-LIST_c9800'!B149))</f>
        <v>#</v>
      </c>
    </row>
    <row r="150" spans="1:1" x14ac:dyDescent="0.25">
      <c r="A150" s="85" t="str">
        <f>IF('AP-LIST_c9800'!E150="","#",CONCATENATE("ap name AP",'AP-LIST_c9800'!M150," name ",'AP-LIST_c9800'!B150))</f>
        <v>#</v>
      </c>
    </row>
    <row r="151" spans="1:1" x14ac:dyDescent="0.25">
      <c r="A151" s="85" t="str">
        <f>IF('AP-LIST_c9800'!E151="","#",CONCATENATE("ap name AP",'AP-LIST_c9800'!M151," name ",'AP-LIST_c9800'!B151))</f>
        <v>#</v>
      </c>
    </row>
    <row r="152" spans="1:1" x14ac:dyDescent="0.25">
      <c r="A152" s="85" t="str">
        <f>IF('AP-LIST_c9800'!E152="","#",CONCATENATE("ap name AP",'AP-LIST_c9800'!M152," name ",'AP-LIST_c9800'!B152))</f>
        <v>#</v>
      </c>
    </row>
    <row r="153" spans="1:1" x14ac:dyDescent="0.25">
      <c r="A153" s="85" t="str">
        <f>IF('AP-LIST_c9800'!E153="","#",CONCATENATE("ap name AP",'AP-LIST_c9800'!M153," name ",'AP-LIST_c9800'!B153))</f>
        <v>#</v>
      </c>
    </row>
    <row r="154" spans="1:1" x14ac:dyDescent="0.25">
      <c r="A154" s="85" t="str">
        <f>IF('AP-LIST_c9800'!E154="","#",CONCATENATE("ap name AP",'AP-LIST_c9800'!M154," name ",'AP-LIST_c9800'!B154))</f>
        <v>#</v>
      </c>
    </row>
    <row r="155" spans="1:1" x14ac:dyDescent="0.25">
      <c r="A155" s="85" t="str">
        <f>IF('AP-LIST_c9800'!E155="","#",CONCATENATE("ap name AP",'AP-LIST_c9800'!M155," name ",'AP-LIST_c9800'!B155))</f>
        <v>#</v>
      </c>
    </row>
    <row r="156" spans="1:1" x14ac:dyDescent="0.25">
      <c r="A156" s="85" t="str">
        <f>IF('AP-LIST_c9800'!E156="","#",CONCATENATE("ap name AP",'AP-LIST_c9800'!M156," name ",'AP-LIST_c9800'!B156))</f>
        <v>#</v>
      </c>
    </row>
    <row r="157" spans="1:1" x14ac:dyDescent="0.25">
      <c r="A157" s="85" t="str">
        <f>IF('AP-LIST_c9800'!E157="","#",CONCATENATE("ap name AP",'AP-LIST_c9800'!M157," name ",'AP-LIST_c9800'!B157))</f>
        <v>#</v>
      </c>
    </row>
    <row r="158" spans="1:1" x14ac:dyDescent="0.25">
      <c r="A158" s="85" t="str">
        <f>IF('AP-LIST_c9800'!E158="","#",CONCATENATE("ap name AP",'AP-LIST_c9800'!M158," name ",'AP-LIST_c9800'!B158))</f>
        <v>#</v>
      </c>
    </row>
    <row r="159" spans="1:1" x14ac:dyDescent="0.25">
      <c r="A159" s="85" t="str">
        <f>IF('AP-LIST_c9800'!E159="","#",CONCATENATE("ap name AP",'AP-LIST_c9800'!M159," name ",'AP-LIST_c9800'!B159))</f>
        <v>#</v>
      </c>
    </row>
    <row r="160" spans="1:1" x14ac:dyDescent="0.25">
      <c r="A160" s="85" t="str">
        <f>IF('AP-LIST_c9800'!E160="","#",CONCATENATE("ap name AP",'AP-LIST_c9800'!M160," name ",'AP-LIST_c9800'!B160))</f>
        <v>#</v>
      </c>
    </row>
    <row r="161" spans="1:1" x14ac:dyDescent="0.25">
      <c r="A161" s="85" t="str">
        <f>IF('AP-LIST_c9800'!E161="","#",CONCATENATE("ap name AP",'AP-LIST_c9800'!M161," name ",'AP-LIST_c9800'!B161))</f>
        <v>#</v>
      </c>
    </row>
    <row r="162" spans="1:1" x14ac:dyDescent="0.25">
      <c r="A162" s="85" t="str">
        <f>IF('AP-LIST_c9800'!E162="","#",CONCATENATE("ap name AP",'AP-LIST_c9800'!M162," name ",'AP-LIST_c9800'!B162))</f>
        <v>#</v>
      </c>
    </row>
    <row r="163" spans="1:1" x14ac:dyDescent="0.25">
      <c r="A163" s="85" t="str">
        <f>IF('AP-LIST_c9800'!E163="","#",CONCATENATE("ap name AP",'AP-LIST_c9800'!M163," name ",'AP-LIST_c9800'!B163))</f>
        <v>#</v>
      </c>
    </row>
    <row r="164" spans="1:1" x14ac:dyDescent="0.25">
      <c r="A164" s="85" t="str">
        <f>IF('AP-LIST_c9800'!E164="","#",CONCATENATE("ap name AP",'AP-LIST_c9800'!M164," name ",'AP-LIST_c9800'!B164))</f>
        <v>#</v>
      </c>
    </row>
    <row r="165" spans="1:1" x14ac:dyDescent="0.25">
      <c r="A165" s="85" t="str">
        <f>IF('AP-LIST_c9800'!E165="","#",CONCATENATE("ap name AP",'AP-LIST_c9800'!M165," name ",'AP-LIST_c9800'!B165))</f>
        <v>#</v>
      </c>
    </row>
    <row r="166" spans="1:1" x14ac:dyDescent="0.25">
      <c r="A166" s="85" t="str">
        <f>IF('AP-LIST_c9800'!E166="","#",CONCATENATE("ap name AP",'AP-LIST_c9800'!M166," name ",'AP-LIST_c9800'!B166))</f>
        <v>#</v>
      </c>
    </row>
    <row r="167" spans="1:1" x14ac:dyDescent="0.25">
      <c r="A167" s="85" t="str">
        <f>IF('AP-LIST_c9800'!E167="","#",CONCATENATE("ap name AP",'AP-LIST_c9800'!M167," name ",'AP-LIST_c9800'!B167))</f>
        <v>#</v>
      </c>
    </row>
    <row r="168" spans="1:1" x14ac:dyDescent="0.25">
      <c r="A168" s="85" t="str">
        <f>IF('AP-LIST_c9800'!E168="","#",CONCATENATE("ap name AP",'AP-LIST_c9800'!M168," name ",'AP-LIST_c9800'!B168))</f>
        <v>#</v>
      </c>
    </row>
    <row r="169" spans="1:1" x14ac:dyDescent="0.25">
      <c r="A169" s="85" t="str">
        <f>IF('AP-LIST_c9800'!E169="","#",CONCATENATE("ap name AP",'AP-LIST_c9800'!M169," name ",'AP-LIST_c9800'!B169))</f>
        <v>#</v>
      </c>
    </row>
    <row r="170" spans="1:1" x14ac:dyDescent="0.25">
      <c r="A170" s="85" t="str">
        <f>IF('AP-LIST_c9800'!E170="","#",CONCATENATE("ap name AP",'AP-LIST_c9800'!M170," name ",'AP-LIST_c9800'!B170))</f>
        <v>#</v>
      </c>
    </row>
    <row r="171" spans="1:1" x14ac:dyDescent="0.25">
      <c r="A171" s="85" t="str">
        <f>IF('AP-LIST_c9800'!E171="","#",CONCATENATE("ap name AP",'AP-LIST_c9800'!M171," name ",'AP-LIST_c9800'!B171))</f>
        <v>#</v>
      </c>
    </row>
    <row r="172" spans="1:1" x14ac:dyDescent="0.25">
      <c r="A172" s="85" t="str">
        <f>IF('AP-LIST_c9800'!E172="","#",CONCATENATE("ap name AP",'AP-LIST_c9800'!M172," name ",'AP-LIST_c9800'!B172))</f>
        <v>#</v>
      </c>
    </row>
    <row r="173" spans="1:1" x14ac:dyDescent="0.25">
      <c r="A173" s="85" t="str">
        <f>IF('AP-LIST_c9800'!E173="","#",CONCATENATE("ap name AP",'AP-LIST_c9800'!M173," name ",'AP-LIST_c9800'!B173))</f>
        <v>#</v>
      </c>
    </row>
    <row r="174" spans="1:1" x14ac:dyDescent="0.25">
      <c r="A174" s="85" t="str">
        <f>IF('AP-LIST_c9800'!E174="","#",CONCATENATE("ap name AP",'AP-LIST_c9800'!M174," name ",'AP-LIST_c9800'!B174))</f>
        <v>#</v>
      </c>
    </row>
    <row r="175" spans="1:1" x14ac:dyDescent="0.25">
      <c r="A175" s="85" t="str">
        <f>IF('AP-LIST_c9800'!E175="","#",CONCATENATE("ap name AP",'AP-LIST_c9800'!M175," name ",'AP-LIST_c9800'!B175))</f>
        <v>#</v>
      </c>
    </row>
    <row r="176" spans="1:1" x14ac:dyDescent="0.25">
      <c r="A176" s="85" t="str">
        <f>IF('AP-LIST_c9800'!E176="","#",CONCATENATE("ap name AP",'AP-LIST_c9800'!M176," name ",'AP-LIST_c9800'!B176))</f>
        <v>#</v>
      </c>
    </row>
    <row r="177" spans="1:1" x14ac:dyDescent="0.25">
      <c r="A177" s="85" t="str">
        <f>IF('AP-LIST_c9800'!E177="","#",CONCATENATE("ap name AP",'AP-LIST_c9800'!M177," name ",'AP-LIST_c9800'!B177))</f>
        <v>#</v>
      </c>
    </row>
    <row r="178" spans="1:1" x14ac:dyDescent="0.25">
      <c r="A178" s="85" t="str">
        <f>IF('AP-LIST_c9800'!E178="","#",CONCATENATE("ap name AP",'AP-LIST_c9800'!M178," name ",'AP-LIST_c9800'!B178))</f>
        <v>#</v>
      </c>
    </row>
    <row r="179" spans="1:1" x14ac:dyDescent="0.25">
      <c r="A179" s="85" t="str">
        <f>IF('AP-LIST_c9800'!E179="","#",CONCATENATE("ap name AP",'AP-LIST_c9800'!M179," name ",'AP-LIST_c9800'!B179))</f>
        <v>#</v>
      </c>
    </row>
    <row r="180" spans="1:1" x14ac:dyDescent="0.25">
      <c r="A180" s="85" t="str">
        <f>IF('AP-LIST_c9800'!E180="","#",CONCATENATE("ap name AP",'AP-LIST_c9800'!M180," name ",'AP-LIST_c9800'!B180))</f>
        <v>#</v>
      </c>
    </row>
    <row r="181" spans="1:1" x14ac:dyDescent="0.25">
      <c r="A181" s="85" t="str">
        <f>IF('AP-LIST_c9800'!E181="","#",CONCATENATE("ap name AP",'AP-LIST_c9800'!M181," name ",'AP-LIST_c9800'!B181))</f>
        <v>#</v>
      </c>
    </row>
    <row r="182" spans="1:1" x14ac:dyDescent="0.25">
      <c r="A182" s="85" t="str">
        <f>IF('AP-LIST_c9800'!E182="","#",CONCATENATE("ap name AP",'AP-LIST_c9800'!M182," name ",'AP-LIST_c9800'!B182))</f>
        <v>#</v>
      </c>
    </row>
    <row r="183" spans="1:1" x14ac:dyDescent="0.25">
      <c r="A183" s="85" t="str">
        <f>IF('AP-LIST_c9800'!E183="","#",CONCATENATE("ap name AP",'AP-LIST_c9800'!M183," name ",'AP-LIST_c9800'!B183))</f>
        <v>#</v>
      </c>
    </row>
    <row r="184" spans="1:1" x14ac:dyDescent="0.25">
      <c r="A184" s="85" t="str">
        <f>IF('AP-LIST_c9800'!E184="","#",CONCATENATE("ap name AP",'AP-LIST_c9800'!M184," name ",'AP-LIST_c9800'!B184))</f>
        <v>#</v>
      </c>
    </row>
    <row r="185" spans="1:1" x14ac:dyDescent="0.25">
      <c r="A185" s="85" t="str">
        <f>IF('AP-LIST_c9800'!E185="","#",CONCATENATE("ap name AP",'AP-LIST_c9800'!M185," name ",'AP-LIST_c9800'!B185))</f>
        <v>#</v>
      </c>
    </row>
    <row r="186" spans="1:1" x14ac:dyDescent="0.25">
      <c r="A186" s="85" t="str">
        <f>IF('AP-LIST_c9800'!E186="","#",CONCATENATE("ap name AP",'AP-LIST_c9800'!M186," name ",'AP-LIST_c9800'!B186))</f>
        <v>#</v>
      </c>
    </row>
    <row r="187" spans="1:1" x14ac:dyDescent="0.25">
      <c r="A187" s="85" t="str">
        <f>IF('AP-LIST_c9800'!E187="","#",CONCATENATE("ap name AP",'AP-LIST_c9800'!M187," name ",'AP-LIST_c9800'!B187))</f>
        <v>#</v>
      </c>
    </row>
    <row r="188" spans="1:1" x14ac:dyDescent="0.25">
      <c r="A188" s="85" t="str">
        <f>IF('AP-LIST_c9800'!E188="","#",CONCATENATE("ap name AP",'AP-LIST_c9800'!M188," name ",'AP-LIST_c9800'!B188))</f>
        <v>#</v>
      </c>
    </row>
    <row r="189" spans="1:1" x14ac:dyDescent="0.25">
      <c r="A189" s="85" t="str">
        <f>IF('AP-LIST_c9800'!E189="","#",CONCATENATE("ap name AP",'AP-LIST_c9800'!M189," name ",'AP-LIST_c9800'!B189))</f>
        <v>#</v>
      </c>
    </row>
    <row r="190" spans="1:1" x14ac:dyDescent="0.25">
      <c r="A190" s="85" t="str">
        <f>IF('AP-LIST_c9800'!E190="","#",CONCATENATE("ap name AP",'AP-LIST_c9800'!M190," name ",'AP-LIST_c9800'!B190))</f>
        <v>#</v>
      </c>
    </row>
    <row r="191" spans="1:1" x14ac:dyDescent="0.25">
      <c r="A191" s="85" t="str">
        <f>IF('AP-LIST_c9800'!E191="","#",CONCATENATE("ap name AP",'AP-LIST_c9800'!M191," name ",'AP-LIST_c9800'!B191))</f>
        <v>#</v>
      </c>
    </row>
    <row r="192" spans="1:1" x14ac:dyDescent="0.25">
      <c r="A192" s="85" t="str">
        <f>IF('AP-LIST_c9800'!E192="","#",CONCATENATE("ap name AP",'AP-LIST_c9800'!M192," name ",'AP-LIST_c9800'!B192))</f>
        <v>#</v>
      </c>
    </row>
    <row r="193" spans="1:1" x14ac:dyDescent="0.25">
      <c r="A193" s="85" t="str">
        <f>IF('AP-LIST_c9800'!E193="","#",CONCATENATE("ap name AP",'AP-LIST_c9800'!M193," name ",'AP-LIST_c9800'!B193))</f>
        <v>#</v>
      </c>
    </row>
    <row r="194" spans="1:1" x14ac:dyDescent="0.25">
      <c r="A194" s="85" t="str">
        <f>IF('AP-LIST_c9800'!E194="","#",CONCATENATE("ap name AP",'AP-LIST_c9800'!M194," name ",'AP-LIST_c9800'!B194))</f>
        <v>#</v>
      </c>
    </row>
    <row r="195" spans="1:1" x14ac:dyDescent="0.25">
      <c r="A195" s="85" t="str">
        <f>IF('AP-LIST_c9800'!E195="","#",CONCATENATE("ap name AP",'AP-LIST_c9800'!M195," name ",'AP-LIST_c9800'!B195))</f>
        <v>#</v>
      </c>
    </row>
    <row r="196" spans="1:1" x14ac:dyDescent="0.25">
      <c r="A196" s="85" t="str">
        <f>IF('AP-LIST_c9800'!E196="","#",CONCATENATE("ap name AP",'AP-LIST_c9800'!M196," name ",'AP-LIST_c9800'!B196))</f>
        <v>#</v>
      </c>
    </row>
    <row r="197" spans="1:1" x14ac:dyDescent="0.25">
      <c r="A197" s="85" t="str">
        <f>IF('AP-LIST_c9800'!E197="","#",CONCATENATE("ap name AP",'AP-LIST_c9800'!M197," name ",'AP-LIST_c9800'!B197))</f>
        <v>#</v>
      </c>
    </row>
    <row r="198" spans="1:1" x14ac:dyDescent="0.25">
      <c r="A198" s="85" t="str">
        <f>IF('AP-LIST_c9800'!E198="","#",CONCATENATE("ap name AP",'AP-LIST_c9800'!M198," name ",'AP-LIST_c9800'!B198))</f>
        <v>#</v>
      </c>
    </row>
    <row r="199" spans="1:1" x14ac:dyDescent="0.25">
      <c r="A199" s="85" t="str">
        <f>IF('AP-LIST_c9800'!E199="","#",CONCATENATE("ap name AP",'AP-LIST_c9800'!M199," name ",'AP-LIST_c9800'!B199))</f>
        <v>#</v>
      </c>
    </row>
    <row r="200" spans="1:1" x14ac:dyDescent="0.25">
      <c r="A200" s="85" t="str">
        <f>IF('AP-LIST_c9800'!E200="","#",CONCATENATE("ap name AP",'AP-LIST_c9800'!M200," name ",'AP-LIST_c9800'!B200))</f>
        <v>#</v>
      </c>
    </row>
    <row r="201" spans="1:1" x14ac:dyDescent="0.25">
      <c r="A201" s="85" t="str">
        <f>IF('AP-LIST_c9800'!E201="","#",CONCATENATE("ap name AP",'AP-LIST_c9800'!M201," name ",'AP-LIST_c9800'!B201))</f>
        <v>#</v>
      </c>
    </row>
    <row r="202" spans="1:1" x14ac:dyDescent="0.25">
      <c r="A202" s="85" t="str">
        <f>IF('AP-LIST_c9800'!E202="","#",CONCATENATE("ap name AP",'AP-LIST_c9800'!M202," name ",'AP-LIST_c9800'!B202))</f>
        <v>#</v>
      </c>
    </row>
    <row r="203" spans="1:1" x14ac:dyDescent="0.25">
      <c r="A203" s="85" t="str">
        <f>IF('AP-LIST_c9800'!E203="","#",CONCATENATE("ap name AP",'AP-LIST_c9800'!M203," name ",'AP-LIST_c9800'!B203))</f>
        <v>#</v>
      </c>
    </row>
    <row r="204" spans="1:1" x14ac:dyDescent="0.25">
      <c r="A204" s="85" t="str">
        <f>IF('AP-LIST_c9800'!E204="","#",CONCATENATE("ap name AP",'AP-LIST_c9800'!M204," name ",'AP-LIST_c9800'!B204))</f>
        <v>#</v>
      </c>
    </row>
    <row r="205" spans="1:1" x14ac:dyDescent="0.25">
      <c r="A205" s="85" t="str">
        <f>IF('AP-LIST_c9800'!E205="","#",CONCATENATE("ap name AP",'AP-LIST_c9800'!M205," name ",'AP-LIST_c9800'!B205))</f>
        <v>#</v>
      </c>
    </row>
    <row r="206" spans="1:1" x14ac:dyDescent="0.25">
      <c r="A206" s="85" t="str">
        <f>IF('AP-LIST_c9800'!E206="","#",CONCATENATE("ap name AP",'AP-LIST_c9800'!M206," name ",'AP-LIST_c9800'!B206))</f>
        <v>#</v>
      </c>
    </row>
    <row r="207" spans="1:1" x14ac:dyDescent="0.25">
      <c r="A207" s="85" t="str">
        <f>IF('AP-LIST_c9800'!E207="","#",CONCATENATE("ap name AP",'AP-LIST_c9800'!M207," name ",'AP-LIST_c9800'!B207))</f>
        <v>#</v>
      </c>
    </row>
    <row r="208" spans="1:1" x14ac:dyDescent="0.25">
      <c r="A208" s="85" t="str">
        <f>IF('AP-LIST_c9800'!E208="","#",CONCATENATE("ap name AP",'AP-LIST_c9800'!M208," name ",'AP-LIST_c9800'!B208))</f>
        <v>#</v>
      </c>
    </row>
    <row r="209" spans="1:1" x14ac:dyDescent="0.25">
      <c r="A209" s="85" t="str">
        <f>IF('AP-LIST_c9800'!E209="","#",CONCATENATE("ap name AP",'AP-LIST_c9800'!M209," name ",'AP-LIST_c9800'!B209))</f>
        <v>#</v>
      </c>
    </row>
    <row r="210" spans="1:1" x14ac:dyDescent="0.25">
      <c r="A210" s="85" t="str">
        <f>IF('AP-LIST_c9800'!E210="","#",CONCATENATE("ap name AP",'AP-LIST_c9800'!M210," name ",'AP-LIST_c9800'!B210))</f>
        <v>#</v>
      </c>
    </row>
    <row r="211" spans="1:1" x14ac:dyDescent="0.25">
      <c r="A211" s="85" t="str">
        <f>IF('AP-LIST_c9800'!E211="","#",CONCATENATE("ap name AP",'AP-LIST_c9800'!M211," name ",'AP-LIST_c9800'!B211))</f>
        <v>#</v>
      </c>
    </row>
    <row r="212" spans="1:1" x14ac:dyDescent="0.25">
      <c r="A212" s="85" t="str">
        <f>IF('AP-LIST_c9800'!E212="","#",CONCATENATE("ap name AP",'AP-LIST_c9800'!M212," name ",'AP-LIST_c9800'!B212))</f>
        <v>#</v>
      </c>
    </row>
    <row r="213" spans="1:1" x14ac:dyDescent="0.25">
      <c r="A213" s="85" t="str">
        <f>IF('AP-LIST_c9800'!E213="","#",CONCATENATE("ap name AP",'AP-LIST_c9800'!M213," name ",'AP-LIST_c9800'!B213))</f>
        <v>#</v>
      </c>
    </row>
    <row r="214" spans="1:1" x14ac:dyDescent="0.25">
      <c r="A214" s="85" t="str">
        <f>IF('AP-LIST_c9800'!E214="","#",CONCATENATE("ap name AP",'AP-LIST_c9800'!M214," name ",'AP-LIST_c9800'!B214))</f>
        <v>#</v>
      </c>
    </row>
    <row r="215" spans="1:1" x14ac:dyDescent="0.25">
      <c r="A215" s="85" t="str">
        <f>IF('AP-LIST_c9800'!E215="","#",CONCATENATE("ap name AP",'AP-LIST_c9800'!M215," name ",'AP-LIST_c9800'!B215))</f>
        <v>#</v>
      </c>
    </row>
    <row r="216" spans="1:1" x14ac:dyDescent="0.25">
      <c r="A216" s="85" t="str">
        <f>IF('AP-LIST_c9800'!E216="","#",CONCATENATE("ap name AP",'AP-LIST_c9800'!M216," name ",'AP-LIST_c9800'!B216))</f>
        <v>#</v>
      </c>
    </row>
    <row r="217" spans="1:1" x14ac:dyDescent="0.25">
      <c r="A217" s="85" t="str">
        <f>IF('AP-LIST_c9800'!E217="","#",CONCATENATE("ap name AP",'AP-LIST_c9800'!M217," name ",'AP-LIST_c9800'!B217))</f>
        <v>#</v>
      </c>
    </row>
    <row r="218" spans="1:1" x14ac:dyDescent="0.25">
      <c r="A218" s="85" t="str">
        <f>IF('AP-LIST_c9800'!E218="","#",CONCATENATE("ap name AP",'AP-LIST_c9800'!M218," name ",'AP-LIST_c9800'!B218))</f>
        <v>#</v>
      </c>
    </row>
    <row r="219" spans="1:1" x14ac:dyDescent="0.25">
      <c r="A219" s="85" t="str">
        <f>IF('AP-LIST_c9800'!E219="","#",CONCATENATE("ap name AP",'AP-LIST_c9800'!M219," name ",'AP-LIST_c9800'!B219))</f>
        <v>#</v>
      </c>
    </row>
    <row r="220" spans="1:1" x14ac:dyDescent="0.25">
      <c r="A220" s="85" t="str">
        <f>IF('AP-LIST_c9800'!E220="","#",CONCATENATE("ap name AP",'AP-LIST_c9800'!M220," name ",'AP-LIST_c9800'!B220))</f>
        <v>#</v>
      </c>
    </row>
    <row r="221" spans="1:1" x14ac:dyDescent="0.25">
      <c r="A221" s="85" t="str">
        <f>IF('AP-LIST_c9800'!E221="","#",CONCATENATE("ap name AP",'AP-LIST_c9800'!M221," name ",'AP-LIST_c9800'!B221))</f>
        <v>#</v>
      </c>
    </row>
    <row r="222" spans="1:1" x14ac:dyDescent="0.25">
      <c r="A222" s="85" t="str">
        <f>IF('AP-LIST_c9800'!E222="","#",CONCATENATE("ap name AP",'AP-LIST_c9800'!M222," name ",'AP-LIST_c9800'!B222))</f>
        <v>#</v>
      </c>
    </row>
    <row r="223" spans="1:1" x14ac:dyDescent="0.25">
      <c r="A223" s="85" t="str">
        <f>IF('AP-LIST_c9800'!E223="","#",CONCATENATE("ap name AP",'AP-LIST_c9800'!M223," name ",'AP-LIST_c9800'!B223))</f>
        <v>#</v>
      </c>
    </row>
    <row r="224" spans="1:1" x14ac:dyDescent="0.25">
      <c r="A224" s="85" t="str">
        <f>IF('AP-LIST_c9800'!E224="","#",CONCATENATE("ap name AP",'AP-LIST_c9800'!M224," name ",'AP-LIST_c9800'!B224))</f>
        <v>#</v>
      </c>
    </row>
    <row r="225" spans="1:1" x14ac:dyDescent="0.25">
      <c r="A225" s="85" t="str">
        <f>IF('AP-LIST_c9800'!E225="","#",CONCATENATE("ap name AP",'AP-LIST_c9800'!M225," name ",'AP-LIST_c9800'!B225))</f>
        <v>#</v>
      </c>
    </row>
    <row r="226" spans="1:1" x14ac:dyDescent="0.25">
      <c r="A226" s="85" t="str">
        <f>IF('AP-LIST_c9800'!E226="","#",CONCATENATE("ap name AP",'AP-LIST_c9800'!M226," name ",'AP-LIST_c9800'!B226))</f>
        <v>#</v>
      </c>
    </row>
    <row r="227" spans="1:1" x14ac:dyDescent="0.25">
      <c r="A227" s="85" t="str">
        <f>IF('AP-LIST_c9800'!E227="","#",CONCATENATE("ap name AP",'AP-LIST_c9800'!M227," name ",'AP-LIST_c9800'!B227))</f>
        <v>#</v>
      </c>
    </row>
    <row r="228" spans="1:1" x14ac:dyDescent="0.25">
      <c r="A228" s="85" t="str">
        <f>IF('AP-LIST_c9800'!E228="","#",CONCATENATE("ap name AP",'AP-LIST_c9800'!M228," name ",'AP-LIST_c9800'!B228))</f>
        <v>#</v>
      </c>
    </row>
    <row r="229" spans="1:1" x14ac:dyDescent="0.25">
      <c r="A229" s="85" t="str">
        <f>IF('AP-LIST_c9800'!E229="","#",CONCATENATE("ap name AP",'AP-LIST_c9800'!M229," name ",'AP-LIST_c9800'!B229))</f>
        <v>#</v>
      </c>
    </row>
    <row r="230" spans="1:1" x14ac:dyDescent="0.25">
      <c r="A230" s="85" t="str">
        <f>IF('AP-LIST_c9800'!E230="","#",CONCATENATE("ap name AP",'AP-LIST_c9800'!M230," name ",'AP-LIST_c9800'!B230))</f>
        <v>#</v>
      </c>
    </row>
    <row r="231" spans="1:1" x14ac:dyDescent="0.25">
      <c r="A231" s="85" t="str">
        <f>IF('AP-LIST_c9800'!E231="","#",CONCATENATE("ap name AP",'AP-LIST_c9800'!M231," name ",'AP-LIST_c9800'!B231))</f>
        <v>#</v>
      </c>
    </row>
    <row r="232" spans="1:1" x14ac:dyDescent="0.25">
      <c r="A232" s="85" t="str">
        <f>IF('AP-LIST_c9800'!E232="","#",CONCATENATE("ap name AP",'AP-LIST_c9800'!M232," name ",'AP-LIST_c9800'!B232))</f>
        <v>#</v>
      </c>
    </row>
    <row r="233" spans="1:1" x14ac:dyDescent="0.25">
      <c r="A233" s="85" t="str">
        <f>IF('AP-LIST_c9800'!E233="","#",CONCATENATE("ap name AP",'AP-LIST_c9800'!M233," name ",'AP-LIST_c9800'!B233))</f>
        <v>#</v>
      </c>
    </row>
    <row r="234" spans="1:1" x14ac:dyDescent="0.25">
      <c r="A234" s="85" t="str">
        <f>IF('AP-LIST_c9800'!E234="","#",CONCATENATE("ap name AP",'AP-LIST_c9800'!M234," name ",'AP-LIST_c9800'!B234))</f>
        <v>#</v>
      </c>
    </row>
    <row r="235" spans="1:1" x14ac:dyDescent="0.25">
      <c r="A235" s="85" t="str">
        <f>IF('AP-LIST_c9800'!E235="","#",CONCATENATE("ap name AP",'AP-LIST_c9800'!M235," name ",'AP-LIST_c9800'!B235))</f>
        <v>#</v>
      </c>
    </row>
    <row r="236" spans="1:1" x14ac:dyDescent="0.25">
      <c r="A236" s="85" t="str">
        <f>IF('AP-LIST_c9800'!E236="","#",CONCATENATE("ap name AP",'AP-LIST_c9800'!M236," name ",'AP-LIST_c9800'!B236))</f>
        <v>#</v>
      </c>
    </row>
    <row r="237" spans="1:1" x14ac:dyDescent="0.25">
      <c r="A237" s="85" t="str">
        <f>IF('AP-LIST_c9800'!E237="","#",CONCATENATE("ap name AP",'AP-LIST_c9800'!M237," name ",'AP-LIST_c9800'!B237))</f>
        <v>#</v>
      </c>
    </row>
    <row r="238" spans="1:1" x14ac:dyDescent="0.25">
      <c r="A238" s="85" t="str">
        <f>IF('AP-LIST_c9800'!E238="","#",CONCATENATE("ap name AP",'AP-LIST_c9800'!M238," name ",'AP-LIST_c9800'!B238))</f>
        <v>#</v>
      </c>
    </row>
    <row r="239" spans="1:1" x14ac:dyDescent="0.25">
      <c r="A239" s="85" t="str">
        <f>IF('AP-LIST_c9800'!E239="","#",CONCATENATE("ap name AP",'AP-LIST_c9800'!M239," name ",'AP-LIST_c9800'!B239))</f>
        <v>#</v>
      </c>
    </row>
    <row r="240" spans="1:1" x14ac:dyDescent="0.25">
      <c r="A240" s="85" t="str">
        <f>IF('AP-LIST_c9800'!E240="","#",CONCATENATE("ap name AP",'AP-LIST_c9800'!M240," name ",'AP-LIST_c9800'!B240))</f>
        <v>#</v>
      </c>
    </row>
    <row r="241" spans="1:1" x14ac:dyDescent="0.25">
      <c r="A241" s="85" t="str">
        <f>IF('AP-LIST_c9800'!E241="","#",CONCATENATE("ap name AP",'AP-LIST_c9800'!M241," name ",'AP-LIST_c9800'!B241))</f>
        <v>#</v>
      </c>
    </row>
    <row r="242" spans="1:1" x14ac:dyDescent="0.25">
      <c r="A242" s="85" t="str">
        <f>IF('AP-LIST_c9800'!E242="","#",CONCATENATE("ap name AP",'AP-LIST_c9800'!M242," name ",'AP-LIST_c9800'!B242))</f>
        <v>#</v>
      </c>
    </row>
    <row r="243" spans="1:1" x14ac:dyDescent="0.25">
      <c r="A243" s="85" t="str">
        <f>IF('AP-LIST_c9800'!E243="","#",CONCATENATE("ap name AP",'AP-LIST_c9800'!M243," name ",'AP-LIST_c9800'!B243))</f>
        <v>#</v>
      </c>
    </row>
    <row r="244" spans="1:1" x14ac:dyDescent="0.25">
      <c r="A244" s="85" t="str">
        <f>IF('AP-LIST_c9800'!E244="","#",CONCATENATE("ap name AP",'AP-LIST_c9800'!M244," name ",'AP-LIST_c9800'!B244))</f>
        <v>#</v>
      </c>
    </row>
    <row r="245" spans="1:1" x14ac:dyDescent="0.25">
      <c r="A245" s="85" t="str">
        <f>IF('AP-LIST_c9800'!E245="","#",CONCATENATE("ap name AP",'AP-LIST_c9800'!M245," name ",'AP-LIST_c9800'!B245))</f>
        <v>#</v>
      </c>
    </row>
    <row r="246" spans="1:1" x14ac:dyDescent="0.25">
      <c r="A246" s="85" t="str">
        <f>IF('AP-LIST_c9800'!E246="","#",CONCATENATE("ap name AP",'AP-LIST_c9800'!M246," name ",'AP-LIST_c9800'!B246))</f>
        <v>#</v>
      </c>
    </row>
    <row r="247" spans="1:1" x14ac:dyDescent="0.25">
      <c r="A247" s="85" t="str">
        <f>IF('AP-LIST_c9800'!E247="","#",CONCATENATE("ap name AP",'AP-LIST_c9800'!M247," name ",'AP-LIST_c9800'!B247))</f>
        <v>#</v>
      </c>
    </row>
    <row r="248" spans="1:1" x14ac:dyDescent="0.25">
      <c r="A248" s="85" t="str">
        <f>IF('AP-LIST_c9800'!E248="","#",CONCATENATE("ap name AP",'AP-LIST_c9800'!M248," name ",'AP-LIST_c9800'!B248))</f>
        <v>#</v>
      </c>
    </row>
    <row r="249" spans="1:1" x14ac:dyDescent="0.25">
      <c r="A249" s="85" t="str">
        <f>IF('AP-LIST_c9800'!E249="","#",CONCATENATE("ap name AP",'AP-LIST_c9800'!M249," name ",'AP-LIST_c9800'!B249))</f>
        <v>#</v>
      </c>
    </row>
    <row r="250" spans="1:1" x14ac:dyDescent="0.25">
      <c r="A250" s="85" t="str">
        <f>IF('AP-LIST_c9800'!E250="","#",CONCATENATE("ap name AP",'AP-LIST_c9800'!M250," name ",'AP-LIST_c9800'!B250))</f>
        <v>#</v>
      </c>
    </row>
    <row r="251" spans="1:1" x14ac:dyDescent="0.25">
      <c r="A251" s="85" t="str">
        <f>IF('AP-LIST_c9800'!E251="","#",CONCATENATE("ap name AP",'AP-LIST_c9800'!M251," name ",'AP-LIST_c9800'!B251))</f>
        <v>#</v>
      </c>
    </row>
    <row r="252" spans="1:1" x14ac:dyDescent="0.25">
      <c r="A252" s="85" t="str">
        <f>IF('AP-LIST_c9800'!E252="","#",CONCATENATE("ap name AP",'AP-LIST_c9800'!M252," name ",'AP-LIST_c9800'!B252))</f>
        <v>#</v>
      </c>
    </row>
    <row r="253" spans="1:1" x14ac:dyDescent="0.25">
      <c r="A253" s="85" t="str">
        <f>IF('AP-LIST_c9800'!E253="","#",CONCATENATE("ap name AP",'AP-LIST_c9800'!M253," name ",'AP-LIST_c9800'!B253))</f>
        <v>#</v>
      </c>
    </row>
    <row r="254" spans="1:1" x14ac:dyDescent="0.25">
      <c r="A254" s="85" t="str">
        <f>IF('AP-LIST_c9800'!E254="","#",CONCATENATE("ap name AP",'AP-LIST_c9800'!M254," name ",'AP-LIST_c9800'!B254))</f>
        <v>#</v>
      </c>
    </row>
    <row r="255" spans="1:1" x14ac:dyDescent="0.25">
      <c r="A255" s="85" t="str">
        <f>IF('AP-LIST_c9800'!E255="","#",CONCATENATE("ap name AP",'AP-LIST_c9800'!M255," name ",'AP-LIST_c9800'!B255))</f>
        <v>#</v>
      </c>
    </row>
    <row r="256" spans="1:1" x14ac:dyDescent="0.25">
      <c r="A256" s="85" t="str">
        <f>IF('AP-LIST_c9800'!E256="","#",CONCATENATE("ap name AP",'AP-LIST_c9800'!M256," name ",'AP-LIST_c9800'!B256))</f>
        <v>#</v>
      </c>
    </row>
    <row r="257" spans="1:1" x14ac:dyDescent="0.25">
      <c r="A257" s="85" t="str">
        <f>IF('AP-LIST_c9800'!E257="","#",CONCATENATE("ap name AP",'AP-LIST_c9800'!M257," name ",'AP-LIST_c9800'!B257))</f>
        <v>#</v>
      </c>
    </row>
    <row r="258" spans="1:1" ht="15.75" thickBot="1" x14ac:dyDescent="0.3">
      <c r="A258" s="83" t="s">
        <v>1316</v>
      </c>
    </row>
  </sheetData>
  <phoneticPr fontId="5" type="noConversion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99"/>
  <sheetViews>
    <sheetView workbookViewId="0">
      <pane ySplit="1" topLeftCell="A107" activePane="bottomLeft" state="frozen"/>
      <selection pane="bottomLeft" activeCell="A3" sqref="A3:A121"/>
    </sheetView>
  </sheetViews>
  <sheetFormatPr baseColWidth="10" defaultRowHeight="15" x14ac:dyDescent="0.25"/>
  <cols>
    <col min="1" max="1" width="92.140625" bestFit="1" customWidth="1"/>
    <col min="3" max="3" width="92.140625" bestFit="1" customWidth="1"/>
  </cols>
  <sheetData>
    <row r="1" spans="1:1" ht="33" customHeight="1" x14ac:dyDescent="0.25">
      <c r="A1" s="64" t="s">
        <v>1486</v>
      </c>
    </row>
    <row r="2" spans="1:1" x14ac:dyDescent="0.25">
      <c r="A2" s="69" t="s">
        <v>1298</v>
      </c>
    </row>
    <row r="3" spans="1:1" x14ac:dyDescent="0.25">
      <c r="A3" s="6" t="s">
        <v>1079</v>
      </c>
    </row>
    <row r="4" spans="1:1" x14ac:dyDescent="0.25">
      <c r="A4" s="6" t="str">
        <f>CONCATENATE("ap name ",'AP-LIST_c9800'!B4," static-ip ip-address ",'AP-LIST_c9800'!G4," netmask ",var_mask_v1," gateway ",var_gw_v1)</f>
        <v>ap name de0634ncap20001 static-ip ip-address 10.251.81.201 netmask 255.255.255.0 gateway 10.251.81.1</v>
      </c>
    </row>
    <row r="5" spans="1:1" x14ac:dyDescent="0.25">
      <c r="A5" s="6" t="s">
        <v>1059</v>
      </c>
    </row>
    <row r="6" spans="1:1" x14ac:dyDescent="0.25">
      <c r="A6" s="68" t="str">
        <f>CONCATENATE("ap name ",'AP-LIST_c9800'!B5," static-ip ip-address ",'AP-LIST_c9800'!G5," netmask ",var_mask_v1," gateway ",var_gw_v1)</f>
        <v>ap name de0634ncap20002 static-ip ip-address 10.251.81.202 netmask 255.255.255.0 gateway 10.251.81.1</v>
      </c>
    </row>
    <row r="7" spans="1:1" x14ac:dyDescent="0.25">
      <c r="A7" s="68" t="s">
        <v>1059</v>
      </c>
    </row>
    <row r="8" spans="1:1" x14ac:dyDescent="0.25">
      <c r="A8" s="68" t="str">
        <f>CONCATENATE("ap name ",'AP-LIST_c9800'!B6," static-ip ip-address ",'AP-LIST_c9800'!G6," netmask ",var_mask_v1," gateway ",var_gw_v1)</f>
        <v>ap name de0634ncap20003 static-ip ip-address 10.251.81.203 netmask 255.255.255.0 gateway 10.251.81.1</v>
      </c>
    </row>
    <row r="9" spans="1:1" x14ac:dyDescent="0.25">
      <c r="A9" s="68" t="s">
        <v>1059</v>
      </c>
    </row>
    <row r="10" spans="1:1" x14ac:dyDescent="0.25">
      <c r="A10" s="68" t="str">
        <f>CONCATENATE("ap name ",'AP-LIST_c9800'!B7," static-ip ip-address ",'AP-LIST_c9800'!G7," netmask ",var_mask_v1," gateway ",var_gw_v1)</f>
        <v>ap name de0634ncap20004 static-ip ip-address 10.251.81.204 netmask 255.255.255.0 gateway 10.251.81.1</v>
      </c>
    </row>
    <row r="11" spans="1:1" x14ac:dyDescent="0.25">
      <c r="A11" s="68" t="s">
        <v>1059</v>
      </c>
    </row>
    <row r="12" spans="1:1" x14ac:dyDescent="0.25">
      <c r="A12" s="68" t="str">
        <f>CONCATENATE("ap name ",'AP-LIST_c9800'!B8," static-ip ip-address ",'AP-LIST_c9800'!G8," netmask ",var_mask_v1," gateway ",var_gw_v1)</f>
        <v>ap name de0634ncap20005 static-ip ip-address 10.251.81.205 netmask 255.255.255.0 gateway 10.251.81.1</v>
      </c>
    </row>
    <row r="13" spans="1:1" x14ac:dyDescent="0.25">
      <c r="A13" s="68" t="s">
        <v>1059</v>
      </c>
    </row>
    <row r="14" spans="1:1" x14ac:dyDescent="0.25">
      <c r="A14" s="68" t="str">
        <f>CONCATENATE("ap name ",'AP-LIST_c9800'!B9," static-ip ip-address ",'AP-LIST_c9800'!G9," netmask ",var_mask_v1," gateway ",var_gw_v1)</f>
        <v>ap name de0634ncap20006 static-ip ip-address 10.251.81.206 netmask 255.255.255.0 gateway 10.251.81.1</v>
      </c>
    </row>
    <row r="15" spans="1:1" x14ac:dyDescent="0.25">
      <c r="A15" s="68" t="s">
        <v>1059</v>
      </c>
    </row>
    <row r="16" spans="1:1" x14ac:dyDescent="0.25">
      <c r="A16" s="68" t="str">
        <f>CONCATENATE("ap name ",'AP-LIST_c9800'!B10," static-ip ip-address ",'AP-LIST_c9800'!G10," netmask ",var_mask_v1," gateway ",var_gw_v1)</f>
        <v>ap name de0634ncap20007 static-ip ip-address 10.251.81.207 netmask 255.255.255.0 gateway 10.251.81.1</v>
      </c>
    </row>
    <row r="17" spans="1:1" x14ac:dyDescent="0.25">
      <c r="A17" s="68" t="s">
        <v>1059</v>
      </c>
    </row>
    <row r="18" spans="1:1" x14ac:dyDescent="0.25">
      <c r="A18" s="68" t="str">
        <f>CONCATENATE("ap name ",'AP-LIST_c9800'!B11," static-ip ip-address ",'AP-LIST_c9800'!G11," netmask ",var_mask_v1," gateway ",var_gw_v1)</f>
        <v>ap name de0634ncap20008 static-ip ip-address 10.251.81.208 netmask 255.255.255.0 gateway 10.251.81.1</v>
      </c>
    </row>
    <row r="19" spans="1:1" x14ac:dyDescent="0.25">
      <c r="A19" s="68" t="s">
        <v>1059</v>
      </c>
    </row>
    <row r="20" spans="1:1" x14ac:dyDescent="0.25">
      <c r="A20" s="68" t="str">
        <f>CONCATENATE("ap name ",'AP-LIST_c9800'!B12," static-ip ip-address ",'AP-LIST_c9800'!G12," netmask ",var_mask_v1," gateway ",var_gw_v1)</f>
        <v>ap name de0634ncap20009 static-ip ip-address 10.251.81.209 netmask 255.255.255.0 gateway 10.251.81.1</v>
      </c>
    </row>
    <row r="21" spans="1:1" x14ac:dyDescent="0.25">
      <c r="A21" s="68" t="s">
        <v>1059</v>
      </c>
    </row>
    <row r="22" spans="1:1" x14ac:dyDescent="0.25">
      <c r="A22" s="68" t="str">
        <f>CONCATENATE("ap name ",'AP-LIST_c9800'!B13," static-ip ip-address ",'AP-LIST_c9800'!G13," netmask ",var_mask_v1," gateway ",var_gw_v1)</f>
        <v>ap name de0634ncap20010 static-ip ip-address 10.251.81.210 netmask 255.255.255.0 gateway 10.251.81.1</v>
      </c>
    </row>
    <row r="23" spans="1:1" x14ac:dyDescent="0.25">
      <c r="A23" s="68" t="s">
        <v>1059</v>
      </c>
    </row>
    <row r="24" spans="1:1" x14ac:dyDescent="0.25">
      <c r="A24" s="68" t="str">
        <f>CONCATENATE("ap name ",'AP-LIST_c9800'!B14," static-ip ip-address ",'AP-LIST_c9800'!G14," netmask ",var_mask_v1," gateway ",var_gw_v1)</f>
        <v>ap name de0634ncap20011 static-ip ip-address 10.251.81.211 netmask 255.255.255.0 gateway 10.251.81.1</v>
      </c>
    </row>
    <row r="25" spans="1:1" x14ac:dyDescent="0.25">
      <c r="A25" s="68" t="s">
        <v>1059</v>
      </c>
    </row>
    <row r="26" spans="1:1" x14ac:dyDescent="0.25">
      <c r="A26" s="68" t="str">
        <f>CONCATENATE("ap name ",'AP-LIST_c9800'!B15," static-ip ip-address ",'AP-LIST_c9800'!G15," netmask ",var_mask_v1," gateway ",var_gw_v1)</f>
        <v>ap name de0634ncap20012 static-ip ip-address 10.251.81.212 netmask 255.255.255.0 gateway 10.251.81.1</v>
      </c>
    </row>
    <row r="27" spans="1:1" x14ac:dyDescent="0.25">
      <c r="A27" s="68" t="s">
        <v>1059</v>
      </c>
    </row>
    <row r="28" spans="1:1" x14ac:dyDescent="0.25">
      <c r="A28" s="6" t="str">
        <f>CONCATENATE("ap name ",'AP-LIST_c9800'!B16," static-ip ip-address ",'AP-LIST_c9800'!G16," netmask ",var_mask_v1," gateway ",var_gw_v1)</f>
        <v>ap name de0634ncap20013 static-ip ip-address 10.251.81.213 netmask 255.255.255.0 gateway 10.251.81.1</v>
      </c>
    </row>
    <row r="29" spans="1:1" x14ac:dyDescent="0.25">
      <c r="A29" s="6" t="s">
        <v>1059</v>
      </c>
    </row>
    <row r="30" spans="1:1" x14ac:dyDescent="0.25">
      <c r="A30" s="6" t="str">
        <f>CONCATENATE("ap name ",'AP-LIST_c9800'!B17," static-ip ip-address ",'AP-LIST_c9800'!G17," netmask ",var_mask_v1," gateway ",var_gw_v1)</f>
        <v>ap name de0634ncap20014 static-ip ip-address 10.251.81.214 netmask 255.255.255.0 gateway 10.251.81.1</v>
      </c>
    </row>
    <row r="31" spans="1:1" x14ac:dyDescent="0.25">
      <c r="A31" s="6" t="s">
        <v>1059</v>
      </c>
    </row>
    <row r="32" spans="1:1" x14ac:dyDescent="0.25">
      <c r="A32" s="6" t="str">
        <f>CONCATENATE("ap name ",'AP-LIST_c9800'!B18," static-ip ip-address ",'AP-LIST_c9800'!G18," netmask ",var_mask_v1," gateway ",var_gw_v1)</f>
        <v>ap name de0634ncap20015 static-ip ip-address 10.251.81.215 netmask 255.255.255.0 gateway 10.251.81.1</v>
      </c>
    </row>
    <row r="33" spans="1:1" x14ac:dyDescent="0.25">
      <c r="A33" s="6" t="s">
        <v>1059</v>
      </c>
    </row>
    <row r="34" spans="1:1" x14ac:dyDescent="0.25">
      <c r="A34" s="6" t="str">
        <f>CONCATENATE("ap name ",'AP-LIST_c9800'!B19," static-ip ip-address ",'AP-LIST_c9800'!G19," netmask ",var_mask_v1," gateway ",var_gw_v1)</f>
        <v>ap name de0634ncap20016 static-ip ip-address 10.251.81.216 netmask 255.255.255.0 gateway 10.251.81.1</v>
      </c>
    </row>
    <row r="35" spans="1:1" x14ac:dyDescent="0.25">
      <c r="A35" s="6" t="s">
        <v>1059</v>
      </c>
    </row>
    <row r="36" spans="1:1" x14ac:dyDescent="0.25">
      <c r="A36" s="6" t="str">
        <f>CONCATENATE("ap name ",'AP-LIST_c9800'!B20," static-ip ip-address ",'AP-LIST_c9800'!G20," netmask ",var_mask_v1," gateway ",var_gw_v1)</f>
        <v>ap name de0634ncap20017 static-ip ip-address 10.251.81.217 netmask 255.255.255.0 gateway 10.251.81.1</v>
      </c>
    </row>
    <row r="37" spans="1:1" x14ac:dyDescent="0.25">
      <c r="A37" s="6" t="s">
        <v>1059</v>
      </c>
    </row>
    <row r="38" spans="1:1" x14ac:dyDescent="0.25">
      <c r="A38" s="6" t="str">
        <f>CONCATENATE("ap name ",'AP-LIST_c9800'!B21," static-ip ip-address ",'AP-LIST_c9800'!G21," netmask ",var_mask_v1," gateway ",var_gw_v1)</f>
        <v>ap name de0634ncap20018 static-ip ip-address 10.251.81.218 netmask 255.255.255.0 gateway 10.251.81.1</v>
      </c>
    </row>
    <row r="39" spans="1:1" x14ac:dyDescent="0.25">
      <c r="A39" s="6" t="s">
        <v>1059</v>
      </c>
    </row>
    <row r="40" spans="1:1" x14ac:dyDescent="0.25">
      <c r="A40" s="6" t="str">
        <f>CONCATENATE("ap name ",'AP-LIST_c9800'!B22," static-ip ip-address ",'AP-LIST_c9800'!G22," netmask ",var_mask_v1," gateway ",var_gw_v1)</f>
        <v>ap name de0634ncap20019 static-ip ip-address 10.251.81.219 netmask 255.255.255.0 gateway 10.251.81.1</v>
      </c>
    </row>
    <row r="41" spans="1:1" x14ac:dyDescent="0.25">
      <c r="A41" s="6" t="s">
        <v>1059</v>
      </c>
    </row>
    <row r="42" spans="1:1" x14ac:dyDescent="0.25">
      <c r="A42" s="6" t="str">
        <f>CONCATENATE("ap name ",'AP-LIST_c9800'!B23," static-ip ip-address ",'AP-LIST_c9800'!G23," netmask ",var_mask_v1," gateway ",var_gw_v1)</f>
        <v>ap name de0634ncap20020 static-ip ip-address 10.251.81.220 netmask 255.255.255.0 gateway 10.251.81.1</v>
      </c>
    </row>
    <row r="43" spans="1:1" x14ac:dyDescent="0.25">
      <c r="A43" s="6" t="s">
        <v>1059</v>
      </c>
    </row>
    <row r="44" spans="1:1" x14ac:dyDescent="0.25">
      <c r="A44" s="6" t="str">
        <f>CONCATENATE("ap name ",'AP-LIST_c9800'!B24," static-ip ip-address ",'AP-LIST_c9800'!G24," netmask ",var_mask_v1," gateway ",var_gw_v1)</f>
        <v>ap name de0634ncap20021 static-ip ip-address 10.251.81.221 netmask 255.255.255.0 gateway 10.251.81.1</v>
      </c>
    </row>
    <row r="45" spans="1:1" x14ac:dyDescent="0.25">
      <c r="A45" s="6" t="s">
        <v>1059</v>
      </c>
    </row>
    <row r="46" spans="1:1" x14ac:dyDescent="0.25">
      <c r="A46" s="6" t="str">
        <f>CONCATENATE("ap name ",'AP-LIST_c9800'!B25," static-ip ip-address ",'AP-LIST_c9800'!G25," netmask ",var_mask_v1," gateway ",var_gw_v1)</f>
        <v>ap name de0634ncap20022 static-ip ip-address 10.251.81.222 netmask 255.255.255.0 gateway 10.251.81.1</v>
      </c>
    </row>
    <row r="47" spans="1:1" x14ac:dyDescent="0.25">
      <c r="A47" s="6" t="s">
        <v>1059</v>
      </c>
    </row>
    <row r="48" spans="1:1" x14ac:dyDescent="0.25">
      <c r="A48" s="6" t="str">
        <f>CONCATENATE("ap name ",'AP-LIST_c9800'!B26," static-ip ip-address ",'AP-LIST_c9800'!G26," netmask ",var_mask_v1," gateway ",var_gw_v1)</f>
        <v>ap name de0634ncap20023 static-ip ip-address 10.251.81.223 netmask 255.255.255.0 gateway 10.251.81.1</v>
      </c>
    </row>
    <row r="49" spans="1:1" x14ac:dyDescent="0.25">
      <c r="A49" s="6" t="s">
        <v>1059</v>
      </c>
    </row>
    <row r="50" spans="1:1" x14ac:dyDescent="0.25">
      <c r="A50" s="6" t="str">
        <f>CONCATENATE("ap name ",'AP-LIST_c9800'!B27," static-ip ip-address ",'AP-LIST_c9800'!G27," netmask ",var_mask_v1," gateway ",var_gw_v1)</f>
        <v>ap name de0634ncap20024 static-ip ip-address 10.251.81.224 netmask 255.255.255.0 gateway 10.251.81.1</v>
      </c>
    </row>
    <row r="51" spans="1:1" x14ac:dyDescent="0.25">
      <c r="A51" s="6" t="s">
        <v>1059</v>
      </c>
    </row>
    <row r="52" spans="1:1" x14ac:dyDescent="0.25">
      <c r="A52" s="6" t="str">
        <f>CONCATENATE("ap name ",'AP-LIST_c9800'!B28," static-ip ip-address ",'AP-LIST_c9800'!G28," netmask ",var_mask_v1," gateway ",var_gw_v1)</f>
        <v>ap name de0634ncap20025 static-ip ip-address 10.251.81.225 netmask 255.255.255.0 gateway 10.251.81.1</v>
      </c>
    </row>
    <row r="53" spans="1:1" x14ac:dyDescent="0.25">
      <c r="A53" s="6" t="s">
        <v>1059</v>
      </c>
    </row>
    <row r="54" spans="1:1" x14ac:dyDescent="0.25">
      <c r="A54" s="6" t="str">
        <f>CONCATENATE("ap name ",'AP-LIST_c9800'!B29," static-ip ip-address ",'AP-LIST_c9800'!G29," netmask ",var_mask_v1," gateway ",var_gw_v1)</f>
        <v>ap name de0634ncap20026 static-ip ip-address 10.251.81.226 netmask 255.255.255.0 gateway 10.251.81.1</v>
      </c>
    </row>
    <row r="55" spans="1:1" x14ac:dyDescent="0.25">
      <c r="A55" s="6" t="s">
        <v>1059</v>
      </c>
    </row>
    <row r="56" spans="1:1" x14ac:dyDescent="0.25">
      <c r="A56" s="6" t="str">
        <f>CONCATENATE("ap name ",'AP-LIST_c9800'!B30," static-ip ip-address ",'AP-LIST_c9800'!G30," netmask ",var_mask_v1," gateway ",var_gw_v1)</f>
        <v>ap name de0634ncap20027 static-ip ip-address 10.251.81.227 netmask 255.255.255.0 gateway 10.251.81.1</v>
      </c>
    </row>
    <row r="57" spans="1:1" x14ac:dyDescent="0.25">
      <c r="A57" s="6" t="s">
        <v>1059</v>
      </c>
    </row>
    <row r="58" spans="1:1" x14ac:dyDescent="0.25">
      <c r="A58" s="6" t="str">
        <f>CONCATENATE("ap name ",'AP-LIST_c9800'!B31," static-ip ip-address ",'AP-LIST_c9800'!G31," netmask ",var_mask_v1," gateway ",var_gw_v1)</f>
        <v>ap name de0634ncap20028 static-ip ip-address 10.251.81.228 netmask 255.255.255.0 gateway 10.251.81.1</v>
      </c>
    </row>
    <row r="59" spans="1:1" x14ac:dyDescent="0.25">
      <c r="A59" s="6" t="s">
        <v>1059</v>
      </c>
    </row>
    <row r="60" spans="1:1" x14ac:dyDescent="0.25">
      <c r="A60" s="6" t="str">
        <f>CONCATENATE("ap name ",'AP-LIST_c9800'!B32," static-ip ip-address ",'AP-LIST_c9800'!G32," netmask ",var_mask_v1," gateway ",var_gw_v1)</f>
        <v>ap name de0634ncap20029 static-ip ip-address 10.251.81.229 netmask 255.255.255.0 gateway 10.251.81.1</v>
      </c>
    </row>
    <row r="61" spans="1:1" x14ac:dyDescent="0.25">
      <c r="A61" s="6" t="s">
        <v>1059</v>
      </c>
    </row>
    <row r="62" spans="1:1" x14ac:dyDescent="0.25">
      <c r="A62" s="6" t="str">
        <f>CONCATENATE("ap name ",'AP-LIST_c9800'!B33," static-ip ip-address ",'AP-LIST_c9800'!G33," netmask ",var_mask_v1," gateway ",var_gw_v1)</f>
        <v>ap name de0634ncap20030 static-ip ip-address 10.251.81.230 netmask 255.255.255.0 gateway 10.251.81.1</v>
      </c>
    </row>
    <row r="63" spans="1:1" x14ac:dyDescent="0.25">
      <c r="A63" s="6" t="s">
        <v>1059</v>
      </c>
    </row>
    <row r="64" spans="1:1" x14ac:dyDescent="0.25">
      <c r="A64" s="6" t="str">
        <f>CONCATENATE("ap name ",'AP-LIST_c9800'!B34," static-ip ip-address ",'AP-LIST_c9800'!G34," netmask ",var_mask_v1," gateway ",var_gw_v1)</f>
        <v>ap name de0634ncap20031 static-ip ip-address 10.251.81.231 netmask 255.255.255.0 gateway 10.251.81.1</v>
      </c>
    </row>
    <row r="65" spans="1:1" x14ac:dyDescent="0.25">
      <c r="A65" s="6" t="s">
        <v>1059</v>
      </c>
    </row>
    <row r="66" spans="1:1" x14ac:dyDescent="0.25">
      <c r="A66" s="6" t="str">
        <f>CONCATENATE("ap name ",'AP-LIST_c9800'!B35," static-ip ip-address ",'AP-LIST_c9800'!G35," netmask ",var_mask_v1," gateway ",var_gw_v1)</f>
        <v>ap name de0634ncap20032 static-ip ip-address 10.251.81.232 netmask 255.255.255.0 gateway 10.251.81.1</v>
      </c>
    </row>
    <row r="67" spans="1:1" x14ac:dyDescent="0.25">
      <c r="A67" s="6" t="s">
        <v>1059</v>
      </c>
    </row>
    <row r="68" spans="1:1" x14ac:dyDescent="0.25">
      <c r="A68" s="6" t="str">
        <f>CONCATENATE("ap name ",'AP-LIST_c9800'!B36," static-ip ip-address ",'AP-LIST_c9800'!G36," netmask ",var_mask_v1," gateway ",var_gw_v1)</f>
        <v>ap name de0634ncap20033 static-ip ip-address 10.251.81.233 netmask 255.255.255.0 gateway 10.251.81.1</v>
      </c>
    </row>
    <row r="69" spans="1:1" x14ac:dyDescent="0.25">
      <c r="A69" s="6" t="s">
        <v>1059</v>
      </c>
    </row>
    <row r="70" spans="1:1" x14ac:dyDescent="0.25">
      <c r="A70" s="6" t="str">
        <f>CONCATENATE("ap name ",'AP-LIST_c9800'!B37," static-ip ip-address ",'AP-LIST_c9800'!G37," netmask ",var_mask_v1," gateway ",var_gw_v1)</f>
        <v>ap name de0634ncap20034 static-ip ip-address 10.251.81.234 netmask 255.255.255.0 gateway 10.251.81.1</v>
      </c>
    </row>
    <row r="71" spans="1:1" x14ac:dyDescent="0.25">
      <c r="A71" s="6" t="s">
        <v>1059</v>
      </c>
    </row>
    <row r="72" spans="1:1" x14ac:dyDescent="0.25">
      <c r="A72" s="6" t="str">
        <f>CONCATENATE("ap name ",'AP-LIST_c9800'!B38," static-ip ip-address ",'AP-LIST_c9800'!G38," netmask ",var_mask_v1," gateway ",var_gw_v1)</f>
        <v>ap name de0634ncap20035 static-ip ip-address 10.251.81.235 netmask 255.255.255.0 gateway 10.251.81.1</v>
      </c>
    </row>
    <row r="73" spans="1:1" x14ac:dyDescent="0.25">
      <c r="A73" s="6" t="s">
        <v>1059</v>
      </c>
    </row>
    <row r="74" spans="1:1" x14ac:dyDescent="0.25">
      <c r="A74" s="6" t="str">
        <f>CONCATENATE("ap name ",'AP-LIST_c9800'!B39," static-ip ip-address ",'AP-LIST_c9800'!G39," netmask ",var_mask_v1," gateway ",var_gw_v1)</f>
        <v>ap name de0634ncap20036 static-ip ip-address 10.251.81.236 netmask 255.255.255.0 gateway 10.251.81.1</v>
      </c>
    </row>
    <row r="75" spans="1:1" x14ac:dyDescent="0.25">
      <c r="A75" s="6" t="s">
        <v>1059</v>
      </c>
    </row>
    <row r="76" spans="1:1" x14ac:dyDescent="0.25">
      <c r="A76" s="6" t="str">
        <f>CONCATENATE("ap name ",'AP-LIST_c9800'!B40," static-ip ip-address ",'AP-LIST_c9800'!G40," netmask ",var_mask_v1," gateway ",var_gw_v1)</f>
        <v>ap name de0634ncap20037 static-ip ip-address 10.251.81.237 netmask 255.255.255.0 gateway 10.251.81.1</v>
      </c>
    </row>
    <row r="77" spans="1:1" x14ac:dyDescent="0.25">
      <c r="A77" s="6" t="s">
        <v>1059</v>
      </c>
    </row>
    <row r="78" spans="1:1" x14ac:dyDescent="0.25">
      <c r="A78" s="6" t="str">
        <f>CONCATENATE("ap name ",'AP-LIST_c9800'!B41," static-ip ip-address ",'AP-LIST_c9800'!G41," netmask ",var_mask_v1," gateway ",var_gw_v1)</f>
        <v>ap name de0634ncap20038 static-ip ip-address 10.251.81.238 netmask 255.255.255.0 gateway 10.251.81.1</v>
      </c>
    </row>
    <row r="79" spans="1:1" x14ac:dyDescent="0.25">
      <c r="A79" s="6" t="s">
        <v>1059</v>
      </c>
    </row>
    <row r="80" spans="1:1" x14ac:dyDescent="0.25">
      <c r="A80" s="6" t="str">
        <f>CONCATENATE("ap name ",'AP-LIST_c9800'!B42," static-ip ip-address ",'AP-LIST_c9800'!G42," netmask ",var_mask_v1," gateway ",var_gw_v1)</f>
        <v>ap name de0634ncap20039 static-ip ip-address 10.251.81.239 netmask 255.255.255.0 gateway 10.251.81.1</v>
      </c>
    </row>
    <row r="81" spans="1:1" x14ac:dyDescent="0.25">
      <c r="A81" s="6" t="s">
        <v>1059</v>
      </c>
    </row>
    <row r="82" spans="1:1" x14ac:dyDescent="0.25">
      <c r="A82" s="6" t="str">
        <f>CONCATENATE("ap name ",'AP-LIST_c9800'!B43," static-ip ip-address ",'AP-LIST_c9800'!G43," netmask ",var_mask_v1," gateway ",var_gw_v1)</f>
        <v>ap name de0634ncap20040 static-ip ip-address 10.251.81.240 netmask 255.255.255.0 gateway 10.251.81.1</v>
      </c>
    </row>
    <row r="83" spans="1:1" x14ac:dyDescent="0.25">
      <c r="A83" s="6" t="s">
        <v>1059</v>
      </c>
    </row>
    <row r="84" spans="1:1" x14ac:dyDescent="0.25">
      <c r="A84" s="6" t="str">
        <f>CONCATENATE("ap name ",'AP-LIST_c9800'!B44," static-ip ip-address ",'AP-LIST_c9800'!G44," netmask ",var_mask_v1," gateway ",var_gw_v1)</f>
        <v>ap name de0634ncap20041 static-ip ip-address 10.251.81.241 netmask 255.255.255.0 gateway 10.251.81.1</v>
      </c>
    </row>
    <row r="85" spans="1:1" x14ac:dyDescent="0.25">
      <c r="A85" s="6" t="s">
        <v>1059</v>
      </c>
    </row>
    <row r="86" spans="1:1" x14ac:dyDescent="0.25">
      <c r="A86" s="6" t="str">
        <f>CONCATENATE("ap name ",'AP-LIST_c9800'!B45," static-ip ip-address ",'AP-LIST_c9800'!G45," netmask ",var_mask_v1," gateway ",var_gw_v1)</f>
        <v>ap name de0634ncap20042 static-ip ip-address 10.251.81.242 netmask 255.255.255.0 gateway 10.251.81.1</v>
      </c>
    </row>
    <row r="87" spans="1:1" x14ac:dyDescent="0.25">
      <c r="A87" s="6" t="s">
        <v>1059</v>
      </c>
    </row>
    <row r="88" spans="1:1" x14ac:dyDescent="0.25">
      <c r="A88" s="6" t="str">
        <f>CONCATENATE("ap name ",'AP-LIST_c9800'!B46," static-ip ip-address ",'AP-LIST_c9800'!G46," netmask ",var_mask_v1," gateway ",var_gw_v1)</f>
        <v>ap name de0634ncap20043 static-ip ip-address 10.251.81.243 netmask 255.255.255.0 gateway 10.251.81.1</v>
      </c>
    </row>
    <row r="89" spans="1:1" x14ac:dyDescent="0.25">
      <c r="A89" s="6" t="s">
        <v>1059</v>
      </c>
    </row>
    <row r="90" spans="1:1" x14ac:dyDescent="0.25">
      <c r="A90" s="6" t="str">
        <f>CONCATENATE("ap name ",'AP-LIST_c9800'!B47," static-ip ip-address ",'AP-LIST_c9800'!G47," netmask ",var_mask_v1," gateway ",var_gw_v1)</f>
        <v>ap name de0634ncap20044 static-ip ip-address 10.251.81.244 netmask 255.255.255.0 gateway 10.251.81.1</v>
      </c>
    </row>
    <row r="91" spans="1:1" x14ac:dyDescent="0.25">
      <c r="A91" s="6" t="s">
        <v>1059</v>
      </c>
    </row>
    <row r="92" spans="1:1" x14ac:dyDescent="0.25">
      <c r="A92" s="6" t="str">
        <f>CONCATENATE("ap name ",'AP-LIST_c9800'!B48," static-ip ip-address ",'AP-LIST_c9800'!G48," netmask ",var_mask_v1," gateway ",var_gw_v1)</f>
        <v>ap name de0634ncap20045 static-ip ip-address 10.251.81.245 netmask 255.255.255.0 gateway 10.251.81.1</v>
      </c>
    </row>
    <row r="93" spans="1:1" x14ac:dyDescent="0.25">
      <c r="A93" s="6" t="s">
        <v>1059</v>
      </c>
    </row>
    <row r="94" spans="1:1" x14ac:dyDescent="0.25">
      <c r="A94" s="6" t="str">
        <f>CONCATENATE("ap name ",'AP-LIST_c9800'!B49," static-ip ip-address ",'AP-LIST_c9800'!G49," netmask ",var_mask_v1," gateway ",var_gw_v1)</f>
        <v>ap name de0634ncap20046 static-ip ip-address 10.251.81.246 netmask 255.255.255.0 gateway 10.251.81.1</v>
      </c>
    </row>
    <row r="95" spans="1:1" x14ac:dyDescent="0.25">
      <c r="A95" s="6" t="s">
        <v>1059</v>
      </c>
    </row>
    <row r="96" spans="1:1" x14ac:dyDescent="0.25">
      <c r="A96" s="6" t="str">
        <f>CONCATENATE("ap name ",'AP-LIST_c9800'!B50," static-ip ip-address ",'AP-LIST_c9800'!G50," netmask ",var_mask_v1," gateway ",var_gw_v1)</f>
        <v>ap name de0634ncap20047 static-ip ip-address 10.251.81.247 netmask 255.255.255.0 gateway 10.251.81.1</v>
      </c>
    </row>
    <row r="97" spans="1:1" x14ac:dyDescent="0.25">
      <c r="A97" s="6" t="s">
        <v>1059</v>
      </c>
    </row>
    <row r="98" spans="1:1" x14ac:dyDescent="0.25">
      <c r="A98" s="6" t="str">
        <f>CONCATENATE("ap name ",'AP-LIST_c9800'!B51," static-ip ip-address ",'AP-LIST_c9800'!G51," netmask ",var_mask_v1," gateway ",var_gw_v1)</f>
        <v>ap name de0634ncap20048 static-ip ip-address 10.251.81.248 netmask 255.255.255.0 gateway 10.251.81.1</v>
      </c>
    </row>
    <row r="99" spans="1:1" x14ac:dyDescent="0.25">
      <c r="A99" s="6" t="s">
        <v>1059</v>
      </c>
    </row>
    <row r="100" spans="1:1" x14ac:dyDescent="0.25">
      <c r="A100" s="6" t="str">
        <f>CONCATENATE("ap name ",'AP-LIST_c9800'!B52," static-ip ip-address ",'AP-LIST_c9800'!G52," netmask ",var_mask_v1," gateway ",var_gw_v1)</f>
        <v>ap name de0634ncap20049 static-ip ip-address 10.251.81.249 netmask 255.255.255.0 gateway 10.251.81.1</v>
      </c>
    </row>
    <row r="101" spans="1:1" x14ac:dyDescent="0.25">
      <c r="A101" s="6" t="s">
        <v>1059</v>
      </c>
    </row>
    <row r="102" spans="1:1" x14ac:dyDescent="0.25">
      <c r="A102" s="6" t="str">
        <f>CONCATENATE("ap name ",'AP-LIST_c9800'!B53," static-ip ip-address ",'AP-LIST_c9800'!G53," netmask ",var_mask_v1," gateway ",var_gw_v1)</f>
        <v>ap name de0634ncap20050 static-ip ip-address 10.251.81.250 netmask 255.255.255.0 gateway 10.251.81.1</v>
      </c>
    </row>
    <row r="103" spans="1:1" x14ac:dyDescent="0.25">
      <c r="A103" s="6" t="s">
        <v>1059</v>
      </c>
    </row>
    <row r="104" spans="1:1" x14ac:dyDescent="0.25">
      <c r="A104" s="6" t="str">
        <f>CONCATENATE("ap name ",'AP-LIST_c9800'!B54," static-ip ip-address ",'AP-LIST_c9800'!G54," netmask ",var_mask_v1," gateway ",var_gw_v1)</f>
        <v>ap name de0634ncap20051 static-ip ip-address 10.251.81.251 netmask 255.255.255.0 gateway 10.251.81.1</v>
      </c>
    </row>
    <row r="105" spans="1:1" x14ac:dyDescent="0.25">
      <c r="A105" s="6" t="s">
        <v>1059</v>
      </c>
    </row>
    <row r="106" spans="1:1" x14ac:dyDescent="0.25">
      <c r="A106" s="6" t="str">
        <f>CONCATENATE("ap name ",'AP-LIST_c9800'!B55," static-ip ip-address ",'AP-LIST_c9800'!G55," netmask ",var_mask_v1," gateway ",var_gw_v1)</f>
        <v>ap name de0634ncap20052 static-ip ip-address 10.251.81.252 netmask 255.255.255.0 gateway 10.251.81.1</v>
      </c>
    </row>
    <row r="107" spans="1:1" x14ac:dyDescent="0.25">
      <c r="A107" s="6" t="s">
        <v>1059</v>
      </c>
    </row>
    <row r="108" spans="1:1" x14ac:dyDescent="0.25">
      <c r="A108" s="6" t="str">
        <f>CONCATENATE("ap name ",'AP-LIST_c9800'!B56," static-ip ip-address ",'AP-LIST_c9800'!G56," netmask ",var_mask_v1," gateway ",var_gw_v1)</f>
        <v>ap name de0634ncap20053 static-ip ip-address 10.251.81.253 netmask 255.255.255.0 gateway 10.251.81.1</v>
      </c>
    </row>
    <row r="109" spans="1:1" x14ac:dyDescent="0.25">
      <c r="A109" s="6" t="s">
        <v>1059</v>
      </c>
    </row>
    <row r="110" spans="1:1" x14ac:dyDescent="0.25">
      <c r="A110" s="6" t="str">
        <f>CONCATENATE("ap name ",'AP-LIST_c9800'!B57," static-ip ip-address ",'AP-LIST_c9800'!G57," netmask ",var_mask_v1," gateway ",var_gw_v1)</f>
        <v>ap name de0634ncap20054 static-ip ip-address 10.251.81.254 netmask 255.255.255.0 gateway 10.251.81.1</v>
      </c>
    </row>
    <row r="111" spans="1:1" x14ac:dyDescent="0.25">
      <c r="A111" s="6" t="s">
        <v>1059</v>
      </c>
    </row>
    <row r="112" spans="1:1" x14ac:dyDescent="0.25">
      <c r="A112" s="6" t="str">
        <f>CONCATENATE("ap name ",'AP-LIST_c9800'!B58," static-ip ip-address ",'AP-LIST_c9800'!G58," netmask ",var_mask_v1," gateway ",var_gw_v1)</f>
        <v>ap name de0634ncap20055 static-ip ip-address 10.251.81.21 netmask 255.255.255.0 gateway 10.251.81.1</v>
      </c>
    </row>
    <row r="113" spans="1:1" x14ac:dyDescent="0.25">
      <c r="A113" s="6" t="s">
        <v>1059</v>
      </c>
    </row>
    <row r="114" spans="1:1" x14ac:dyDescent="0.25">
      <c r="A114" s="6" t="str">
        <f>CONCATENATE("ap name ",'AP-LIST_c9800'!B59," static-ip ip-address ",'AP-LIST_c9800'!G59," netmask ",var_mask_v1," gateway ",var_gw_v1)</f>
        <v>ap name de0634ncap20056 static-ip ip-address 10.251.81.22 netmask 255.255.255.0 gateway 10.251.81.1</v>
      </c>
    </row>
    <row r="115" spans="1:1" x14ac:dyDescent="0.25">
      <c r="A115" s="6" t="s">
        <v>1059</v>
      </c>
    </row>
    <row r="116" spans="1:1" x14ac:dyDescent="0.25">
      <c r="A116" s="6" t="str">
        <f>CONCATENATE("ap name ",'AP-LIST_c9800'!B60," static-ip ip-address ",'AP-LIST_c9800'!G60," netmask ",var_mask_v1," gateway ",var_gw_v1)</f>
        <v>ap name de0634ncap20057 static-ip ip-address 10.251.81.23 netmask 255.255.255.0 gateway 10.251.81.1</v>
      </c>
    </row>
    <row r="117" spans="1:1" x14ac:dyDescent="0.25">
      <c r="A117" s="6" t="s">
        <v>1059</v>
      </c>
    </row>
    <row r="118" spans="1:1" x14ac:dyDescent="0.25">
      <c r="A118" s="6" t="str">
        <f>CONCATENATE("ap name ",'AP-LIST_c9800'!B61," static-ip ip-address ",'AP-LIST_c9800'!G61," netmask ",var_mask_v1," gateway ",var_gw_v1)</f>
        <v>ap name de0634ncap20058 static-ip ip-address 10.251.81.24 netmask 255.255.255.0 gateway 10.251.81.1</v>
      </c>
    </row>
    <row r="119" spans="1:1" x14ac:dyDescent="0.25">
      <c r="A119" s="6" t="s">
        <v>1059</v>
      </c>
    </row>
    <row r="120" spans="1:1" x14ac:dyDescent="0.25">
      <c r="A120" s="6" t="str">
        <f>CONCATENATE("ap name ",'AP-LIST_c9800'!B62," static-ip ip-address ",'AP-LIST_c9800'!G62," netmask ",var_mask_v1," gateway ",var_gw_v1)</f>
        <v>ap name de0634ncap20059 static-ip ip-address 10.251.81.25 netmask 255.255.255.0 gateway 10.251.81.1</v>
      </c>
    </row>
    <row r="121" spans="1:1" x14ac:dyDescent="0.25">
      <c r="A121" s="6" t="s">
        <v>1059</v>
      </c>
    </row>
    <row r="122" spans="1:1" x14ac:dyDescent="0.25">
      <c r="A122" s="6" t="str">
        <f>CONCATENATE("ap name ",'AP-LIST_c9800'!B63," static-ip ip-address ",'AP-LIST_c9800'!G63," netmask ",var_mask_v1," gateway ",var_gw_v1)</f>
        <v>ap name de0634ncap20060 static-ip ip-address 10.251.81.26 netmask 255.255.255.0 gateway 10.251.81.1</v>
      </c>
    </row>
    <row r="123" spans="1:1" x14ac:dyDescent="0.25">
      <c r="A123" s="6" t="s">
        <v>1059</v>
      </c>
    </row>
    <row r="124" spans="1:1" x14ac:dyDescent="0.25">
      <c r="A124" s="6" t="str">
        <f>CONCATENATE("ap name ",'AP-LIST_c9800'!B64," static-ip ip-address ",'AP-LIST_c9800'!G64," netmask ",var_mask_v1," gateway ",var_gw_v1)</f>
        <v>ap name de0634ncap20061 static-ip ip-address 10.251.81.27 netmask 255.255.255.0 gateway 10.251.81.1</v>
      </c>
    </row>
    <row r="125" spans="1:1" x14ac:dyDescent="0.25">
      <c r="A125" s="6" t="s">
        <v>1059</v>
      </c>
    </row>
    <row r="126" spans="1:1" x14ac:dyDescent="0.25">
      <c r="A126" s="6" t="str">
        <f>CONCATENATE("ap name ",'AP-LIST_c9800'!B65," static-ip ip-address ",'AP-LIST_c9800'!G65," netmask ",var_mask_v1," gateway ",var_gw_v1)</f>
        <v>ap name de0634ncap20062 static-ip ip-address 10.251.81.28 netmask 255.255.255.0 gateway 10.251.81.1</v>
      </c>
    </row>
    <row r="127" spans="1:1" x14ac:dyDescent="0.25">
      <c r="A127" s="6" t="s">
        <v>1059</v>
      </c>
    </row>
    <row r="128" spans="1:1" x14ac:dyDescent="0.25">
      <c r="A128" s="6" t="str">
        <f>CONCATENATE("ap name ",'AP-LIST_c9800'!B66," static-ip ip-address ",'AP-LIST_c9800'!G66," netmask ",var_mask_v1," gateway ",var_gw_v1)</f>
        <v>ap name de0634ncap20063 static-ip ip-address 10.251.81.29 netmask 255.255.255.0 gateway 10.251.81.1</v>
      </c>
    </row>
    <row r="129" spans="1:1" x14ac:dyDescent="0.25">
      <c r="A129" s="6" t="s">
        <v>1059</v>
      </c>
    </row>
    <row r="130" spans="1:1" x14ac:dyDescent="0.25">
      <c r="A130" s="6" t="str">
        <f>CONCATENATE("ap name ",'AP-LIST_c9800'!B67," static-ip ip-address ",'AP-LIST_c9800'!G67," netmask ",var_mask_v1," gateway ",var_gw_v1)</f>
        <v>ap name de0634ncap20064 static-ip ip-address 10.251.81.30 netmask 255.255.255.0 gateway 10.251.81.1</v>
      </c>
    </row>
    <row r="131" spans="1:1" x14ac:dyDescent="0.25">
      <c r="A131" s="6" t="s">
        <v>1059</v>
      </c>
    </row>
    <row r="132" spans="1:1" x14ac:dyDescent="0.25">
      <c r="A132" s="6" t="str">
        <f>CONCATENATE("ap name ",'AP-LIST_c9800'!B68," static-ip ip-address ",'AP-LIST_c9800'!G68," netmask ",var_mask_v1," gateway ",var_gw_v1)</f>
        <v>ap name de0634ncap20065 static-ip ip-address 10.251.81.31 netmask 255.255.255.0 gateway 10.251.81.1</v>
      </c>
    </row>
    <row r="133" spans="1:1" x14ac:dyDescent="0.25">
      <c r="A133" s="6" t="s">
        <v>1059</v>
      </c>
    </row>
    <row r="134" spans="1:1" x14ac:dyDescent="0.25">
      <c r="A134" s="6" t="str">
        <f>CONCATENATE("ap name ",'AP-LIST_c9800'!B69," static-ip ip-address ",'AP-LIST_c9800'!G69," netmask ",var_mask_v1," gateway ",var_gw_v1)</f>
        <v>ap name de0634ncap20066 static-ip ip-address 10.251.81.32 netmask 255.255.255.0 gateway 10.251.81.1</v>
      </c>
    </row>
    <row r="135" spans="1:1" x14ac:dyDescent="0.25">
      <c r="A135" s="6" t="s">
        <v>1059</v>
      </c>
    </row>
    <row r="136" spans="1:1" x14ac:dyDescent="0.25">
      <c r="A136" s="6" t="str">
        <f>CONCATENATE("ap name ",'AP-LIST_c9800'!B70," static-ip ip-address ",'AP-LIST_c9800'!G70," netmask ",var_mask_v1," gateway ",var_gw_v1)</f>
        <v>ap name de0634ncap20067 static-ip ip-address 10.251.81.33 netmask 255.255.255.0 gateway 10.251.81.1</v>
      </c>
    </row>
    <row r="137" spans="1:1" x14ac:dyDescent="0.25">
      <c r="A137" s="6" t="s">
        <v>1059</v>
      </c>
    </row>
    <row r="138" spans="1:1" x14ac:dyDescent="0.25">
      <c r="A138" s="6" t="str">
        <f>CONCATENATE("ap name ",'AP-LIST_c9800'!B71," static-ip ip-address ",'AP-LIST_c9800'!G71," netmask ",var_mask_v1," gateway ",var_gw_v1)</f>
        <v>ap name de0634ncap20068 static-ip ip-address 10.251.81.34 netmask 255.255.255.0 gateway 10.251.81.1</v>
      </c>
    </row>
    <row r="139" spans="1:1" x14ac:dyDescent="0.25">
      <c r="A139" s="6" t="s">
        <v>1059</v>
      </c>
    </row>
    <row r="140" spans="1:1" x14ac:dyDescent="0.25">
      <c r="A140" s="6" t="str">
        <f>CONCATENATE("ap name ",'AP-LIST_c9800'!B72," static-ip ip-address ",'AP-LIST_c9800'!G72," netmask ",var_mask_v1," gateway ",var_gw_v1)</f>
        <v>ap name de0634ncap20069 static-ip ip-address 10.251.81.35 netmask 255.255.255.0 gateway 10.251.81.1</v>
      </c>
    </row>
    <row r="141" spans="1:1" x14ac:dyDescent="0.25">
      <c r="A141" s="6" t="s">
        <v>1059</v>
      </c>
    </row>
    <row r="142" spans="1:1" x14ac:dyDescent="0.25">
      <c r="A142" s="6" t="str">
        <f>CONCATENATE("ap name ",'AP-LIST_c9800'!B73," static-ip ip-address ",'AP-LIST_c9800'!G73," netmask ",var_mask_v1," gateway ",var_gw_v1)</f>
        <v>ap name de0634ncap20070 static-ip ip-address 10.251.81.36 netmask 255.255.255.0 gateway 10.251.81.1</v>
      </c>
    </row>
    <row r="143" spans="1:1" x14ac:dyDescent="0.25">
      <c r="A143" s="6" t="s">
        <v>1059</v>
      </c>
    </row>
    <row r="144" spans="1:1" x14ac:dyDescent="0.25">
      <c r="A144" s="6" t="str">
        <f>CONCATENATE("ap name ",'AP-LIST_c9800'!B74," static-ip ip-address ",'AP-LIST_c9800'!G74," netmask ",var_mask_v1," gateway ",var_gw_v1)</f>
        <v>ap name de0634ncap20071 static-ip ip-address 10.251.81.37 netmask 255.255.255.0 gateway 10.251.81.1</v>
      </c>
    </row>
    <row r="145" spans="1:1" x14ac:dyDescent="0.25">
      <c r="A145" s="6" t="s">
        <v>1059</v>
      </c>
    </row>
    <row r="146" spans="1:1" x14ac:dyDescent="0.25">
      <c r="A146" s="6" t="str">
        <f>CONCATENATE("ap name ",'AP-LIST_c9800'!B75," static-ip ip-address ",'AP-LIST_c9800'!G75," netmask ",var_mask_v1," gateway ",var_gw_v1)</f>
        <v>ap name de0634ncap20072 static-ip ip-address 10.251.81.38 netmask 255.255.255.0 gateway 10.251.81.1</v>
      </c>
    </row>
    <row r="147" spans="1:1" x14ac:dyDescent="0.25">
      <c r="A147" s="6" t="s">
        <v>1059</v>
      </c>
    </row>
    <row r="148" spans="1:1" x14ac:dyDescent="0.25">
      <c r="A148" s="6" t="str">
        <f>CONCATENATE("ap name ",'AP-LIST_c9800'!B76," static-ip ip-address ",'AP-LIST_c9800'!G76," netmask ",var_mask_v1," gateway ",var_gw_v1)</f>
        <v>ap name de0634ncap20073 static-ip ip-address 10.251.81.39 netmask 255.255.255.0 gateway 10.251.81.1</v>
      </c>
    </row>
    <row r="149" spans="1:1" x14ac:dyDescent="0.25">
      <c r="A149" s="6" t="s">
        <v>1059</v>
      </c>
    </row>
    <row r="150" spans="1:1" x14ac:dyDescent="0.25">
      <c r="A150" s="6" t="str">
        <f>CONCATENATE("ap name ",'AP-LIST_c9800'!B77," static-ip ip-address ",'AP-LIST_c9800'!G77," netmask ",var_mask_v1," gateway ",var_gw_v1)</f>
        <v>ap name de0634ncap20074 static-ip ip-address 10.251.81.40 netmask 255.255.255.0 gateway 10.251.81.1</v>
      </c>
    </row>
    <row r="151" spans="1:1" x14ac:dyDescent="0.25">
      <c r="A151" s="6" t="s">
        <v>1059</v>
      </c>
    </row>
    <row r="152" spans="1:1" x14ac:dyDescent="0.25">
      <c r="A152" s="6" t="str">
        <f>CONCATENATE("ap name ",'AP-LIST_c9800'!B78," static-ip ip-address ",'AP-LIST_c9800'!G78," netmask ",var_mask_v1," gateway ",var_gw_v1)</f>
        <v>ap name de0634ncap20075 static-ip ip-address 10.251.81.41 netmask 255.255.255.0 gateway 10.251.81.1</v>
      </c>
    </row>
    <row r="153" spans="1:1" x14ac:dyDescent="0.25">
      <c r="A153" s="6" t="s">
        <v>1059</v>
      </c>
    </row>
    <row r="154" spans="1:1" x14ac:dyDescent="0.25">
      <c r="A154" s="6" t="str">
        <f>CONCATENATE("ap name ",'AP-LIST_c9800'!B79," static-ip ip-address ",'AP-LIST_c9800'!G79," netmask ",var_mask_v1," gateway ",var_gw_v1)</f>
        <v>ap name de0634ncap20076 static-ip ip-address 10.251.81.42 netmask 255.255.255.0 gateway 10.251.81.1</v>
      </c>
    </row>
    <row r="155" spans="1:1" x14ac:dyDescent="0.25">
      <c r="A155" s="6" t="s">
        <v>1059</v>
      </c>
    </row>
    <row r="156" spans="1:1" x14ac:dyDescent="0.25">
      <c r="A156" s="6" t="str">
        <f>CONCATENATE("ap name ",'AP-LIST_c9800'!B80," static-ip ip-address ",'AP-LIST_c9800'!G80," netmask ",var_mask_v1," gateway ",var_gw_v1)</f>
        <v>ap name de0634ncap20077 static-ip ip-address 10.251.81.43 netmask 255.255.255.0 gateway 10.251.81.1</v>
      </c>
    </row>
    <row r="157" spans="1:1" x14ac:dyDescent="0.25">
      <c r="A157" s="6" t="s">
        <v>1059</v>
      </c>
    </row>
    <row r="158" spans="1:1" x14ac:dyDescent="0.25">
      <c r="A158" s="6" t="str">
        <f>CONCATENATE("ap name ",'AP-LIST_c9800'!B81," static-ip ip-address ",'AP-LIST_c9800'!G81," netmask ",var_mask_v1," gateway ",var_gw_v1)</f>
        <v>ap name de0634ncap20078 static-ip ip-address 10.251.81.44 netmask 255.255.255.0 gateway 10.251.81.1</v>
      </c>
    </row>
    <row r="159" spans="1:1" x14ac:dyDescent="0.25">
      <c r="A159" s="6" t="s">
        <v>1059</v>
      </c>
    </row>
    <row r="160" spans="1:1" x14ac:dyDescent="0.25">
      <c r="A160" s="6" t="str">
        <f>CONCATENATE("ap name ",'AP-LIST_c9800'!B82," static-ip ip-address ",'AP-LIST_c9800'!G82," netmask ",var_mask_v1," gateway ",var_gw_v1)</f>
        <v>ap name de0634ncap20079 static-ip ip-address 10.251.81.45 netmask 255.255.255.0 gateway 10.251.81.1</v>
      </c>
    </row>
    <row r="161" spans="1:1" x14ac:dyDescent="0.25">
      <c r="A161" s="6" t="s">
        <v>1059</v>
      </c>
    </row>
    <row r="162" spans="1:1" x14ac:dyDescent="0.25">
      <c r="A162" s="6" t="str">
        <f>CONCATENATE("ap name ",'AP-LIST_c9800'!B83," static-ip ip-address ",'AP-LIST_c9800'!G83," netmask ",var_mask_v1," gateway ",var_gw_v1)</f>
        <v>ap name de0634ncap20080 static-ip ip-address 10.251.81.46 netmask 255.255.255.0 gateway 10.251.81.1</v>
      </c>
    </row>
    <row r="163" spans="1:1" x14ac:dyDescent="0.25">
      <c r="A163" s="6" t="s">
        <v>1059</v>
      </c>
    </row>
    <row r="164" spans="1:1" x14ac:dyDescent="0.25">
      <c r="A164" s="6" t="str">
        <f>CONCATENATE("ap name ",'AP-LIST_c9800'!B84," static-ip ip-address ",'AP-LIST_c9800'!G84," netmask ",var_mask_v1," gateway ",var_gw_v1)</f>
        <v>ap name de0634ncap20081 static-ip ip-address 10.251.81.47 netmask 255.255.255.0 gateway 10.251.81.1</v>
      </c>
    </row>
    <row r="165" spans="1:1" x14ac:dyDescent="0.25">
      <c r="A165" s="6" t="s">
        <v>1059</v>
      </c>
    </row>
    <row r="166" spans="1:1" x14ac:dyDescent="0.25">
      <c r="A166" s="6" t="str">
        <f>CONCATENATE("ap name ",'AP-LIST_c9800'!B85," static-ip ip-address ",'AP-LIST_c9800'!G85," netmask ",var_mask_v1," gateway ",var_gw_v1)</f>
        <v>ap name de0634ncap20082 static-ip ip-address 10.251.81.48 netmask 255.255.255.0 gateway 10.251.81.1</v>
      </c>
    </row>
    <row r="167" spans="1:1" x14ac:dyDescent="0.25">
      <c r="A167" s="6" t="s">
        <v>1059</v>
      </c>
    </row>
    <row r="168" spans="1:1" x14ac:dyDescent="0.25">
      <c r="A168" s="6" t="str">
        <f>CONCATENATE("ap name ",'AP-LIST_c9800'!B86," static-ip ip-address ",'AP-LIST_c9800'!G86," netmask ",var_mask_v1," gateway ",var_gw_v1)</f>
        <v>ap name de0634ncap20083 static-ip ip-address 10.251.81.49 netmask 255.255.255.0 gateway 10.251.81.1</v>
      </c>
    </row>
    <row r="169" spans="1:1" x14ac:dyDescent="0.25">
      <c r="A169" s="6" t="s">
        <v>1059</v>
      </c>
    </row>
    <row r="170" spans="1:1" x14ac:dyDescent="0.25">
      <c r="A170" s="6" t="str">
        <f>CONCATENATE("ap name ",'AP-LIST_c9800'!B87," static-ip ip-address ",'AP-LIST_c9800'!G87," netmask ",var_mask_v1," gateway ",var_gw_v1)</f>
        <v>ap name de0634ncap20084 static-ip ip-address 10.251.81.50 netmask 255.255.255.0 gateway 10.251.81.1</v>
      </c>
    </row>
    <row r="171" spans="1:1" x14ac:dyDescent="0.25">
      <c r="A171" s="6" t="s">
        <v>1059</v>
      </c>
    </row>
    <row r="172" spans="1:1" x14ac:dyDescent="0.25">
      <c r="A172" s="6" t="str">
        <f>CONCATENATE("ap name ",'AP-LIST_c9800'!B88," static-ip ip-address ",'AP-LIST_c9800'!G88," netmask ",var_mask_v1," gateway ",var_gw_v1)</f>
        <v>ap name de0634ncap20085 static-ip ip-address 10.251.81.51 netmask 255.255.255.0 gateway 10.251.81.1</v>
      </c>
    </row>
    <row r="173" spans="1:1" x14ac:dyDescent="0.25">
      <c r="A173" s="6" t="s">
        <v>1059</v>
      </c>
    </row>
    <row r="174" spans="1:1" x14ac:dyDescent="0.25">
      <c r="A174" s="6" t="str">
        <f>CONCATENATE("ap name ",'AP-LIST_c9800'!B89," static-ip ip-address ",'AP-LIST_c9800'!G89," netmask ",var_mask_v1," gateway ",var_gw_v1)</f>
        <v>ap name de0634ncap20086 static-ip ip-address 10.251.81.52 netmask 255.255.255.0 gateway 10.251.81.1</v>
      </c>
    </row>
    <row r="175" spans="1:1" x14ac:dyDescent="0.25">
      <c r="A175" s="6" t="s">
        <v>1059</v>
      </c>
    </row>
    <row r="176" spans="1:1" x14ac:dyDescent="0.25">
      <c r="A176" s="6" t="str">
        <f>CONCATENATE("ap name ",'AP-LIST_c9800'!B90," static-ip ip-address ",'AP-LIST_c9800'!G90," netmask ",var_mask_v1," gateway ",var_gw_v1)</f>
        <v>ap name de0634ncap20087 static-ip ip-address 10.251.81.53 netmask 255.255.255.0 gateway 10.251.81.1</v>
      </c>
    </row>
    <row r="177" spans="1:1" x14ac:dyDescent="0.25">
      <c r="A177" s="6" t="s">
        <v>1059</v>
      </c>
    </row>
    <row r="178" spans="1:1" x14ac:dyDescent="0.25">
      <c r="A178" s="6" t="str">
        <f>CONCATENATE("ap name ",'AP-LIST_c9800'!B91," static-ip ip-address ",'AP-LIST_c9800'!G91," netmask ",var_mask_v1," gateway ",var_gw_v1)</f>
        <v>ap name de0634ncap20088 static-ip ip-address 10.251.81.54 netmask 255.255.255.0 gateway 10.251.81.1</v>
      </c>
    </row>
    <row r="179" spans="1:1" x14ac:dyDescent="0.25">
      <c r="A179" s="6" t="s">
        <v>1059</v>
      </c>
    </row>
    <row r="180" spans="1:1" x14ac:dyDescent="0.25">
      <c r="A180" s="6" t="str">
        <f>CONCATENATE("ap name ",'AP-LIST_c9800'!B92," static-ip ip-address ",'AP-LIST_c9800'!G92," netmask ",var_mask_v1," gateway ",var_gw_v1)</f>
        <v>ap name de0634ncap20089 static-ip ip-address 10.251.81.55 netmask 255.255.255.0 gateway 10.251.81.1</v>
      </c>
    </row>
    <row r="181" spans="1:1" x14ac:dyDescent="0.25">
      <c r="A181" s="6" t="s">
        <v>1059</v>
      </c>
    </row>
    <row r="182" spans="1:1" x14ac:dyDescent="0.25">
      <c r="A182" s="6" t="str">
        <f>CONCATENATE("ap name ",'AP-LIST_c9800'!B93," static-ip ip-address ",'AP-LIST_c9800'!G93," netmask ",var_mask_v1," gateway ",var_gw_v1)</f>
        <v>ap name de0634ncap20090 static-ip ip-address 10.251.81.56 netmask 255.255.255.0 gateway 10.251.81.1</v>
      </c>
    </row>
    <row r="183" spans="1:1" x14ac:dyDescent="0.25">
      <c r="A183" s="6" t="s">
        <v>1059</v>
      </c>
    </row>
    <row r="184" spans="1:1" x14ac:dyDescent="0.25">
      <c r="A184" s="6" t="str">
        <f>CONCATENATE("ap name ",'AP-LIST_c9800'!B94," static-ip ip-address ",'AP-LIST_c9800'!G94," netmask ",var_mask_v1," gateway ",var_gw_v1)</f>
        <v>ap name de0634ncap20091 static-ip ip-address 10.251.81.57 netmask 255.255.255.0 gateway 10.251.81.1</v>
      </c>
    </row>
    <row r="185" spans="1:1" x14ac:dyDescent="0.25">
      <c r="A185" s="6" t="s">
        <v>1059</v>
      </c>
    </row>
    <row r="186" spans="1:1" x14ac:dyDescent="0.25">
      <c r="A186" s="6" t="str">
        <f>CONCATENATE("ap name ",'AP-LIST_c9800'!B95," static-ip ip-address ",'AP-LIST_c9800'!G95," netmask ",var_mask_v1," gateway ",var_gw_v1)</f>
        <v>ap name de0634ncap20092 static-ip ip-address 10.251.81.58 netmask 255.255.255.0 gateway 10.251.81.1</v>
      </c>
    </row>
    <row r="187" spans="1:1" x14ac:dyDescent="0.25">
      <c r="A187" s="6" t="s">
        <v>1059</v>
      </c>
    </row>
    <row r="188" spans="1:1" x14ac:dyDescent="0.25">
      <c r="A188" s="6" t="str">
        <f>CONCATENATE("ap name ",'AP-LIST_c9800'!B96," static-ip ip-address ",'AP-LIST_c9800'!G96," netmask ",var_mask_v1," gateway ",var_gw_v1)</f>
        <v>ap name de0634ncap20093 static-ip ip-address 10.251.81.59 netmask 255.255.255.0 gateway 10.251.81.1</v>
      </c>
    </row>
    <row r="189" spans="1:1" x14ac:dyDescent="0.25">
      <c r="A189" s="6" t="s">
        <v>1059</v>
      </c>
    </row>
    <row r="190" spans="1:1" x14ac:dyDescent="0.25">
      <c r="A190" s="6" t="str">
        <f>CONCATENATE("ap name ",'AP-LIST_c9800'!B97," static-ip ip-address ",'AP-LIST_c9800'!G97," netmask ",var_mask_v1," gateway ",var_gw_v1)</f>
        <v>ap name de0634ncap20094 static-ip ip-address 10.251.81.60 netmask 255.255.255.0 gateway 10.251.81.1</v>
      </c>
    </row>
    <row r="191" spans="1:1" x14ac:dyDescent="0.25">
      <c r="A191" s="6" t="s">
        <v>1059</v>
      </c>
    </row>
    <row r="192" spans="1:1" x14ac:dyDescent="0.25">
      <c r="A192" s="6" t="str">
        <f>CONCATENATE("ap name ",'AP-LIST_c9800'!B98," static-ip ip-address ",'AP-LIST_c9800'!G98," netmask ",var_mask_v1," gateway ",var_gw_v1)</f>
        <v>ap name de0634ncap20095 static-ip ip-address 10.251.81.61 netmask 255.255.255.0 gateway 10.251.81.1</v>
      </c>
    </row>
    <row r="193" spans="1:1" x14ac:dyDescent="0.25">
      <c r="A193" s="6" t="s">
        <v>1059</v>
      </c>
    </row>
    <row r="194" spans="1:1" x14ac:dyDescent="0.25">
      <c r="A194" s="6" t="str">
        <f>CONCATENATE("ap name ",'AP-LIST_c9800'!B99," static-ip ip-address ",'AP-LIST_c9800'!G99," netmask ",var_mask_v1," gateway ",var_gw_v1)</f>
        <v>ap name de0634ncap20096 static-ip ip-address 10.251.81.62 netmask 255.255.255.0 gateway 10.251.81.1</v>
      </c>
    </row>
    <row r="195" spans="1:1" x14ac:dyDescent="0.25">
      <c r="A195" s="6" t="s">
        <v>1059</v>
      </c>
    </row>
    <row r="196" spans="1:1" x14ac:dyDescent="0.25">
      <c r="A196" s="6" t="str">
        <f>CONCATENATE("ap name ",'AP-LIST_c9800'!B100," static-ip ip-address ",'AP-LIST_c9800'!G100," netmask ",var_mask_v1," gateway ",var_gw_v1)</f>
        <v>ap name de0634ncap20097 static-ip ip-address 10.251.81.63 netmask 255.255.255.0 gateway 10.251.81.1</v>
      </c>
    </row>
    <row r="197" spans="1:1" x14ac:dyDescent="0.25">
      <c r="A197" s="6" t="s">
        <v>1059</v>
      </c>
    </row>
    <row r="198" spans="1:1" x14ac:dyDescent="0.25">
      <c r="A198" s="6" t="str">
        <f>CONCATENATE("ap name ",'AP-LIST_c9800'!B101," static-ip ip-address ",'AP-LIST_c9800'!G101," netmask ",var_mask_v1," gateway ",var_gw_v1)</f>
        <v>ap name de0634ncap20098 static-ip ip-address 10.251.81.64 netmask 255.255.255.0 gateway 10.251.81.1</v>
      </c>
    </row>
    <row r="199" spans="1:1" x14ac:dyDescent="0.25">
      <c r="A199" s="69" t="s">
        <v>1108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116"/>
  <sheetViews>
    <sheetView workbookViewId="0">
      <selection activeCell="A3" sqref="A3:A63"/>
    </sheetView>
  </sheetViews>
  <sheetFormatPr baseColWidth="10" defaultRowHeight="15" x14ac:dyDescent="0.25"/>
  <cols>
    <col min="1" max="2" width="69.140625" bestFit="1" customWidth="1"/>
  </cols>
  <sheetData>
    <row r="1" spans="1:1" ht="33" customHeight="1" x14ac:dyDescent="0.25">
      <c r="A1" s="64" t="s">
        <v>1487</v>
      </c>
    </row>
    <row r="2" spans="1:1" x14ac:dyDescent="0.25">
      <c r="A2" s="69" t="s">
        <v>1298</v>
      </c>
    </row>
    <row r="3" spans="1:1" x14ac:dyDescent="0.25">
      <c r="A3" s="6" t="s">
        <v>1079</v>
      </c>
    </row>
    <row r="4" spans="1:1" x14ac:dyDescent="0.25">
      <c r="A4" s="6" t="str">
        <f>CONCATENATE("ap name ",'AP-LIST_c9800'!B4," controller primary ",var_dns_wlc2," ",var_ip_wlc2)</f>
        <v>ap name de0634ncap20001 controller primary de0634swlc20002 10.251.81.195</v>
      </c>
    </row>
    <row r="5" spans="1:1" x14ac:dyDescent="0.25">
      <c r="A5" s="6" t="str">
        <f>CONCATENATE("ap name ",'AP-LIST_c9800'!B5," controller primary ",var_dns_wlc2," ",var_ip_wlc2)</f>
        <v>ap name de0634ncap20002 controller primary de0634swlc20002 10.251.81.195</v>
      </c>
    </row>
    <row r="6" spans="1:1" x14ac:dyDescent="0.25">
      <c r="A6" s="6" t="str">
        <f>CONCATENATE("ap name ",'AP-LIST_c9800'!B6," controller primary ",var_dns_wlc2," ",var_ip_wlc2)</f>
        <v>ap name de0634ncap20003 controller primary de0634swlc20002 10.251.81.195</v>
      </c>
    </row>
    <row r="7" spans="1:1" x14ac:dyDescent="0.25">
      <c r="A7" s="6" t="str">
        <f>CONCATENATE("ap name ",'AP-LIST_c9800'!B7," controller primary ",var_dns_wlc2," ",var_ip_wlc2)</f>
        <v>ap name de0634ncap20004 controller primary de0634swlc20002 10.251.81.195</v>
      </c>
    </row>
    <row r="8" spans="1:1" x14ac:dyDescent="0.25">
      <c r="A8" s="6" t="str">
        <f>CONCATENATE("ap name ",'AP-LIST_c9800'!B8," controller primary ",var_dns_wlc2," ",var_ip_wlc2)</f>
        <v>ap name de0634ncap20005 controller primary de0634swlc20002 10.251.81.195</v>
      </c>
    </row>
    <row r="9" spans="1:1" x14ac:dyDescent="0.25">
      <c r="A9" s="6" t="str">
        <f>CONCATENATE("ap name ",'AP-LIST_c9800'!B9," controller primary ",var_dns_wlc2," ",var_ip_wlc2)</f>
        <v>ap name de0634ncap20006 controller primary de0634swlc20002 10.251.81.195</v>
      </c>
    </row>
    <row r="10" spans="1:1" x14ac:dyDescent="0.25">
      <c r="A10" s="6" t="str">
        <f>CONCATENATE("ap name ",'AP-LIST_c9800'!B10," controller primary ",var_dns_wlc2," ",var_ip_wlc2)</f>
        <v>ap name de0634ncap20007 controller primary de0634swlc20002 10.251.81.195</v>
      </c>
    </row>
    <row r="11" spans="1:1" x14ac:dyDescent="0.25">
      <c r="A11" s="6" t="str">
        <f>CONCATENATE("ap name ",'AP-LIST_c9800'!B11," controller primary ",var_dns_wlc2," ",var_ip_wlc2)</f>
        <v>ap name de0634ncap20008 controller primary de0634swlc20002 10.251.81.195</v>
      </c>
    </row>
    <row r="12" spans="1:1" x14ac:dyDescent="0.25">
      <c r="A12" s="6" t="str">
        <f>CONCATENATE("ap name ",'AP-LIST_c9800'!B12," controller primary ",var_dns_wlc2," ",var_ip_wlc2)</f>
        <v>ap name de0634ncap20009 controller primary de0634swlc20002 10.251.81.195</v>
      </c>
    </row>
    <row r="13" spans="1:1" x14ac:dyDescent="0.25">
      <c r="A13" s="6" t="str">
        <f>CONCATENATE("ap name ",'AP-LIST_c9800'!B13," controller primary ",var_dns_wlc2," ",var_ip_wlc2)</f>
        <v>ap name de0634ncap20010 controller primary de0634swlc20002 10.251.81.195</v>
      </c>
    </row>
    <row r="14" spans="1:1" x14ac:dyDescent="0.25">
      <c r="A14" s="6" t="str">
        <f>CONCATENATE("ap name ",'AP-LIST_c9800'!B14," controller primary ",var_dns_wlc2," ",var_ip_wlc2)</f>
        <v>ap name de0634ncap20011 controller primary de0634swlc20002 10.251.81.195</v>
      </c>
    </row>
    <row r="15" spans="1:1" x14ac:dyDescent="0.25">
      <c r="A15" s="6" t="str">
        <f>CONCATENATE("ap name ",'AP-LIST_c9800'!B15," controller primary ",var_dns_wlc2," ",var_ip_wlc2)</f>
        <v>ap name de0634ncap20012 controller primary de0634swlc20002 10.251.81.195</v>
      </c>
    </row>
    <row r="16" spans="1:1" x14ac:dyDescent="0.25">
      <c r="A16" s="6" t="str">
        <f>CONCATENATE("ap name ",'AP-LIST_c9800'!B16," controller primary ",var_dns_wlc2," ",var_ip_wlc2)</f>
        <v>ap name de0634ncap20013 controller primary de0634swlc20002 10.251.81.195</v>
      </c>
    </row>
    <row r="17" spans="1:1" x14ac:dyDescent="0.25">
      <c r="A17" s="6" t="str">
        <f>CONCATENATE("ap name ",'AP-LIST_c9800'!B17," controller primary ",var_dns_wlc2," ",var_ip_wlc2)</f>
        <v>ap name de0634ncap20014 controller primary de0634swlc20002 10.251.81.195</v>
      </c>
    </row>
    <row r="18" spans="1:1" x14ac:dyDescent="0.25">
      <c r="A18" s="6" t="str">
        <f>CONCATENATE("ap name ",'AP-LIST_c9800'!B18," controller primary ",var_dns_wlc2," ",var_ip_wlc2)</f>
        <v>ap name de0634ncap20015 controller primary de0634swlc20002 10.251.81.195</v>
      </c>
    </row>
    <row r="19" spans="1:1" x14ac:dyDescent="0.25">
      <c r="A19" s="6" t="str">
        <f>CONCATENATE("ap name ",'AP-LIST_c9800'!B19," controller primary ",var_dns_wlc2," ",var_ip_wlc2)</f>
        <v>ap name de0634ncap20016 controller primary de0634swlc20002 10.251.81.195</v>
      </c>
    </row>
    <row r="20" spans="1:1" x14ac:dyDescent="0.25">
      <c r="A20" s="6" t="str">
        <f>CONCATENATE("ap name ",'AP-LIST_c9800'!B20," controller primary ",var_dns_wlc2," ",var_ip_wlc2)</f>
        <v>ap name de0634ncap20017 controller primary de0634swlc20002 10.251.81.195</v>
      </c>
    </row>
    <row r="21" spans="1:1" x14ac:dyDescent="0.25">
      <c r="A21" s="6" t="str">
        <f>CONCATENATE("ap name ",'AP-LIST_c9800'!B21," controller primary ",var_dns_wlc2," ",var_ip_wlc2)</f>
        <v>ap name de0634ncap20018 controller primary de0634swlc20002 10.251.81.195</v>
      </c>
    </row>
    <row r="22" spans="1:1" x14ac:dyDescent="0.25">
      <c r="A22" s="6" t="str">
        <f>CONCATENATE("ap name ",'AP-LIST_c9800'!B22," controller primary ",var_dns_wlc2," ",var_ip_wlc2)</f>
        <v>ap name de0634ncap20019 controller primary de0634swlc20002 10.251.81.195</v>
      </c>
    </row>
    <row r="23" spans="1:1" x14ac:dyDescent="0.25">
      <c r="A23" s="6" t="str">
        <f>CONCATENATE("ap name ",'AP-LIST_c9800'!B23," controller primary ",var_dns_wlc2," ",var_ip_wlc2)</f>
        <v>ap name de0634ncap20020 controller primary de0634swlc20002 10.251.81.195</v>
      </c>
    </row>
    <row r="24" spans="1:1" x14ac:dyDescent="0.25">
      <c r="A24" s="6" t="str">
        <f>CONCATENATE("ap name ",'AP-LIST_c9800'!B24," controller primary ",var_dns_wlc2," ",var_ip_wlc2)</f>
        <v>ap name de0634ncap20021 controller primary de0634swlc20002 10.251.81.195</v>
      </c>
    </row>
    <row r="25" spans="1:1" x14ac:dyDescent="0.25">
      <c r="A25" s="6" t="str">
        <f>CONCATENATE("ap name ",'AP-LIST_c9800'!B25," controller primary ",var_dns_wlc2," ",var_ip_wlc2)</f>
        <v>ap name de0634ncap20022 controller primary de0634swlc20002 10.251.81.195</v>
      </c>
    </row>
    <row r="26" spans="1:1" x14ac:dyDescent="0.25">
      <c r="A26" s="6" t="str">
        <f>CONCATENATE("ap name ",'AP-LIST_c9800'!B26," controller primary ",var_dns_wlc2," ",var_ip_wlc2)</f>
        <v>ap name de0634ncap20023 controller primary de0634swlc20002 10.251.81.195</v>
      </c>
    </row>
    <row r="27" spans="1:1" x14ac:dyDescent="0.25">
      <c r="A27" s="6" t="str">
        <f>CONCATENATE("ap name ",'AP-LIST_c9800'!B27," controller primary ",var_dns_wlc2," ",var_ip_wlc2)</f>
        <v>ap name de0634ncap20024 controller primary de0634swlc20002 10.251.81.195</v>
      </c>
    </row>
    <row r="28" spans="1:1" x14ac:dyDescent="0.25">
      <c r="A28" s="6" t="str">
        <f>CONCATENATE("ap name ",'AP-LIST_c9800'!B28," controller primary ",var_dns_wlc2," ",var_ip_wlc2)</f>
        <v>ap name de0634ncap20025 controller primary de0634swlc20002 10.251.81.195</v>
      </c>
    </row>
    <row r="29" spans="1:1" x14ac:dyDescent="0.25">
      <c r="A29" s="6" t="str">
        <f>CONCATENATE("ap name ",'AP-LIST_c9800'!B29," controller primary ",var_dns_wlc2," ",var_ip_wlc2)</f>
        <v>ap name de0634ncap20026 controller primary de0634swlc20002 10.251.81.195</v>
      </c>
    </row>
    <row r="30" spans="1:1" x14ac:dyDescent="0.25">
      <c r="A30" s="6" t="str">
        <f>CONCATENATE("ap name ",'AP-LIST_c9800'!B30," controller primary ",var_dns_wlc2," ",var_ip_wlc2)</f>
        <v>ap name de0634ncap20027 controller primary de0634swlc20002 10.251.81.195</v>
      </c>
    </row>
    <row r="31" spans="1:1" x14ac:dyDescent="0.25">
      <c r="A31" s="6" t="str">
        <f>CONCATENATE("ap name ",'AP-LIST_c9800'!B31," controller primary ",var_dns_wlc2," ",var_ip_wlc2)</f>
        <v>ap name de0634ncap20028 controller primary de0634swlc20002 10.251.81.195</v>
      </c>
    </row>
    <row r="32" spans="1:1" x14ac:dyDescent="0.25">
      <c r="A32" s="6" t="str">
        <f>CONCATENATE("ap name ",'AP-LIST_c9800'!B32," controller primary ",var_dns_wlc2," ",var_ip_wlc2)</f>
        <v>ap name de0634ncap20029 controller primary de0634swlc20002 10.251.81.195</v>
      </c>
    </row>
    <row r="33" spans="1:1" x14ac:dyDescent="0.25">
      <c r="A33" s="6" t="str">
        <f>CONCATENATE("ap name ",'AP-LIST_c9800'!B33," controller primary ",var_dns_wlc2," ",var_ip_wlc2)</f>
        <v>ap name de0634ncap20030 controller primary de0634swlc20002 10.251.81.195</v>
      </c>
    </row>
    <row r="34" spans="1:1" x14ac:dyDescent="0.25">
      <c r="A34" s="6" t="str">
        <f>CONCATENATE("ap name ",'AP-LIST_c9800'!B34," controller primary ",var_dns_wlc2," ",var_ip_wlc2)</f>
        <v>ap name de0634ncap20031 controller primary de0634swlc20002 10.251.81.195</v>
      </c>
    </row>
    <row r="35" spans="1:1" x14ac:dyDescent="0.25">
      <c r="A35" s="6" t="str">
        <f>CONCATENATE("ap name ",'AP-LIST_c9800'!B35," controller primary ",var_dns_wlc2," ",var_ip_wlc2)</f>
        <v>ap name de0634ncap20032 controller primary de0634swlc20002 10.251.81.195</v>
      </c>
    </row>
    <row r="36" spans="1:1" x14ac:dyDescent="0.25">
      <c r="A36" s="6" t="str">
        <f>CONCATENATE("ap name ",'AP-LIST_c9800'!B36," controller primary ",var_dns_wlc2," ",var_ip_wlc2)</f>
        <v>ap name de0634ncap20033 controller primary de0634swlc20002 10.251.81.195</v>
      </c>
    </row>
    <row r="37" spans="1:1" x14ac:dyDescent="0.25">
      <c r="A37" s="6" t="str">
        <f>CONCATENATE("ap name ",'AP-LIST_c9800'!B37," controller primary ",var_dns_wlc2," ",var_ip_wlc2)</f>
        <v>ap name de0634ncap20034 controller primary de0634swlc20002 10.251.81.195</v>
      </c>
    </row>
    <row r="38" spans="1:1" x14ac:dyDescent="0.25">
      <c r="A38" s="6" t="str">
        <f>CONCATENATE("ap name ",'AP-LIST_c9800'!B38," controller primary ",var_dns_wlc2," ",var_ip_wlc2)</f>
        <v>ap name de0634ncap20035 controller primary de0634swlc20002 10.251.81.195</v>
      </c>
    </row>
    <row r="39" spans="1:1" x14ac:dyDescent="0.25">
      <c r="A39" s="6" t="str">
        <f>CONCATENATE("ap name ",'AP-LIST_c9800'!B39," controller primary ",var_dns_wlc2," ",var_ip_wlc2)</f>
        <v>ap name de0634ncap20036 controller primary de0634swlc20002 10.251.81.195</v>
      </c>
    </row>
    <row r="40" spans="1:1" x14ac:dyDescent="0.25">
      <c r="A40" s="6" t="str">
        <f>CONCATENATE("ap name ",'AP-LIST_c9800'!B40," controller primary ",var_dns_wlc2," ",var_ip_wlc2)</f>
        <v>ap name de0634ncap20037 controller primary de0634swlc20002 10.251.81.195</v>
      </c>
    </row>
    <row r="41" spans="1:1" x14ac:dyDescent="0.25">
      <c r="A41" s="6" t="str">
        <f>CONCATENATE("ap name ",'AP-LIST_c9800'!B41," controller primary ",var_dns_wlc2," ",var_ip_wlc2)</f>
        <v>ap name de0634ncap20038 controller primary de0634swlc20002 10.251.81.195</v>
      </c>
    </row>
    <row r="42" spans="1:1" x14ac:dyDescent="0.25">
      <c r="A42" s="6" t="str">
        <f>CONCATENATE("ap name ",'AP-LIST_c9800'!B42," controller primary ",var_dns_wlc2," ",var_ip_wlc2)</f>
        <v>ap name de0634ncap20039 controller primary de0634swlc20002 10.251.81.195</v>
      </c>
    </row>
    <row r="43" spans="1:1" x14ac:dyDescent="0.25">
      <c r="A43" s="6" t="str">
        <f>CONCATENATE("ap name ",'AP-LIST_c9800'!B43," controller primary ",var_dns_wlc2," ",var_ip_wlc2)</f>
        <v>ap name de0634ncap20040 controller primary de0634swlc20002 10.251.81.195</v>
      </c>
    </row>
    <row r="44" spans="1:1" x14ac:dyDescent="0.25">
      <c r="A44" s="6" t="str">
        <f>CONCATENATE("ap name ",'AP-LIST_c9800'!B44," controller primary ",var_dns_wlc2," ",var_ip_wlc2)</f>
        <v>ap name de0634ncap20041 controller primary de0634swlc20002 10.251.81.195</v>
      </c>
    </row>
    <row r="45" spans="1:1" x14ac:dyDescent="0.25">
      <c r="A45" s="6" t="str">
        <f>CONCATENATE("ap name ",'AP-LIST_c9800'!B45," controller primary ",var_dns_wlc2," ",var_ip_wlc2)</f>
        <v>ap name de0634ncap20042 controller primary de0634swlc20002 10.251.81.195</v>
      </c>
    </row>
    <row r="46" spans="1:1" x14ac:dyDescent="0.25">
      <c r="A46" s="6" t="str">
        <f>CONCATENATE("ap name ",'AP-LIST_c9800'!B46," controller primary ",var_dns_wlc2," ",var_ip_wlc2)</f>
        <v>ap name de0634ncap20043 controller primary de0634swlc20002 10.251.81.195</v>
      </c>
    </row>
    <row r="47" spans="1:1" x14ac:dyDescent="0.25">
      <c r="A47" s="6" t="str">
        <f>CONCATENATE("ap name ",'AP-LIST_c9800'!B47," controller primary ",var_dns_wlc2," ",var_ip_wlc2)</f>
        <v>ap name de0634ncap20044 controller primary de0634swlc20002 10.251.81.195</v>
      </c>
    </row>
    <row r="48" spans="1:1" x14ac:dyDescent="0.25">
      <c r="A48" s="6" t="str">
        <f>CONCATENATE("ap name ",'AP-LIST_c9800'!B48," controller primary ",var_dns_wlc2," ",var_ip_wlc2)</f>
        <v>ap name de0634ncap20045 controller primary de0634swlc20002 10.251.81.195</v>
      </c>
    </row>
    <row r="49" spans="1:1" x14ac:dyDescent="0.25">
      <c r="A49" s="6" t="str">
        <f>CONCATENATE("ap name ",'AP-LIST_c9800'!B49," controller primary ",var_dns_wlc2," ",var_ip_wlc2)</f>
        <v>ap name de0634ncap20046 controller primary de0634swlc20002 10.251.81.195</v>
      </c>
    </row>
    <row r="50" spans="1:1" x14ac:dyDescent="0.25">
      <c r="A50" s="6" t="str">
        <f>CONCATENATE("ap name ",'AP-LIST_c9800'!B50," controller primary ",var_dns_wlc2," ",var_ip_wlc2)</f>
        <v>ap name de0634ncap20047 controller primary de0634swlc20002 10.251.81.195</v>
      </c>
    </row>
    <row r="51" spans="1:1" x14ac:dyDescent="0.25">
      <c r="A51" s="6" t="str">
        <f>CONCATENATE("ap name ",'AP-LIST_c9800'!B51," controller primary ",var_dns_wlc2," ",var_ip_wlc2)</f>
        <v>ap name de0634ncap20048 controller primary de0634swlc20002 10.251.81.195</v>
      </c>
    </row>
    <row r="52" spans="1:1" x14ac:dyDescent="0.25">
      <c r="A52" s="6" t="str">
        <f>CONCATENATE("ap name ",'AP-LIST_c9800'!B52," controller primary ",var_dns_wlc2," ",var_ip_wlc2)</f>
        <v>ap name de0634ncap20049 controller primary de0634swlc20002 10.251.81.195</v>
      </c>
    </row>
    <row r="53" spans="1:1" x14ac:dyDescent="0.25">
      <c r="A53" s="6" t="str">
        <f>CONCATENATE("ap name ",'AP-LIST_c9800'!B53," controller primary ",var_dns_wlc2," ",var_ip_wlc2)</f>
        <v>ap name de0634ncap20050 controller primary de0634swlc20002 10.251.81.195</v>
      </c>
    </row>
    <row r="54" spans="1:1" x14ac:dyDescent="0.25">
      <c r="A54" s="6" t="str">
        <f>CONCATENATE("ap name ",'AP-LIST_c9800'!B54," controller primary ",var_dns_wlc2," ",var_ip_wlc2)</f>
        <v>ap name de0634ncap20051 controller primary de0634swlc20002 10.251.81.195</v>
      </c>
    </row>
    <row r="55" spans="1:1" x14ac:dyDescent="0.25">
      <c r="A55" s="6" t="str">
        <f>CONCATENATE("ap name ",'AP-LIST_c9800'!B55," controller primary ",var_dns_wlc2," ",var_ip_wlc2)</f>
        <v>ap name de0634ncap20052 controller primary de0634swlc20002 10.251.81.195</v>
      </c>
    </row>
    <row r="56" spans="1:1" x14ac:dyDescent="0.25">
      <c r="A56" s="6" t="str">
        <f>CONCATENATE("ap name ",'AP-LIST_c9800'!B56," controller primary ",var_dns_wlc2," ",var_ip_wlc2)</f>
        <v>ap name de0634ncap20053 controller primary de0634swlc20002 10.251.81.195</v>
      </c>
    </row>
    <row r="57" spans="1:1" x14ac:dyDescent="0.25">
      <c r="A57" s="6" t="str">
        <f>CONCATENATE("ap name ",'AP-LIST_c9800'!B57," controller primary ",var_dns_wlc2," ",var_ip_wlc2)</f>
        <v>ap name de0634ncap20054 controller primary de0634swlc20002 10.251.81.195</v>
      </c>
    </row>
    <row r="58" spans="1:1" x14ac:dyDescent="0.25">
      <c r="A58" s="6" t="str">
        <f>CONCATENATE("ap name ",'AP-LIST_c9800'!B58," controller primary ",var_dns_wlc2," ",var_ip_wlc2)</f>
        <v>ap name de0634ncap20055 controller primary de0634swlc20002 10.251.81.195</v>
      </c>
    </row>
    <row r="59" spans="1:1" x14ac:dyDescent="0.25">
      <c r="A59" s="6" t="str">
        <f>CONCATENATE("ap name ",'AP-LIST_c9800'!B59," controller primary ",var_dns_wlc2," ",var_ip_wlc2)</f>
        <v>ap name de0634ncap20056 controller primary de0634swlc20002 10.251.81.195</v>
      </c>
    </row>
    <row r="60" spans="1:1" x14ac:dyDescent="0.25">
      <c r="A60" s="6" t="str">
        <f>CONCATENATE("ap name ",'AP-LIST_c9800'!B60," controller primary ",var_dns_wlc2," ",var_ip_wlc2)</f>
        <v>ap name de0634ncap20057 controller primary de0634swlc20002 10.251.81.195</v>
      </c>
    </row>
    <row r="61" spans="1:1" x14ac:dyDescent="0.25">
      <c r="A61" s="6" t="str">
        <f>CONCATENATE("ap name ",'AP-LIST_c9800'!B61," controller primary ",var_dns_wlc2," ",var_ip_wlc2)</f>
        <v>ap name de0634ncap20058 controller primary de0634swlc20002 10.251.81.195</v>
      </c>
    </row>
    <row r="62" spans="1:1" x14ac:dyDescent="0.25">
      <c r="A62" s="6" t="str">
        <f>CONCATENATE("ap name ",'AP-LIST_c9800'!B62," controller primary ",var_dns_wlc2," ",var_ip_wlc2)</f>
        <v>ap name de0634ncap20059 controller primary de0634swlc20002 10.251.81.195</v>
      </c>
    </row>
    <row r="63" spans="1:1" x14ac:dyDescent="0.25">
      <c r="A63" s="6" t="str">
        <f>CONCATENATE("ap name ",'AP-LIST_c9800'!B63," controller primary ",var_dns_wlc2," ",var_ip_wlc2)</f>
        <v>ap name de0634ncap20060 controller primary de0634swlc20002 10.251.81.195</v>
      </c>
    </row>
    <row r="64" spans="1:1" x14ac:dyDescent="0.25">
      <c r="A64" s="6" t="str">
        <f>CONCATENATE("ap name ",'AP-LIST_c9800'!B64," controller primary ",var_dns_wlc2," ",var_ip_wlc2)</f>
        <v>ap name de0634ncap20061 controller primary de0634swlc20002 10.251.81.195</v>
      </c>
    </row>
    <row r="65" spans="1:1" x14ac:dyDescent="0.25">
      <c r="A65" s="6" t="str">
        <f>CONCATENATE("ap name ",'AP-LIST_c9800'!B65," controller primary ",var_dns_wlc2," ",var_ip_wlc2)</f>
        <v>ap name de0634ncap20062 controller primary de0634swlc20002 10.251.81.195</v>
      </c>
    </row>
    <row r="66" spans="1:1" x14ac:dyDescent="0.25">
      <c r="A66" s="6" t="str">
        <f>CONCATENATE("ap name ",'AP-LIST_c9800'!B66," controller primary ",var_dns_wlc2," ",var_ip_wlc2)</f>
        <v>ap name de0634ncap20063 controller primary de0634swlc20002 10.251.81.195</v>
      </c>
    </row>
    <row r="67" spans="1:1" x14ac:dyDescent="0.25">
      <c r="A67" s="6" t="str">
        <f>CONCATENATE("ap name ",'AP-LIST_c9800'!B67," controller primary ",var_dns_wlc2," ",var_ip_wlc2)</f>
        <v>ap name de0634ncap20064 controller primary de0634swlc20002 10.251.81.195</v>
      </c>
    </row>
    <row r="68" spans="1:1" x14ac:dyDescent="0.25">
      <c r="A68" s="6" t="str">
        <f>CONCATENATE("ap name ",'AP-LIST_c9800'!B68," controller primary ",var_dns_wlc2," ",var_ip_wlc2)</f>
        <v>ap name de0634ncap20065 controller primary de0634swlc20002 10.251.81.195</v>
      </c>
    </row>
    <row r="69" spans="1:1" x14ac:dyDescent="0.25">
      <c r="A69" s="6" t="str">
        <f>CONCATENATE("ap name ",'AP-LIST_c9800'!B69," controller primary ",var_dns_wlc2," ",var_ip_wlc2)</f>
        <v>ap name de0634ncap20066 controller primary de0634swlc20002 10.251.81.195</v>
      </c>
    </row>
    <row r="70" spans="1:1" x14ac:dyDescent="0.25">
      <c r="A70" s="6" t="str">
        <f>CONCATENATE("ap name ",'AP-LIST_c9800'!B70," controller primary ",var_dns_wlc2," ",var_ip_wlc2)</f>
        <v>ap name de0634ncap20067 controller primary de0634swlc20002 10.251.81.195</v>
      </c>
    </row>
    <row r="71" spans="1:1" x14ac:dyDescent="0.25">
      <c r="A71" s="6" t="str">
        <f>CONCATENATE("ap name ",'AP-LIST_c9800'!B71," controller primary ",var_dns_wlc2," ",var_ip_wlc2)</f>
        <v>ap name de0634ncap20068 controller primary de0634swlc20002 10.251.81.195</v>
      </c>
    </row>
    <row r="72" spans="1:1" x14ac:dyDescent="0.25">
      <c r="A72" s="6" t="str">
        <f>CONCATENATE("ap name ",'AP-LIST_c9800'!B72," controller primary ",var_dns_wlc2," ",var_ip_wlc2)</f>
        <v>ap name de0634ncap20069 controller primary de0634swlc20002 10.251.81.195</v>
      </c>
    </row>
    <row r="73" spans="1:1" x14ac:dyDescent="0.25">
      <c r="A73" s="6" t="str">
        <f>CONCATENATE("ap name ",'AP-LIST_c9800'!B73," controller primary ",var_dns_wlc2," ",var_ip_wlc2)</f>
        <v>ap name de0634ncap20070 controller primary de0634swlc20002 10.251.81.195</v>
      </c>
    </row>
    <row r="74" spans="1:1" x14ac:dyDescent="0.25">
      <c r="A74" s="6" t="str">
        <f>CONCATENATE("ap name ",'AP-LIST_c9800'!B74," controller primary ",var_dns_wlc2," ",var_ip_wlc2)</f>
        <v>ap name de0634ncap20071 controller primary de0634swlc20002 10.251.81.195</v>
      </c>
    </row>
    <row r="75" spans="1:1" x14ac:dyDescent="0.25">
      <c r="A75" s="6" t="str">
        <f>CONCATENATE("ap name ",'AP-LIST_c9800'!B75," controller primary ",var_dns_wlc2," ",var_ip_wlc2)</f>
        <v>ap name de0634ncap20072 controller primary de0634swlc20002 10.251.81.195</v>
      </c>
    </row>
    <row r="76" spans="1:1" x14ac:dyDescent="0.25">
      <c r="A76" s="6" t="str">
        <f>CONCATENATE("ap name ",'AP-LIST_c9800'!B76," controller primary ",var_dns_wlc2," ",var_ip_wlc2)</f>
        <v>ap name de0634ncap20073 controller primary de0634swlc20002 10.251.81.195</v>
      </c>
    </row>
    <row r="77" spans="1:1" x14ac:dyDescent="0.25">
      <c r="A77" s="6" t="str">
        <f>CONCATENATE("ap name ",'AP-LIST_c9800'!B77," controller primary ",var_dns_wlc2," ",var_ip_wlc2)</f>
        <v>ap name de0634ncap20074 controller primary de0634swlc20002 10.251.81.195</v>
      </c>
    </row>
    <row r="78" spans="1:1" x14ac:dyDescent="0.25">
      <c r="A78" s="6" t="str">
        <f>CONCATENATE("ap name ",'AP-LIST_c9800'!B78," controller primary ",var_dns_wlc2," ",var_ip_wlc2)</f>
        <v>ap name de0634ncap20075 controller primary de0634swlc20002 10.251.81.195</v>
      </c>
    </row>
    <row r="79" spans="1:1" x14ac:dyDescent="0.25">
      <c r="A79" s="6" t="str">
        <f>CONCATENATE("ap name ",'AP-LIST_c9800'!B79," controller primary ",var_dns_wlc2," ",var_ip_wlc2)</f>
        <v>ap name de0634ncap20076 controller primary de0634swlc20002 10.251.81.195</v>
      </c>
    </row>
    <row r="80" spans="1:1" x14ac:dyDescent="0.25">
      <c r="A80" s="6" t="str">
        <f>CONCATENATE("ap name ",'AP-LIST_c9800'!B80," controller primary ",var_dns_wlc2," ",var_ip_wlc2)</f>
        <v>ap name de0634ncap20077 controller primary de0634swlc20002 10.251.81.195</v>
      </c>
    </row>
    <row r="81" spans="1:1" x14ac:dyDescent="0.25">
      <c r="A81" s="6" t="str">
        <f>CONCATENATE("ap name ",'AP-LIST_c9800'!B81," controller primary ",var_dns_wlc2," ",var_ip_wlc2)</f>
        <v>ap name de0634ncap20078 controller primary de0634swlc20002 10.251.81.195</v>
      </c>
    </row>
    <row r="82" spans="1:1" x14ac:dyDescent="0.25">
      <c r="A82" s="6" t="str">
        <f>CONCATENATE("ap name ",'AP-LIST_c9800'!B82," controller primary ",var_dns_wlc2," ",var_ip_wlc2)</f>
        <v>ap name de0634ncap20079 controller primary de0634swlc20002 10.251.81.195</v>
      </c>
    </row>
    <row r="83" spans="1:1" x14ac:dyDescent="0.25">
      <c r="A83" s="6" t="str">
        <f>CONCATENATE("ap name ",'AP-LIST_c9800'!B83," controller primary ",var_dns_wlc2," ",var_ip_wlc2)</f>
        <v>ap name de0634ncap20080 controller primary de0634swlc20002 10.251.81.195</v>
      </c>
    </row>
    <row r="84" spans="1:1" x14ac:dyDescent="0.25">
      <c r="A84" s="6" t="str">
        <f>CONCATENATE("ap name ",'AP-LIST_c9800'!B84," controller primary ",var_dns_wlc2," ",var_ip_wlc2)</f>
        <v>ap name de0634ncap20081 controller primary de0634swlc20002 10.251.81.195</v>
      </c>
    </row>
    <row r="85" spans="1:1" x14ac:dyDescent="0.25">
      <c r="A85" s="6" t="str">
        <f>CONCATENATE("ap name ",'AP-LIST_c9800'!B85," controller primary ",var_dns_wlc2," ",var_ip_wlc2)</f>
        <v>ap name de0634ncap20082 controller primary de0634swlc20002 10.251.81.195</v>
      </c>
    </row>
    <row r="86" spans="1:1" x14ac:dyDescent="0.25">
      <c r="A86" s="6" t="str">
        <f>CONCATENATE("ap name ",'AP-LIST_c9800'!B86," controller primary ",var_dns_wlc2," ",var_ip_wlc2)</f>
        <v>ap name de0634ncap20083 controller primary de0634swlc20002 10.251.81.195</v>
      </c>
    </row>
    <row r="87" spans="1:1" x14ac:dyDescent="0.25">
      <c r="A87" s="6" t="str">
        <f>CONCATENATE("ap name ",'AP-LIST_c9800'!B87," controller primary ",var_dns_wlc2," ",var_ip_wlc2)</f>
        <v>ap name de0634ncap20084 controller primary de0634swlc20002 10.251.81.195</v>
      </c>
    </row>
    <row r="88" spans="1:1" x14ac:dyDescent="0.25">
      <c r="A88" s="6" t="str">
        <f>CONCATENATE("ap name ",'AP-LIST_c9800'!B88," controller primary ",var_dns_wlc2," ",var_ip_wlc2)</f>
        <v>ap name de0634ncap20085 controller primary de0634swlc20002 10.251.81.195</v>
      </c>
    </row>
    <row r="89" spans="1:1" x14ac:dyDescent="0.25">
      <c r="A89" s="6" t="str">
        <f>CONCATENATE("ap name ",'AP-LIST_c9800'!B89," controller primary ",var_dns_wlc2," ",var_ip_wlc2)</f>
        <v>ap name de0634ncap20086 controller primary de0634swlc20002 10.251.81.195</v>
      </c>
    </row>
    <row r="90" spans="1:1" x14ac:dyDescent="0.25">
      <c r="A90" s="6" t="str">
        <f>CONCATENATE("ap name ",'AP-LIST_c9800'!B90," controller primary ",var_dns_wlc2," ",var_ip_wlc2)</f>
        <v>ap name de0634ncap20087 controller primary de0634swlc20002 10.251.81.195</v>
      </c>
    </row>
    <row r="91" spans="1:1" x14ac:dyDescent="0.25">
      <c r="A91" s="6" t="str">
        <f>CONCATENATE("ap name ",'AP-LIST_c9800'!B91," controller primary ",var_dns_wlc2," ",var_ip_wlc2)</f>
        <v>ap name de0634ncap20088 controller primary de0634swlc20002 10.251.81.195</v>
      </c>
    </row>
    <row r="92" spans="1:1" x14ac:dyDescent="0.25">
      <c r="A92" s="6" t="str">
        <f>CONCATENATE("ap name ",'AP-LIST_c9800'!B92," controller primary ",var_dns_wlc2," ",var_ip_wlc2)</f>
        <v>ap name de0634ncap20089 controller primary de0634swlc20002 10.251.81.195</v>
      </c>
    </row>
    <row r="93" spans="1:1" x14ac:dyDescent="0.25">
      <c r="A93" s="6" t="str">
        <f>CONCATENATE("ap name ",'AP-LIST_c9800'!B93," controller primary ",var_dns_wlc2," ",var_ip_wlc2)</f>
        <v>ap name de0634ncap20090 controller primary de0634swlc20002 10.251.81.195</v>
      </c>
    </row>
    <row r="94" spans="1:1" x14ac:dyDescent="0.25">
      <c r="A94" s="6" t="str">
        <f>CONCATENATE("ap name ",'AP-LIST_c9800'!B94," controller primary ",var_dns_wlc2," ",var_ip_wlc2)</f>
        <v>ap name de0634ncap20091 controller primary de0634swlc20002 10.251.81.195</v>
      </c>
    </row>
    <row r="95" spans="1:1" x14ac:dyDescent="0.25">
      <c r="A95" s="6" t="str">
        <f>CONCATENATE("ap name ",'AP-LIST_c9800'!B95," controller primary ",var_dns_wlc2," ",var_ip_wlc2)</f>
        <v>ap name de0634ncap20092 controller primary de0634swlc20002 10.251.81.195</v>
      </c>
    </row>
    <row r="96" spans="1:1" x14ac:dyDescent="0.25">
      <c r="A96" s="6" t="str">
        <f>CONCATENATE("ap name ",'AP-LIST_c9800'!B96," controller primary ",var_dns_wlc2," ",var_ip_wlc2)</f>
        <v>ap name de0634ncap20093 controller primary de0634swlc20002 10.251.81.195</v>
      </c>
    </row>
    <row r="97" spans="1:1" x14ac:dyDescent="0.25">
      <c r="A97" s="6" t="str">
        <f>CONCATENATE("ap name ",'AP-LIST_c9800'!B97," controller primary ",var_dns_wlc2," ",var_ip_wlc2)</f>
        <v>ap name de0634ncap20094 controller primary de0634swlc20002 10.251.81.195</v>
      </c>
    </row>
    <row r="98" spans="1:1" x14ac:dyDescent="0.25">
      <c r="A98" s="6" t="str">
        <f>CONCATENATE("ap name ",'AP-LIST_c9800'!B98," controller primary ",var_dns_wlc2," ",var_ip_wlc2)</f>
        <v>ap name de0634ncap20095 controller primary de0634swlc20002 10.251.81.195</v>
      </c>
    </row>
    <row r="99" spans="1:1" x14ac:dyDescent="0.25">
      <c r="A99" s="6" t="str">
        <f>CONCATENATE("ap name ",'AP-LIST_c9800'!B99," controller primary ",var_dns_wlc2," ",var_ip_wlc2)</f>
        <v>ap name de0634ncap20096 controller primary de0634swlc20002 10.251.81.195</v>
      </c>
    </row>
    <row r="100" spans="1:1" x14ac:dyDescent="0.25">
      <c r="A100" s="6" t="str">
        <f>CONCATENATE("ap name ",'AP-LIST_c9800'!B100," controller primary ",var_dns_wlc2," ",var_ip_wlc2)</f>
        <v>ap name de0634ncap20097 controller primary de0634swlc20002 10.251.81.195</v>
      </c>
    </row>
    <row r="101" spans="1:1" x14ac:dyDescent="0.25">
      <c r="A101" s="6" t="str">
        <f>CONCATENATE("ap name ",'AP-LIST_c9800'!B101," controller primary ",var_dns_wlc2," ",var_ip_wlc2)</f>
        <v>ap name de0634ncap20098 controller primary de0634swlc20002 10.251.81.195</v>
      </c>
    </row>
    <row r="102" spans="1:1" x14ac:dyDescent="0.25">
      <c r="A102" s="6" t="str">
        <f>CONCATENATE("ap name ",'AP-LIST_c9800'!B102," controller primary ",var_dns_wlc2," ",var_ip_wlc2)</f>
        <v>ap name de0634ncap20099 controller primary de0634swlc20002 10.251.81.195</v>
      </c>
    </row>
    <row r="103" spans="1:1" x14ac:dyDescent="0.25">
      <c r="A103" s="6" t="str">
        <f>CONCATENATE("ap name ",'AP-LIST_c9800'!B103," controller primary ",var_dns_wlc2," ",var_ip_wlc2)</f>
        <v>ap name de0634ncap20100 controller primary de0634swlc20002 10.251.81.195</v>
      </c>
    </row>
    <row r="104" spans="1:1" x14ac:dyDescent="0.25">
      <c r="A104" s="6" t="str">
        <f>CONCATENATE("ap name ",'AP-LIST_c9800'!B104," controller primary ",var_dns_wlc2," ",var_ip_wlc2)</f>
        <v>ap name de0634ncap20101 controller primary de0634swlc20002 10.251.81.195</v>
      </c>
    </row>
    <row r="105" spans="1:1" x14ac:dyDescent="0.25">
      <c r="A105" s="6" t="str">
        <f>CONCATENATE("ap name ",'AP-LIST_c9800'!B105," controller primary ",var_dns_wlc2," ",var_ip_wlc2)</f>
        <v>ap name de0634ncap20102 controller primary de0634swlc20002 10.251.81.195</v>
      </c>
    </row>
    <row r="106" spans="1:1" x14ac:dyDescent="0.25">
      <c r="A106" s="6" t="str">
        <f>CONCATENATE("ap name ",'AP-LIST_c9800'!B106," controller primary ",var_dns_wlc2," ",var_ip_wlc2)</f>
        <v>ap name de0634ncap20103 controller primary de0634swlc20002 10.251.81.195</v>
      </c>
    </row>
    <row r="107" spans="1:1" x14ac:dyDescent="0.25">
      <c r="A107" s="6" t="str">
        <f>CONCATENATE("ap name ",'AP-LIST_c9800'!B107," controller primary ",var_dns_wlc2," ",var_ip_wlc2)</f>
        <v>ap name # no free IP controller primary de0634swlc20002 10.251.81.195</v>
      </c>
    </row>
    <row r="108" spans="1:1" x14ac:dyDescent="0.25">
      <c r="A108" s="6" t="str">
        <f>CONCATENATE("ap name ",'AP-LIST_c9800'!B108," controller primary ",var_dns_wlc2," ",var_ip_wlc2)</f>
        <v>ap name # no free IP controller primary de0634swlc20002 10.251.81.195</v>
      </c>
    </row>
    <row r="109" spans="1:1" x14ac:dyDescent="0.25">
      <c r="A109" s="6" t="str">
        <f>CONCATENATE("ap name ",'AP-LIST_c9800'!B109," controller primary ",var_dns_wlc2," ",var_ip_wlc2)</f>
        <v>ap name # no free IP controller primary de0634swlc20002 10.251.81.195</v>
      </c>
    </row>
    <row r="110" spans="1:1" x14ac:dyDescent="0.25">
      <c r="A110" s="6" t="str">
        <f>CONCATENATE("ap name ",'AP-LIST_c9800'!B110," controller primary ",var_dns_wlc2," ",var_ip_wlc2)</f>
        <v>ap name # no free IP controller primary de0634swlc20002 10.251.81.195</v>
      </c>
    </row>
    <row r="111" spans="1:1" x14ac:dyDescent="0.25">
      <c r="A111" s="6" t="str">
        <f>CONCATENATE("ap name ",'AP-LIST_c9800'!B111," controller primary ",var_dns_wlc2," ",var_ip_wlc2)</f>
        <v>ap name # no free IP controller primary de0634swlc20002 10.251.81.195</v>
      </c>
    </row>
    <row r="112" spans="1:1" x14ac:dyDescent="0.25">
      <c r="A112" s="6" t="str">
        <f>CONCATENATE("ap name ",'AP-LIST_c9800'!B112," controller primary ",var_dns_wlc2," ",var_ip_wlc2)</f>
        <v>ap name # no free IP controller primary de0634swlc20002 10.251.81.195</v>
      </c>
    </row>
    <row r="113" spans="1:1" x14ac:dyDescent="0.25">
      <c r="A113" s="6" t="str">
        <f>CONCATENATE("ap name ",'AP-LIST_c9800'!B113," controller primary ",var_dns_wlc2," ",var_ip_wlc2)</f>
        <v>ap name # no free IP controller primary de0634swlc20002 10.251.81.195</v>
      </c>
    </row>
    <row r="114" spans="1:1" x14ac:dyDescent="0.25">
      <c r="A114" s="6" t="str">
        <f>CONCATENATE("ap name ",'AP-LIST_c9800'!B114," controller primary ",var_dns_wlc2," ",var_ip_wlc2)</f>
        <v>ap name # no free IP controller primary de0634swlc20002 10.251.81.195</v>
      </c>
    </row>
    <row r="115" spans="1:1" x14ac:dyDescent="0.25">
      <c r="A115" s="6" t="str">
        <f>CONCATENATE("ap name ",'AP-LIST_c9800'!B115," controller primary ",var_dns_wlc2," ",var_ip_wlc2)</f>
        <v>ap name # no free IP controller primary de0634swlc20002 10.251.81.195</v>
      </c>
    </row>
    <row r="116" spans="1:1" x14ac:dyDescent="0.25">
      <c r="A116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102"/>
  <sheetViews>
    <sheetView workbookViewId="0">
      <selection activeCell="A3" sqref="A3:A63"/>
    </sheetView>
  </sheetViews>
  <sheetFormatPr baseColWidth="10" defaultRowHeight="15" x14ac:dyDescent="0.25"/>
  <cols>
    <col min="1" max="1" width="58" bestFit="1" customWidth="1"/>
  </cols>
  <sheetData>
    <row r="1" spans="1:1" ht="34.5" customHeight="1" x14ac:dyDescent="0.25">
      <c r="A1" s="64" t="s">
        <v>1488</v>
      </c>
    </row>
    <row r="2" spans="1:1" x14ac:dyDescent="0.25">
      <c r="A2" s="70" t="s">
        <v>1298</v>
      </c>
    </row>
    <row r="3" spans="1:1" x14ac:dyDescent="0.25">
      <c r="A3" s="6" t="s">
        <v>1079</v>
      </c>
    </row>
    <row r="4" spans="1:1" x14ac:dyDescent="0.25">
      <c r="A4" s="6" t="str">
        <f>CONCATENATE("ap name ",'AP-LIST_c9800'!B4," static-ip domain ",var_domain_nl)</f>
        <v>ap name de0634ncap20001 static-ip domain fc.de.bauhaus.intra</v>
      </c>
    </row>
    <row r="5" spans="1:1" x14ac:dyDescent="0.25">
      <c r="A5" s="6" t="str">
        <f>CONCATENATE("ap name ",'AP-LIST_c9800'!B5," static-ip domain ",var_domain_nl)</f>
        <v>ap name de0634ncap20002 static-ip domain fc.de.bauhaus.intra</v>
      </c>
    </row>
    <row r="6" spans="1:1" x14ac:dyDescent="0.25">
      <c r="A6" s="6" t="str">
        <f>CONCATENATE("ap name ",'AP-LIST_c9800'!B6," static-ip domain ",var_domain_nl)</f>
        <v>ap name de0634ncap20003 static-ip domain fc.de.bauhaus.intra</v>
      </c>
    </row>
    <row r="7" spans="1:1" x14ac:dyDescent="0.25">
      <c r="A7" s="6" t="str">
        <f>CONCATENATE("ap name ",'AP-LIST_c9800'!B7," static-ip domain ",var_domain_nl)</f>
        <v>ap name de0634ncap20004 static-ip domain fc.de.bauhaus.intra</v>
      </c>
    </row>
    <row r="8" spans="1:1" x14ac:dyDescent="0.25">
      <c r="A8" s="6" t="str">
        <f>CONCATENATE("ap name ",'AP-LIST_c9800'!B8," static-ip domain ",var_domain_nl)</f>
        <v>ap name de0634ncap20005 static-ip domain fc.de.bauhaus.intra</v>
      </c>
    </row>
    <row r="9" spans="1:1" x14ac:dyDescent="0.25">
      <c r="A9" s="6" t="str">
        <f>CONCATENATE("ap name ",'AP-LIST_c9800'!B9," static-ip domain ",var_domain_nl)</f>
        <v>ap name de0634ncap20006 static-ip domain fc.de.bauhaus.intra</v>
      </c>
    </row>
    <row r="10" spans="1:1" x14ac:dyDescent="0.25">
      <c r="A10" s="6" t="str">
        <f>CONCATENATE("ap name ",'AP-LIST_c9800'!B10," static-ip domain ",var_domain_nl)</f>
        <v>ap name de0634ncap20007 static-ip domain fc.de.bauhaus.intra</v>
      </c>
    </row>
    <row r="11" spans="1:1" x14ac:dyDescent="0.25">
      <c r="A11" s="6" t="str">
        <f>CONCATENATE("ap name ",'AP-LIST_c9800'!B11," static-ip domain ",var_domain_nl)</f>
        <v>ap name de0634ncap20008 static-ip domain fc.de.bauhaus.intra</v>
      </c>
    </row>
    <row r="12" spans="1:1" x14ac:dyDescent="0.25">
      <c r="A12" s="6" t="str">
        <f>CONCATENATE("ap name ",'AP-LIST_c9800'!B12," static-ip domain ",var_domain_nl)</f>
        <v>ap name de0634ncap20009 static-ip domain fc.de.bauhaus.intra</v>
      </c>
    </row>
    <row r="13" spans="1:1" x14ac:dyDescent="0.25">
      <c r="A13" s="6" t="str">
        <f>CONCATENATE("ap name ",'AP-LIST_c9800'!B13," static-ip domain ",var_domain_nl)</f>
        <v>ap name de0634ncap20010 static-ip domain fc.de.bauhaus.intra</v>
      </c>
    </row>
    <row r="14" spans="1:1" x14ac:dyDescent="0.25">
      <c r="A14" s="6" t="str">
        <f>CONCATENATE("ap name ",'AP-LIST_c9800'!B14," static-ip domain ",var_domain_nl)</f>
        <v>ap name de0634ncap20011 static-ip domain fc.de.bauhaus.intra</v>
      </c>
    </row>
    <row r="15" spans="1:1" x14ac:dyDescent="0.25">
      <c r="A15" s="6" t="str">
        <f>CONCATENATE("ap name ",'AP-LIST_c9800'!B15," static-ip domain ",var_domain_nl)</f>
        <v>ap name de0634ncap20012 static-ip domain fc.de.bauhaus.intra</v>
      </c>
    </row>
    <row r="16" spans="1:1" x14ac:dyDescent="0.25">
      <c r="A16" s="6" t="str">
        <f>CONCATENATE("ap name ",'AP-LIST_c9800'!B16," static-ip domain ",var_domain_nl)</f>
        <v>ap name de0634ncap20013 static-ip domain fc.de.bauhaus.intra</v>
      </c>
    </row>
    <row r="17" spans="1:1" x14ac:dyDescent="0.25">
      <c r="A17" s="6" t="str">
        <f>CONCATENATE("ap name ",'AP-LIST_c9800'!B17," static-ip domain ",var_domain_nl)</f>
        <v>ap name de0634ncap20014 static-ip domain fc.de.bauhaus.intra</v>
      </c>
    </row>
    <row r="18" spans="1:1" x14ac:dyDescent="0.25">
      <c r="A18" s="6" t="str">
        <f>CONCATENATE("ap name ",'AP-LIST_c9800'!B18," static-ip domain ",var_domain_nl)</f>
        <v>ap name de0634ncap20015 static-ip domain fc.de.bauhaus.intra</v>
      </c>
    </row>
    <row r="19" spans="1:1" x14ac:dyDescent="0.25">
      <c r="A19" s="6" t="str">
        <f>CONCATENATE("ap name ",'AP-LIST_c9800'!B19," static-ip domain ",var_domain_nl)</f>
        <v>ap name de0634ncap20016 static-ip domain fc.de.bauhaus.intra</v>
      </c>
    </row>
    <row r="20" spans="1:1" x14ac:dyDescent="0.25">
      <c r="A20" s="6" t="str">
        <f>CONCATENATE("ap name ",'AP-LIST_c9800'!B20," static-ip domain ",var_domain_nl)</f>
        <v>ap name de0634ncap20017 static-ip domain fc.de.bauhaus.intra</v>
      </c>
    </row>
    <row r="21" spans="1:1" x14ac:dyDescent="0.25">
      <c r="A21" s="6" t="str">
        <f>CONCATENATE("ap name ",'AP-LIST_c9800'!B21," static-ip domain ",var_domain_nl)</f>
        <v>ap name de0634ncap20018 static-ip domain fc.de.bauhaus.intra</v>
      </c>
    </row>
    <row r="22" spans="1:1" x14ac:dyDescent="0.25">
      <c r="A22" s="6" t="str">
        <f>CONCATENATE("ap name ",'AP-LIST_c9800'!B22," static-ip domain ",var_domain_nl)</f>
        <v>ap name de0634ncap20019 static-ip domain fc.de.bauhaus.intra</v>
      </c>
    </row>
    <row r="23" spans="1:1" x14ac:dyDescent="0.25">
      <c r="A23" s="6" t="str">
        <f>CONCATENATE("ap name ",'AP-LIST_c9800'!B23," static-ip domain ",var_domain_nl)</f>
        <v>ap name de0634ncap20020 static-ip domain fc.de.bauhaus.intra</v>
      </c>
    </row>
    <row r="24" spans="1:1" x14ac:dyDescent="0.25">
      <c r="A24" s="6" t="str">
        <f>CONCATENATE("ap name ",'AP-LIST_c9800'!B24," static-ip domain ",var_domain_nl)</f>
        <v>ap name de0634ncap20021 static-ip domain fc.de.bauhaus.intra</v>
      </c>
    </row>
    <row r="25" spans="1:1" x14ac:dyDescent="0.25">
      <c r="A25" s="6" t="str">
        <f>CONCATENATE("ap name ",'AP-LIST_c9800'!B25," static-ip domain ",var_domain_nl)</f>
        <v>ap name de0634ncap20022 static-ip domain fc.de.bauhaus.intra</v>
      </c>
    </row>
    <row r="26" spans="1:1" x14ac:dyDescent="0.25">
      <c r="A26" s="6" t="str">
        <f>CONCATENATE("ap name ",'AP-LIST_c9800'!B26," static-ip domain ",var_domain_nl)</f>
        <v>ap name de0634ncap20023 static-ip domain fc.de.bauhaus.intra</v>
      </c>
    </row>
    <row r="27" spans="1:1" x14ac:dyDescent="0.25">
      <c r="A27" s="6" t="str">
        <f>CONCATENATE("ap name ",'AP-LIST_c9800'!B27," static-ip domain ",var_domain_nl)</f>
        <v>ap name de0634ncap20024 static-ip domain fc.de.bauhaus.intra</v>
      </c>
    </row>
    <row r="28" spans="1:1" x14ac:dyDescent="0.25">
      <c r="A28" s="6" t="str">
        <f>CONCATENATE("ap name ",'AP-LIST_c9800'!B28," static-ip domain ",var_domain_nl)</f>
        <v>ap name de0634ncap20025 static-ip domain fc.de.bauhaus.intra</v>
      </c>
    </row>
    <row r="29" spans="1:1" x14ac:dyDescent="0.25">
      <c r="A29" s="6" t="str">
        <f>CONCATENATE("ap name ",'AP-LIST_c9800'!B29," static-ip domain ",var_domain_nl)</f>
        <v>ap name de0634ncap20026 static-ip domain fc.de.bauhaus.intra</v>
      </c>
    </row>
    <row r="30" spans="1:1" x14ac:dyDescent="0.25">
      <c r="A30" s="6" t="str">
        <f>CONCATENATE("ap name ",'AP-LIST_c9800'!B30," static-ip domain ",var_domain_nl)</f>
        <v>ap name de0634ncap20027 static-ip domain fc.de.bauhaus.intra</v>
      </c>
    </row>
    <row r="31" spans="1:1" x14ac:dyDescent="0.25">
      <c r="A31" s="6" t="str">
        <f>CONCATENATE("ap name ",'AP-LIST_c9800'!B31," static-ip domain ",var_domain_nl)</f>
        <v>ap name de0634ncap20028 static-ip domain fc.de.bauhaus.intra</v>
      </c>
    </row>
    <row r="32" spans="1:1" x14ac:dyDescent="0.25">
      <c r="A32" s="6" t="str">
        <f>CONCATENATE("ap name ",'AP-LIST_c9800'!B32," static-ip domain ",var_domain_nl)</f>
        <v>ap name de0634ncap20029 static-ip domain fc.de.bauhaus.intra</v>
      </c>
    </row>
    <row r="33" spans="1:1" x14ac:dyDescent="0.25">
      <c r="A33" s="6" t="str">
        <f>CONCATENATE("ap name ",'AP-LIST_c9800'!B33," static-ip domain ",var_domain_nl)</f>
        <v>ap name de0634ncap20030 static-ip domain fc.de.bauhaus.intra</v>
      </c>
    </row>
    <row r="34" spans="1:1" x14ac:dyDescent="0.25">
      <c r="A34" s="6" t="str">
        <f>CONCATENATE("ap name ",'AP-LIST_c9800'!B34," static-ip domain ",var_domain_nl)</f>
        <v>ap name de0634ncap20031 static-ip domain fc.de.bauhaus.intra</v>
      </c>
    </row>
    <row r="35" spans="1:1" x14ac:dyDescent="0.25">
      <c r="A35" s="6" t="str">
        <f>CONCATENATE("ap name ",'AP-LIST_c9800'!B35," static-ip domain ",var_domain_nl)</f>
        <v>ap name de0634ncap20032 static-ip domain fc.de.bauhaus.intra</v>
      </c>
    </row>
    <row r="36" spans="1:1" x14ac:dyDescent="0.25">
      <c r="A36" s="6" t="str">
        <f>CONCATENATE("ap name ",'AP-LIST_c9800'!B36," static-ip domain ",var_domain_nl)</f>
        <v>ap name de0634ncap20033 static-ip domain fc.de.bauhaus.intra</v>
      </c>
    </row>
    <row r="37" spans="1:1" x14ac:dyDescent="0.25">
      <c r="A37" s="6" t="str">
        <f>CONCATENATE("ap name ",'AP-LIST_c9800'!B37," static-ip domain ",var_domain_nl)</f>
        <v>ap name de0634ncap20034 static-ip domain fc.de.bauhaus.intra</v>
      </c>
    </row>
    <row r="38" spans="1:1" x14ac:dyDescent="0.25">
      <c r="A38" s="6" t="str">
        <f>CONCATENATE("ap name ",'AP-LIST_c9800'!B38," static-ip domain ",var_domain_nl)</f>
        <v>ap name de0634ncap20035 static-ip domain fc.de.bauhaus.intra</v>
      </c>
    </row>
    <row r="39" spans="1:1" x14ac:dyDescent="0.25">
      <c r="A39" s="6" t="str">
        <f>CONCATENATE("ap name ",'AP-LIST_c9800'!B39," static-ip domain ",var_domain_nl)</f>
        <v>ap name de0634ncap20036 static-ip domain fc.de.bauhaus.intra</v>
      </c>
    </row>
    <row r="40" spans="1:1" x14ac:dyDescent="0.25">
      <c r="A40" s="6" t="str">
        <f>CONCATENATE("ap name ",'AP-LIST_c9800'!B40," static-ip domain ",var_domain_nl)</f>
        <v>ap name de0634ncap20037 static-ip domain fc.de.bauhaus.intra</v>
      </c>
    </row>
    <row r="41" spans="1:1" x14ac:dyDescent="0.25">
      <c r="A41" s="6" t="str">
        <f>CONCATENATE("ap name ",'AP-LIST_c9800'!B41," static-ip domain ",var_domain_nl)</f>
        <v>ap name de0634ncap20038 static-ip domain fc.de.bauhaus.intra</v>
      </c>
    </row>
    <row r="42" spans="1:1" x14ac:dyDescent="0.25">
      <c r="A42" s="6" t="str">
        <f>CONCATENATE("ap name ",'AP-LIST_c9800'!B42," static-ip domain ",var_domain_nl)</f>
        <v>ap name de0634ncap20039 static-ip domain fc.de.bauhaus.intra</v>
      </c>
    </row>
    <row r="43" spans="1:1" x14ac:dyDescent="0.25">
      <c r="A43" s="6" t="str">
        <f>CONCATENATE("ap name ",'AP-LIST_c9800'!B43," static-ip domain ",var_domain_nl)</f>
        <v>ap name de0634ncap20040 static-ip domain fc.de.bauhaus.intra</v>
      </c>
    </row>
    <row r="44" spans="1:1" x14ac:dyDescent="0.25">
      <c r="A44" s="6" t="str">
        <f>CONCATENATE("ap name ",'AP-LIST_c9800'!B44," static-ip domain ",var_domain_nl)</f>
        <v>ap name de0634ncap20041 static-ip domain fc.de.bauhaus.intra</v>
      </c>
    </row>
    <row r="45" spans="1:1" x14ac:dyDescent="0.25">
      <c r="A45" s="6" t="str">
        <f>CONCATENATE("ap name ",'AP-LIST_c9800'!B45," static-ip domain ",var_domain_nl)</f>
        <v>ap name de0634ncap20042 static-ip domain fc.de.bauhaus.intra</v>
      </c>
    </row>
    <row r="46" spans="1:1" x14ac:dyDescent="0.25">
      <c r="A46" s="6" t="str">
        <f>CONCATENATE("ap name ",'AP-LIST_c9800'!B46," static-ip domain ",var_domain_nl)</f>
        <v>ap name de0634ncap20043 static-ip domain fc.de.bauhaus.intra</v>
      </c>
    </row>
    <row r="47" spans="1:1" x14ac:dyDescent="0.25">
      <c r="A47" s="6" t="str">
        <f>CONCATENATE("ap name ",'AP-LIST_c9800'!B47," static-ip domain ",var_domain_nl)</f>
        <v>ap name de0634ncap20044 static-ip domain fc.de.bauhaus.intra</v>
      </c>
    </row>
    <row r="48" spans="1:1" x14ac:dyDescent="0.25">
      <c r="A48" s="6" t="str">
        <f>CONCATENATE("ap name ",'AP-LIST_c9800'!B48," static-ip domain ",var_domain_nl)</f>
        <v>ap name de0634ncap20045 static-ip domain fc.de.bauhaus.intra</v>
      </c>
    </row>
    <row r="49" spans="1:1" x14ac:dyDescent="0.25">
      <c r="A49" s="6" t="str">
        <f>CONCATENATE("ap name ",'AP-LIST_c9800'!B49," static-ip domain ",var_domain_nl)</f>
        <v>ap name de0634ncap20046 static-ip domain fc.de.bauhaus.intra</v>
      </c>
    </row>
    <row r="50" spans="1:1" x14ac:dyDescent="0.25">
      <c r="A50" s="6" t="str">
        <f>CONCATENATE("ap name ",'AP-LIST_c9800'!B50," static-ip domain ",var_domain_nl)</f>
        <v>ap name de0634ncap20047 static-ip domain fc.de.bauhaus.intra</v>
      </c>
    </row>
    <row r="51" spans="1:1" x14ac:dyDescent="0.25">
      <c r="A51" s="6" t="str">
        <f>CONCATENATE("ap name ",'AP-LIST_c9800'!B51," static-ip domain ",var_domain_nl)</f>
        <v>ap name de0634ncap20048 static-ip domain fc.de.bauhaus.intra</v>
      </c>
    </row>
    <row r="52" spans="1:1" x14ac:dyDescent="0.25">
      <c r="A52" s="6" t="str">
        <f>CONCATENATE("ap name ",'AP-LIST_c9800'!B52," static-ip domain ",var_domain_nl)</f>
        <v>ap name de0634ncap20049 static-ip domain fc.de.bauhaus.intra</v>
      </c>
    </row>
    <row r="53" spans="1:1" x14ac:dyDescent="0.25">
      <c r="A53" s="6" t="str">
        <f>CONCATENATE("ap name ",'AP-LIST_c9800'!B53," static-ip domain ",var_domain_nl)</f>
        <v>ap name de0634ncap20050 static-ip domain fc.de.bauhaus.intra</v>
      </c>
    </row>
    <row r="54" spans="1:1" x14ac:dyDescent="0.25">
      <c r="A54" s="6" t="str">
        <f>CONCATENATE("ap name ",'AP-LIST_c9800'!B54," static-ip domain ",var_domain_nl)</f>
        <v>ap name de0634ncap20051 static-ip domain fc.de.bauhaus.intra</v>
      </c>
    </row>
    <row r="55" spans="1:1" x14ac:dyDescent="0.25">
      <c r="A55" s="6" t="str">
        <f>CONCATENATE("ap name ",'AP-LIST_c9800'!B55," static-ip domain ",var_domain_nl)</f>
        <v>ap name de0634ncap20052 static-ip domain fc.de.bauhaus.intra</v>
      </c>
    </row>
    <row r="56" spans="1:1" x14ac:dyDescent="0.25">
      <c r="A56" s="6" t="str">
        <f>CONCATENATE("ap name ",'AP-LIST_c9800'!B56," static-ip domain ",var_domain_nl)</f>
        <v>ap name de0634ncap20053 static-ip domain fc.de.bauhaus.intra</v>
      </c>
    </row>
    <row r="57" spans="1:1" x14ac:dyDescent="0.25">
      <c r="A57" s="6" t="str">
        <f>CONCATENATE("ap name ",'AP-LIST_c9800'!B57," static-ip domain ",var_domain_nl)</f>
        <v>ap name de0634ncap20054 static-ip domain fc.de.bauhaus.intra</v>
      </c>
    </row>
    <row r="58" spans="1:1" x14ac:dyDescent="0.25">
      <c r="A58" s="6" t="str">
        <f>CONCATENATE("ap name ",'AP-LIST_c9800'!B58," static-ip domain ",var_domain_nl)</f>
        <v>ap name de0634ncap20055 static-ip domain fc.de.bauhaus.intra</v>
      </c>
    </row>
    <row r="59" spans="1:1" x14ac:dyDescent="0.25">
      <c r="A59" s="6" t="str">
        <f>CONCATENATE("ap name ",'AP-LIST_c9800'!B59," static-ip domain ",var_domain_nl)</f>
        <v>ap name de0634ncap20056 static-ip domain fc.de.bauhaus.intra</v>
      </c>
    </row>
    <row r="60" spans="1:1" x14ac:dyDescent="0.25">
      <c r="A60" s="6" t="str">
        <f>CONCATENATE("ap name ",'AP-LIST_c9800'!B60," static-ip domain ",var_domain_nl)</f>
        <v>ap name de0634ncap20057 static-ip domain fc.de.bauhaus.intra</v>
      </c>
    </row>
    <row r="61" spans="1:1" x14ac:dyDescent="0.25">
      <c r="A61" s="6" t="str">
        <f>CONCATENATE("ap name ",'AP-LIST_c9800'!B61," static-ip domain ",var_domain_nl)</f>
        <v>ap name de0634ncap20058 static-ip domain fc.de.bauhaus.intra</v>
      </c>
    </row>
    <row r="62" spans="1:1" x14ac:dyDescent="0.25">
      <c r="A62" s="6" t="str">
        <f>CONCATENATE("ap name ",'AP-LIST_c9800'!B62," static-ip domain ",var_domain_nl)</f>
        <v>ap name de0634ncap20059 static-ip domain fc.de.bauhaus.intra</v>
      </c>
    </row>
    <row r="63" spans="1:1" x14ac:dyDescent="0.25">
      <c r="A63" s="6" t="str">
        <f>CONCATENATE("ap name ",'AP-LIST_c9800'!B63," static-ip domain ",var_domain_nl)</f>
        <v>ap name de0634ncap20060 static-ip domain fc.de.bauhaus.intra</v>
      </c>
    </row>
    <row r="64" spans="1:1" x14ac:dyDescent="0.25">
      <c r="A64" s="6" t="str">
        <f>CONCATENATE("ap name ",'AP-LIST_c9800'!B64," static-ip domain ",var_domain_nl)</f>
        <v>ap name de0634ncap20061 static-ip domain fc.de.bauhaus.intra</v>
      </c>
    </row>
    <row r="65" spans="1:1" x14ac:dyDescent="0.25">
      <c r="A65" s="6" t="str">
        <f>CONCATENATE("ap name ",'AP-LIST_c9800'!B65," static-ip domain ",var_domain_nl)</f>
        <v>ap name de0634ncap20062 static-ip domain fc.de.bauhaus.intra</v>
      </c>
    </row>
    <row r="66" spans="1:1" x14ac:dyDescent="0.25">
      <c r="A66" s="6" t="str">
        <f>CONCATENATE("ap name ",'AP-LIST_c9800'!B66," static-ip domain ",var_domain_nl)</f>
        <v>ap name de0634ncap20063 static-ip domain fc.de.bauhaus.intra</v>
      </c>
    </row>
    <row r="67" spans="1:1" x14ac:dyDescent="0.25">
      <c r="A67" s="6" t="str">
        <f>CONCATENATE("ap name ",'AP-LIST_c9800'!B67," static-ip domain ",var_domain_nl)</f>
        <v>ap name de0634ncap20064 static-ip domain fc.de.bauhaus.intra</v>
      </c>
    </row>
    <row r="68" spans="1:1" x14ac:dyDescent="0.25">
      <c r="A68" s="6" t="str">
        <f>CONCATENATE("ap name ",'AP-LIST_c9800'!B68," static-ip domain ",var_domain_nl)</f>
        <v>ap name de0634ncap20065 static-ip domain fc.de.bauhaus.intra</v>
      </c>
    </row>
    <row r="69" spans="1:1" x14ac:dyDescent="0.25">
      <c r="A69" s="6" t="str">
        <f>CONCATENATE("ap name ",'AP-LIST_c9800'!B69," static-ip domain ",var_domain_nl)</f>
        <v>ap name de0634ncap20066 static-ip domain fc.de.bauhaus.intra</v>
      </c>
    </row>
    <row r="70" spans="1:1" x14ac:dyDescent="0.25">
      <c r="A70" s="6" t="str">
        <f>CONCATENATE("ap name ",'AP-LIST_c9800'!B70," static-ip domain ",var_domain_nl)</f>
        <v>ap name de0634ncap20067 static-ip domain fc.de.bauhaus.intra</v>
      </c>
    </row>
    <row r="71" spans="1:1" x14ac:dyDescent="0.25">
      <c r="A71" s="6" t="str">
        <f>CONCATENATE("ap name ",'AP-LIST_c9800'!B71," static-ip domain ",var_domain_nl)</f>
        <v>ap name de0634ncap20068 static-ip domain fc.de.bauhaus.intra</v>
      </c>
    </row>
    <row r="72" spans="1:1" x14ac:dyDescent="0.25">
      <c r="A72" s="6" t="str">
        <f>CONCATENATE("ap name ",'AP-LIST_c9800'!B72," static-ip domain ",var_domain_nl)</f>
        <v>ap name de0634ncap20069 static-ip domain fc.de.bauhaus.intra</v>
      </c>
    </row>
    <row r="73" spans="1:1" x14ac:dyDescent="0.25">
      <c r="A73" s="6" t="str">
        <f>CONCATENATE("ap name ",'AP-LIST_c9800'!B73," static-ip domain ",var_domain_nl)</f>
        <v>ap name de0634ncap20070 static-ip domain fc.de.bauhaus.intra</v>
      </c>
    </row>
    <row r="74" spans="1:1" x14ac:dyDescent="0.25">
      <c r="A74" s="6" t="str">
        <f>CONCATENATE("ap name ",'AP-LIST_c9800'!B74," static-ip domain ",var_domain_nl)</f>
        <v>ap name de0634ncap20071 static-ip domain fc.de.bauhaus.intra</v>
      </c>
    </row>
    <row r="75" spans="1:1" x14ac:dyDescent="0.25">
      <c r="A75" s="6" t="str">
        <f>CONCATENATE("ap name ",'AP-LIST_c9800'!B75," static-ip domain ",var_domain_nl)</f>
        <v>ap name de0634ncap20072 static-ip domain fc.de.bauhaus.intra</v>
      </c>
    </row>
    <row r="76" spans="1:1" x14ac:dyDescent="0.25">
      <c r="A76" s="6" t="str">
        <f>CONCATENATE("ap name ",'AP-LIST_c9800'!B76," static-ip domain ",var_domain_nl)</f>
        <v>ap name de0634ncap20073 static-ip domain fc.de.bauhaus.intra</v>
      </c>
    </row>
    <row r="77" spans="1:1" x14ac:dyDescent="0.25">
      <c r="A77" s="6" t="str">
        <f>CONCATENATE("ap name ",'AP-LIST_c9800'!B77," static-ip domain ",var_domain_nl)</f>
        <v>ap name de0634ncap20074 static-ip domain fc.de.bauhaus.intra</v>
      </c>
    </row>
    <row r="78" spans="1:1" x14ac:dyDescent="0.25">
      <c r="A78" s="6" t="str">
        <f>CONCATENATE("ap name ",'AP-LIST_c9800'!B78," static-ip domain ",var_domain_nl)</f>
        <v>ap name de0634ncap20075 static-ip domain fc.de.bauhaus.intra</v>
      </c>
    </row>
    <row r="79" spans="1:1" x14ac:dyDescent="0.25">
      <c r="A79" s="6" t="str">
        <f>CONCATENATE("ap name ",'AP-LIST_c9800'!B79," static-ip domain ",var_domain_nl)</f>
        <v>ap name de0634ncap20076 static-ip domain fc.de.bauhaus.intra</v>
      </c>
    </row>
    <row r="80" spans="1:1" x14ac:dyDescent="0.25">
      <c r="A80" s="6" t="str">
        <f>CONCATENATE("ap name ",'AP-LIST_c9800'!B80," static-ip domain ",var_domain_nl)</f>
        <v>ap name de0634ncap20077 static-ip domain fc.de.bauhaus.intra</v>
      </c>
    </row>
    <row r="81" spans="1:1" x14ac:dyDescent="0.25">
      <c r="A81" s="6" t="str">
        <f>CONCATENATE("ap name ",'AP-LIST_c9800'!B81," static-ip domain ",var_domain_nl)</f>
        <v>ap name de0634ncap20078 static-ip domain fc.de.bauhaus.intra</v>
      </c>
    </row>
    <row r="82" spans="1:1" x14ac:dyDescent="0.25">
      <c r="A82" s="6" t="str">
        <f>CONCATENATE("ap name ",'AP-LIST_c9800'!B82," static-ip domain ",var_domain_nl)</f>
        <v>ap name de0634ncap20079 static-ip domain fc.de.bauhaus.intra</v>
      </c>
    </row>
    <row r="83" spans="1:1" x14ac:dyDescent="0.25">
      <c r="A83" s="6" t="str">
        <f>CONCATENATE("ap name ",'AP-LIST_c9800'!B83," static-ip domain ",var_domain_nl)</f>
        <v>ap name de0634ncap20080 static-ip domain fc.de.bauhaus.intra</v>
      </c>
    </row>
    <row r="84" spans="1:1" x14ac:dyDescent="0.25">
      <c r="A84" s="6" t="str">
        <f>CONCATENATE("ap name ",'AP-LIST_c9800'!B84," static-ip domain ",var_domain_nl)</f>
        <v>ap name de0634ncap20081 static-ip domain fc.de.bauhaus.intra</v>
      </c>
    </row>
    <row r="85" spans="1:1" x14ac:dyDescent="0.25">
      <c r="A85" s="6" t="str">
        <f>CONCATENATE("ap name ",'AP-LIST_c9800'!B85," static-ip domain ",var_domain_nl)</f>
        <v>ap name de0634ncap20082 static-ip domain fc.de.bauhaus.intra</v>
      </c>
    </row>
    <row r="86" spans="1:1" x14ac:dyDescent="0.25">
      <c r="A86" s="6" t="str">
        <f>CONCATENATE("ap name ",'AP-LIST_c9800'!B86," static-ip domain ",var_domain_nl)</f>
        <v>ap name de0634ncap20083 static-ip domain fc.de.bauhaus.intra</v>
      </c>
    </row>
    <row r="87" spans="1:1" x14ac:dyDescent="0.25">
      <c r="A87" s="6" t="str">
        <f>CONCATENATE("ap name ",'AP-LIST_c9800'!B87," static-ip domain ",var_domain_nl)</f>
        <v>ap name de0634ncap20084 static-ip domain fc.de.bauhaus.intra</v>
      </c>
    </row>
    <row r="88" spans="1:1" x14ac:dyDescent="0.25">
      <c r="A88" s="6" t="str">
        <f>CONCATENATE("ap name ",'AP-LIST_c9800'!B88," static-ip domain ",var_domain_nl)</f>
        <v>ap name de0634ncap20085 static-ip domain fc.de.bauhaus.intra</v>
      </c>
    </row>
    <row r="89" spans="1:1" x14ac:dyDescent="0.25">
      <c r="A89" s="6" t="str">
        <f>CONCATENATE("ap name ",'AP-LIST_c9800'!B89," static-ip domain ",var_domain_nl)</f>
        <v>ap name de0634ncap20086 static-ip domain fc.de.bauhaus.intra</v>
      </c>
    </row>
    <row r="90" spans="1:1" x14ac:dyDescent="0.25">
      <c r="A90" s="6" t="str">
        <f>CONCATENATE("ap name ",'AP-LIST_c9800'!B90," static-ip domain ",var_domain_nl)</f>
        <v>ap name de0634ncap20087 static-ip domain fc.de.bauhaus.intra</v>
      </c>
    </row>
    <row r="91" spans="1:1" x14ac:dyDescent="0.25">
      <c r="A91" s="6" t="str">
        <f>CONCATENATE("ap name ",'AP-LIST_c9800'!B91," static-ip domain ",var_domain_nl)</f>
        <v>ap name de0634ncap20088 static-ip domain fc.de.bauhaus.intra</v>
      </c>
    </row>
    <row r="92" spans="1:1" x14ac:dyDescent="0.25">
      <c r="A92" s="6" t="str">
        <f>CONCATENATE("ap name ",'AP-LIST_c9800'!B92," static-ip domain ",var_domain_nl)</f>
        <v>ap name de0634ncap20089 static-ip domain fc.de.bauhaus.intra</v>
      </c>
    </row>
    <row r="93" spans="1:1" x14ac:dyDescent="0.25">
      <c r="A93" s="6" t="str">
        <f>CONCATENATE("ap name ",'AP-LIST_c9800'!B93," static-ip domain ",var_domain_nl)</f>
        <v>ap name de0634ncap20090 static-ip domain fc.de.bauhaus.intra</v>
      </c>
    </row>
    <row r="94" spans="1:1" x14ac:dyDescent="0.25">
      <c r="A94" s="6" t="str">
        <f>CONCATENATE("ap name ",'AP-LIST_c9800'!B94," static-ip domain ",var_domain_nl)</f>
        <v>ap name de0634ncap20091 static-ip domain fc.de.bauhaus.intra</v>
      </c>
    </row>
    <row r="95" spans="1:1" x14ac:dyDescent="0.25">
      <c r="A95" s="6" t="str">
        <f>CONCATENATE("ap name ",'AP-LIST_c9800'!B95," static-ip domain ",var_domain_nl)</f>
        <v>ap name de0634ncap20092 static-ip domain fc.de.bauhaus.intra</v>
      </c>
    </row>
    <row r="96" spans="1:1" x14ac:dyDescent="0.25">
      <c r="A96" s="6" t="str">
        <f>CONCATENATE("ap name ",'AP-LIST_c9800'!B96," static-ip domain ",var_domain_nl)</f>
        <v>ap name de0634ncap20093 static-ip domain fc.de.bauhaus.intra</v>
      </c>
    </row>
    <row r="97" spans="1:1" x14ac:dyDescent="0.25">
      <c r="A97" s="6" t="str">
        <f>CONCATENATE("ap name ",'AP-LIST_c9800'!B97," static-ip domain ",var_domain_nl)</f>
        <v>ap name de0634ncap20094 static-ip domain fc.de.bauhaus.intra</v>
      </c>
    </row>
    <row r="98" spans="1:1" x14ac:dyDescent="0.25">
      <c r="A98" s="6" t="str">
        <f>CONCATENATE("ap name ",'AP-LIST_c9800'!B98," static-ip domain ",var_domain_nl)</f>
        <v>ap name de0634ncap20095 static-ip domain fc.de.bauhaus.intra</v>
      </c>
    </row>
    <row r="99" spans="1:1" x14ac:dyDescent="0.25">
      <c r="A99" s="6" t="str">
        <f>CONCATENATE("ap name ",'AP-LIST_c9800'!B99," static-ip domain ",var_domain_nl)</f>
        <v>ap name de0634ncap20096 static-ip domain fc.de.bauhaus.intra</v>
      </c>
    </row>
    <row r="100" spans="1:1" x14ac:dyDescent="0.25">
      <c r="A100" s="6" t="str">
        <f>CONCATENATE("ap name ",'AP-LIST_c9800'!B100," static-ip domain ",var_domain_nl)</f>
        <v>ap name de0634ncap20097 static-ip domain fc.de.bauhaus.intra</v>
      </c>
    </row>
    <row r="101" spans="1:1" x14ac:dyDescent="0.25">
      <c r="A101" s="6" t="str">
        <f>CONCATENATE("ap name ",'AP-LIST_c9800'!B101," static-ip domain ",var_domain_nl)</f>
        <v>ap name de0634ncap20098 static-ip domain fc.de.bauhaus.intra</v>
      </c>
    </row>
    <row r="102" spans="1:1" x14ac:dyDescent="0.25">
      <c r="A102" s="69" t="s">
        <v>1316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102"/>
  <sheetViews>
    <sheetView workbookViewId="0">
      <selection activeCell="A15" sqref="A15"/>
    </sheetView>
  </sheetViews>
  <sheetFormatPr baseColWidth="10" defaultRowHeight="15" x14ac:dyDescent="0.25"/>
  <cols>
    <col min="1" max="1" width="54.28515625" bestFit="1" customWidth="1"/>
  </cols>
  <sheetData>
    <row r="1" spans="1:1" ht="33" customHeight="1" x14ac:dyDescent="0.25">
      <c r="A1" s="64" t="s">
        <v>1489</v>
      </c>
    </row>
    <row r="2" spans="1:1" x14ac:dyDescent="0.25">
      <c r="A2" s="69" t="s">
        <v>1298</v>
      </c>
    </row>
    <row r="3" spans="1:1" x14ac:dyDescent="0.25">
      <c r="A3" s="6" t="s">
        <v>1079</v>
      </c>
    </row>
    <row r="4" spans="1:1" x14ac:dyDescent="0.25">
      <c r="A4" s="6" t="str">
        <f>CONCATENATE("ap name ",'AP-LIST_c9800'!B4," static-ip nameserver ",var_ip_dns1)</f>
        <v>ap name de0634ncap20001 static-ip nameserver 172.16.81.11</v>
      </c>
    </row>
    <row r="5" spans="1:1" x14ac:dyDescent="0.25">
      <c r="A5" s="6" t="str">
        <f>CONCATENATE("ap name ",'AP-LIST_c9800'!B5," static-ip nameserver ",var_ip_dns1)</f>
        <v>ap name de0634ncap20002 static-ip nameserver 172.16.81.11</v>
      </c>
    </row>
    <row r="6" spans="1:1" x14ac:dyDescent="0.25">
      <c r="A6" s="6" t="str">
        <f>CONCATENATE("ap name ",'AP-LIST_c9800'!B6," static-ip nameserver ",var_ip_dns1)</f>
        <v>ap name de0634ncap20003 static-ip nameserver 172.16.81.11</v>
      </c>
    </row>
    <row r="7" spans="1:1" x14ac:dyDescent="0.25">
      <c r="A7" s="6" t="str">
        <f>CONCATENATE("ap name ",'AP-LIST_c9800'!B7," static-ip nameserver ",var_ip_dns1)</f>
        <v>ap name de0634ncap20004 static-ip nameserver 172.16.81.11</v>
      </c>
    </row>
    <row r="8" spans="1:1" x14ac:dyDescent="0.25">
      <c r="A8" s="6" t="str">
        <f>CONCATENATE("ap name ",'AP-LIST_c9800'!B8," static-ip nameserver ",var_ip_dns1)</f>
        <v>ap name de0634ncap20005 static-ip nameserver 172.16.81.11</v>
      </c>
    </row>
    <row r="9" spans="1:1" x14ac:dyDescent="0.25">
      <c r="A9" s="6" t="str">
        <f>CONCATENATE("ap name ",'AP-LIST_c9800'!B9," static-ip nameserver ",var_ip_dns1)</f>
        <v>ap name de0634ncap20006 static-ip nameserver 172.16.81.11</v>
      </c>
    </row>
    <row r="10" spans="1:1" x14ac:dyDescent="0.25">
      <c r="A10" s="6" t="str">
        <f>CONCATENATE("ap name ",'AP-LIST_c9800'!B10," static-ip nameserver ",var_ip_dns1)</f>
        <v>ap name de0634ncap20007 static-ip nameserver 172.16.81.11</v>
      </c>
    </row>
    <row r="11" spans="1:1" x14ac:dyDescent="0.25">
      <c r="A11" s="6" t="str">
        <f>CONCATENATE("ap name ",'AP-LIST_c9800'!B11," static-ip nameserver ",var_ip_dns1)</f>
        <v>ap name de0634ncap20008 static-ip nameserver 172.16.81.11</v>
      </c>
    </row>
    <row r="12" spans="1:1" x14ac:dyDescent="0.25">
      <c r="A12" s="6" t="str">
        <f>CONCATENATE("ap name ",'AP-LIST_c9800'!B12," static-ip nameserver ",var_ip_dns1)</f>
        <v>ap name de0634ncap20009 static-ip nameserver 172.16.81.11</v>
      </c>
    </row>
    <row r="13" spans="1:1" x14ac:dyDescent="0.25">
      <c r="A13" s="6" t="str">
        <f>CONCATENATE("ap name ",'AP-LIST_c9800'!B13," static-ip nameserver ",var_ip_dns1)</f>
        <v>ap name de0634ncap20010 static-ip nameserver 172.16.81.11</v>
      </c>
    </row>
    <row r="14" spans="1:1" x14ac:dyDescent="0.25">
      <c r="A14" s="6" t="str">
        <f>CONCATENATE("ap name ",'AP-LIST_c9800'!B14," static-ip nameserver ",var_ip_dns1)</f>
        <v>ap name de0634ncap20011 static-ip nameserver 172.16.81.11</v>
      </c>
    </row>
    <row r="15" spans="1:1" x14ac:dyDescent="0.25">
      <c r="A15" s="6" t="str">
        <f>CONCATENATE("ap name ",'AP-LIST_c9800'!B15," static-ip nameserver ",var_ip_dns1)</f>
        <v>ap name de0634ncap20012 static-ip nameserver 172.16.81.11</v>
      </c>
    </row>
    <row r="16" spans="1:1" x14ac:dyDescent="0.25">
      <c r="A16" s="6" t="str">
        <f>CONCATENATE("ap name ",'AP-LIST_c9800'!B16," static-ip nameserver ",var_ip_dns1)</f>
        <v>ap name de0634ncap20013 static-ip nameserver 172.16.81.11</v>
      </c>
    </row>
    <row r="17" spans="1:1" x14ac:dyDescent="0.25">
      <c r="A17" s="6" t="str">
        <f>CONCATENATE("ap name ",'AP-LIST_c9800'!B17," static-ip nameserver ",var_ip_dns1)</f>
        <v>ap name de0634ncap20014 static-ip nameserver 172.16.81.11</v>
      </c>
    </row>
    <row r="18" spans="1:1" x14ac:dyDescent="0.25">
      <c r="A18" s="6" t="str">
        <f>CONCATENATE("ap name ",'AP-LIST_c9800'!B18," static-ip nameserver ",var_ip_dns1)</f>
        <v>ap name de0634ncap20015 static-ip nameserver 172.16.81.11</v>
      </c>
    </row>
    <row r="19" spans="1:1" x14ac:dyDescent="0.25">
      <c r="A19" s="6" t="str">
        <f>CONCATENATE("ap name ",'AP-LIST_c9800'!B19," static-ip nameserver ",var_ip_dns1)</f>
        <v>ap name de0634ncap20016 static-ip nameserver 172.16.81.11</v>
      </c>
    </row>
    <row r="20" spans="1:1" x14ac:dyDescent="0.25">
      <c r="A20" s="6" t="str">
        <f>CONCATENATE("ap name ",'AP-LIST_c9800'!B20," static-ip nameserver ",var_ip_dns1)</f>
        <v>ap name de0634ncap20017 static-ip nameserver 172.16.81.11</v>
      </c>
    </row>
    <row r="21" spans="1:1" x14ac:dyDescent="0.25">
      <c r="A21" s="6" t="str">
        <f>CONCATENATE("ap name ",'AP-LIST_c9800'!B21," static-ip nameserver ",var_ip_dns1)</f>
        <v>ap name de0634ncap20018 static-ip nameserver 172.16.81.11</v>
      </c>
    </row>
    <row r="22" spans="1:1" x14ac:dyDescent="0.25">
      <c r="A22" s="6" t="str">
        <f>CONCATENATE("ap name ",'AP-LIST_c9800'!B22," static-ip nameserver ",var_ip_dns1)</f>
        <v>ap name de0634ncap20019 static-ip nameserver 172.16.81.11</v>
      </c>
    </row>
    <row r="23" spans="1:1" x14ac:dyDescent="0.25">
      <c r="A23" s="6" t="str">
        <f>CONCATENATE("ap name ",'AP-LIST_c9800'!B23," static-ip nameserver ",var_ip_dns1)</f>
        <v>ap name de0634ncap20020 static-ip nameserver 172.16.81.11</v>
      </c>
    </row>
    <row r="24" spans="1:1" x14ac:dyDescent="0.25">
      <c r="A24" s="6" t="str">
        <f>CONCATENATE("ap name ",'AP-LIST_c9800'!B24," static-ip nameserver ",var_ip_dns1)</f>
        <v>ap name de0634ncap20021 static-ip nameserver 172.16.81.11</v>
      </c>
    </row>
    <row r="25" spans="1:1" x14ac:dyDescent="0.25">
      <c r="A25" s="6" t="str">
        <f>CONCATENATE("ap name ",'AP-LIST_c9800'!B25," static-ip nameserver ",var_ip_dns1)</f>
        <v>ap name de0634ncap20022 static-ip nameserver 172.16.81.11</v>
      </c>
    </row>
    <row r="26" spans="1:1" x14ac:dyDescent="0.25">
      <c r="A26" s="6" t="str">
        <f>CONCATENATE("ap name ",'AP-LIST_c9800'!B26," static-ip nameserver ",var_ip_dns1)</f>
        <v>ap name de0634ncap20023 static-ip nameserver 172.16.81.11</v>
      </c>
    </row>
    <row r="27" spans="1:1" x14ac:dyDescent="0.25">
      <c r="A27" s="6" t="str">
        <f>CONCATENATE("ap name ",'AP-LIST_c9800'!B27," static-ip nameserver ",var_ip_dns1)</f>
        <v>ap name de0634ncap20024 static-ip nameserver 172.16.81.11</v>
      </c>
    </row>
    <row r="28" spans="1:1" x14ac:dyDescent="0.25">
      <c r="A28" s="6" t="str">
        <f>CONCATENATE("ap name ",'AP-LIST_c9800'!B28," static-ip nameserver ",var_ip_dns1)</f>
        <v>ap name de0634ncap20025 static-ip nameserver 172.16.81.11</v>
      </c>
    </row>
    <row r="29" spans="1:1" x14ac:dyDescent="0.25">
      <c r="A29" s="6" t="str">
        <f>CONCATENATE("ap name ",'AP-LIST_c9800'!B29," static-ip nameserver ",var_ip_dns1)</f>
        <v>ap name de0634ncap20026 static-ip nameserver 172.16.81.11</v>
      </c>
    </row>
    <row r="30" spans="1:1" x14ac:dyDescent="0.25">
      <c r="A30" s="6" t="str">
        <f>CONCATENATE("ap name ",'AP-LIST_c9800'!B30," static-ip nameserver ",var_ip_dns1)</f>
        <v>ap name de0634ncap20027 static-ip nameserver 172.16.81.11</v>
      </c>
    </row>
    <row r="31" spans="1:1" x14ac:dyDescent="0.25">
      <c r="A31" s="6" t="str">
        <f>CONCATENATE("ap name ",'AP-LIST_c9800'!B31," static-ip nameserver ",var_ip_dns1)</f>
        <v>ap name de0634ncap20028 static-ip nameserver 172.16.81.11</v>
      </c>
    </row>
    <row r="32" spans="1:1" x14ac:dyDescent="0.25">
      <c r="A32" s="6" t="str">
        <f>CONCATENATE("ap name ",'AP-LIST_c9800'!B32," static-ip nameserver ",var_ip_dns1)</f>
        <v>ap name de0634ncap20029 static-ip nameserver 172.16.81.11</v>
      </c>
    </row>
    <row r="33" spans="1:1" x14ac:dyDescent="0.25">
      <c r="A33" s="6" t="str">
        <f>CONCATENATE("ap name ",'AP-LIST_c9800'!B33," static-ip nameserver ",var_ip_dns1)</f>
        <v>ap name de0634ncap20030 static-ip nameserver 172.16.81.11</v>
      </c>
    </row>
    <row r="34" spans="1:1" x14ac:dyDescent="0.25">
      <c r="A34" s="6" t="str">
        <f>CONCATENATE("ap name ",'AP-LIST_c9800'!B34," static-ip nameserver ",var_ip_dns1)</f>
        <v>ap name de0634ncap20031 static-ip nameserver 172.16.81.11</v>
      </c>
    </row>
    <row r="35" spans="1:1" x14ac:dyDescent="0.25">
      <c r="A35" s="6" t="str">
        <f>CONCATENATE("ap name ",'AP-LIST_c9800'!B35," static-ip nameserver ",var_ip_dns1)</f>
        <v>ap name de0634ncap20032 static-ip nameserver 172.16.81.11</v>
      </c>
    </row>
    <row r="36" spans="1:1" x14ac:dyDescent="0.25">
      <c r="A36" s="6" t="str">
        <f>CONCATENATE("ap name ",'AP-LIST_c9800'!B36," static-ip nameserver ",var_ip_dns1)</f>
        <v>ap name de0634ncap20033 static-ip nameserver 172.16.81.11</v>
      </c>
    </row>
    <row r="37" spans="1:1" x14ac:dyDescent="0.25">
      <c r="A37" s="6" t="str">
        <f>CONCATENATE("ap name ",'AP-LIST_c9800'!B37," static-ip nameserver ",var_ip_dns1)</f>
        <v>ap name de0634ncap20034 static-ip nameserver 172.16.81.11</v>
      </c>
    </row>
    <row r="38" spans="1:1" x14ac:dyDescent="0.25">
      <c r="A38" s="6" t="str">
        <f>CONCATENATE("ap name ",'AP-LIST_c9800'!B38," static-ip nameserver ",var_ip_dns1)</f>
        <v>ap name de0634ncap20035 static-ip nameserver 172.16.81.11</v>
      </c>
    </row>
    <row r="39" spans="1:1" x14ac:dyDescent="0.25">
      <c r="A39" s="6" t="str">
        <f>CONCATENATE("ap name ",'AP-LIST_c9800'!B39," static-ip nameserver ",var_ip_dns1)</f>
        <v>ap name de0634ncap20036 static-ip nameserver 172.16.81.11</v>
      </c>
    </row>
    <row r="40" spans="1:1" x14ac:dyDescent="0.25">
      <c r="A40" s="6" t="str">
        <f>CONCATENATE("ap name ",'AP-LIST_c9800'!B40," static-ip nameserver ",var_ip_dns1)</f>
        <v>ap name de0634ncap20037 static-ip nameserver 172.16.81.11</v>
      </c>
    </row>
    <row r="41" spans="1:1" x14ac:dyDescent="0.25">
      <c r="A41" s="6" t="str">
        <f>CONCATENATE("ap name ",'AP-LIST_c9800'!B41," static-ip nameserver ",var_ip_dns1)</f>
        <v>ap name de0634ncap20038 static-ip nameserver 172.16.81.11</v>
      </c>
    </row>
    <row r="42" spans="1:1" x14ac:dyDescent="0.25">
      <c r="A42" s="6" t="str">
        <f>CONCATENATE("ap name ",'AP-LIST_c9800'!B42," static-ip nameserver ",var_ip_dns1)</f>
        <v>ap name de0634ncap20039 static-ip nameserver 172.16.81.11</v>
      </c>
    </row>
    <row r="43" spans="1:1" x14ac:dyDescent="0.25">
      <c r="A43" s="6" t="str">
        <f>CONCATENATE("ap name ",'AP-LIST_c9800'!B43," static-ip nameserver ",var_ip_dns1)</f>
        <v>ap name de0634ncap20040 static-ip nameserver 172.16.81.11</v>
      </c>
    </row>
    <row r="44" spans="1:1" x14ac:dyDescent="0.25">
      <c r="A44" s="6" t="str">
        <f>CONCATENATE("ap name ",'AP-LIST_c9800'!B44," static-ip nameserver ",var_ip_dns1)</f>
        <v>ap name de0634ncap20041 static-ip nameserver 172.16.81.11</v>
      </c>
    </row>
    <row r="45" spans="1:1" x14ac:dyDescent="0.25">
      <c r="A45" s="6" t="str">
        <f>CONCATENATE("ap name ",'AP-LIST_c9800'!B45," static-ip nameserver ",var_ip_dns1)</f>
        <v>ap name de0634ncap20042 static-ip nameserver 172.16.81.11</v>
      </c>
    </row>
    <row r="46" spans="1:1" x14ac:dyDescent="0.25">
      <c r="A46" s="6" t="str">
        <f>CONCATENATE("ap name ",'AP-LIST_c9800'!B46," static-ip nameserver ",var_ip_dns1)</f>
        <v>ap name de0634ncap20043 static-ip nameserver 172.16.81.11</v>
      </c>
    </row>
    <row r="47" spans="1:1" x14ac:dyDescent="0.25">
      <c r="A47" s="6" t="str">
        <f>CONCATENATE("ap name ",'AP-LIST_c9800'!B47," static-ip nameserver ",var_ip_dns1)</f>
        <v>ap name de0634ncap20044 static-ip nameserver 172.16.81.11</v>
      </c>
    </row>
    <row r="48" spans="1:1" x14ac:dyDescent="0.25">
      <c r="A48" s="6" t="str">
        <f>CONCATENATE("ap name ",'AP-LIST_c9800'!B48," static-ip nameserver ",var_ip_dns1)</f>
        <v>ap name de0634ncap20045 static-ip nameserver 172.16.81.11</v>
      </c>
    </row>
    <row r="49" spans="1:1" x14ac:dyDescent="0.25">
      <c r="A49" s="6" t="str">
        <f>CONCATENATE("ap name ",'AP-LIST_c9800'!B49," static-ip nameserver ",var_ip_dns1)</f>
        <v>ap name de0634ncap20046 static-ip nameserver 172.16.81.11</v>
      </c>
    </row>
    <row r="50" spans="1:1" x14ac:dyDescent="0.25">
      <c r="A50" s="6" t="str">
        <f>CONCATENATE("ap name ",'AP-LIST_c9800'!B50," static-ip nameserver ",var_ip_dns1)</f>
        <v>ap name de0634ncap20047 static-ip nameserver 172.16.81.11</v>
      </c>
    </row>
    <row r="51" spans="1:1" x14ac:dyDescent="0.25">
      <c r="A51" s="6" t="str">
        <f>CONCATENATE("ap name ",'AP-LIST_c9800'!B51," static-ip nameserver ",var_ip_dns1)</f>
        <v>ap name de0634ncap20048 static-ip nameserver 172.16.81.11</v>
      </c>
    </row>
    <row r="52" spans="1:1" x14ac:dyDescent="0.25">
      <c r="A52" s="6" t="str">
        <f>CONCATENATE("ap name ",'AP-LIST_c9800'!B52," static-ip nameserver ",var_ip_dns1)</f>
        <v>ap name de0634ncap20049 static-ip nameserver 172.16.81.11</v>
      </c>
    </row>
    <row r="53" spans="1:1" x14ac:dyDescent="0.25">
      <c r="A53" s="6" t="str">
        <f>CONCATENATE("ap name ",'AP-LIST_c9800'!B53," static-ip nameserver ",var_ip_dns1)</f>
        <v>ap name de0634ncap20050 static-ip nameserver 172.16.81.11</v>
      </c>
    </row>
    <row r="54" spans="1:1" x14ac:dyDescent="0.25">
      <c r="A54" s="6" t="str">
        <f>CONCATENATE("ap name ",'AP-LIST_c9800'!B54," static-ip nameserver ",var_ip_dns1)</f>
        <v>ap name de0634ncap20051 static-ip nameserver 172.16.81.11</v>
      </c>
    </row>
    <row r="55" spans="1:1" x14ac:dyDescent="0.25">
      <c r="A55" s="6" t="str">
        <f>CONCATENATE("ap name ",'AP-LIST_c9800'!B55," static-ip nameserver ",var_ip_dns1)</f>
        <v>ap name de0634ncap20052 static-ip nameserver 172.16.81.11</v>
      </c>
    </row>
    <row r="56" spans="1:1" x14ac:dyDescent="0.25">
      <c r="A56" s="6" t="str">
        <f>CONCATENATE("ap name ",'AP-LIST_c9800'!B56," static-ip nameserver ",var_ip_dns1)</f>
        <v>ap name de0634ncap20053 static-ip nameserver 172.16.81.11</v>
      </c>
    </row>
    <row r="57" spans="1:1" x14ac:dyDescent="0.25">
      <c r="A57" s="6" t="str">
        <f>CONCATENATE("ap name ",'AP-LIST_c9800'!B57," static-ip nameserver ",var_ip_dns1)</f>
        <v>ap name de0634ncap20054 static-ip nameserver 172.16.81.11</v>
      </c>
    </row>
    <row r="58" spans="1:1" x14ac:dyDescent="0.25">
      <c r="A58" s="6" t="str">
        <f>CONCATENATE("ap name ",'AP-LIST_c9800'!B58," static-ip nameserver ",var_ip_dns1)</f>
        <v>ap name de0634ncap20055 static-ip nameserver 172.16.81.11</v>
      </c>
    </row>
    <row r="59" spans="1:1" x14ac:dyDescent="0.25">
      <c r="A59" s="6" t="str">
        <f>CONCATENATE("ap name ",'AP-LIST_c9800'!B59," static-ip nameserver ",var_ip_dns1)</f>
        <v>ap name de0634ncap20056 static-ip nameserver 172.16.81.11</v>
      </c>
    </row>
    <row r="60" spans="1:1" x14ac:dyDescent="0.25">
      <c r="A60" s="6" t="str">
        <f>CONCATENATE("ap name ",'AP-LIST_c9800'!B60," static-ip nameserver ",var_ip_dns1)</f>
        <v>ap name de0634ncap20057 static-ip nameserver 172.16.81.11</v>
      </c>
    </row>
    <row r="61" spans="1:1" x14ac:dyDescent="0.25">
      <c r="A61" s="6" t="str">
        <f>CONCATENATE("ap name ",'AP-LIST_c9800'!B61," static-ip nameserver ",var_ip_dns1)</f>
        <v>ap name de0634ncap20058 static-ip nameserver 172.16.81.11</v>
      </c>
    </row>
    <row r="62" spans="1:1" x14ac:dyDescent="0.25">
      <c r="A62" s="6" t="str">
        <f>CONCATENATE("ap name ",'AP-LIST_c9800'!B62," static-ip nameserver ",var_ip_dns1)</f>
        <v>ap name de0634ncap20059 static-ip nameserver 172.16.81.11</v>
      </c>
    </row>
    <row r="63" spans="1:1" x14ac:dyDescent="0.25">
      <c r="A63" s="6" t="str">
        <f>CONCATENATE("ap name ",'AP-LIST_c9800'!B63," static-ip nameserver ",var_ip_dns1)</f>
        <v>ap name de0634ncap20060 static-ip nameserver 172.16.81.11</v>
      </c>
    </row>
    <row r="64" spans="1:1" x14ac:dyDescent="0.25">
      <c r="A64" s="6" t="str">
        <f>CONCATENATE("ap name ",'AP-LIST_c9800'!B64," static-ip nameserver ",var_ip_dns1)</f>
        <v>ap name de0634ncap20061 static-ip nameserver 172.16.81.11</v>
      </c>
    </row>
    <row r="65" spans="1:1" x14ac:dyDescent="0.25">
      <c r="A65" s="6" t="str">
        <f>CONCATENATE("ap name ",'AP-LIST_c9800'!B65," static-ip nameserver ",var_ip_dns1)</f>
        <v>ap name de0634ncap20062 static-ip nameserver 172.16.81.11</v>
      </c>
    </row>
    <row r="66" spans="1:1" x14ac:dyDescent="0.25">
      <c r="A66" s="6" t="str">
        <f>CONCATENATE("ap name ",'AP-LIST_c9800'!B66," static-ip nameserver ",var_ip_dns1)</f>
        <v>ap name de0634ncap20063 static-ip nameserver 172.16.81.11</v>
      </c>
    </row>
    <row r="67" spans="1:1" x14ac:dyDescent="0.25">
      <c r="A67" s="6" t="str">
        <f>CONCATENATE("ap name ",'AP-LIST_c9800'!B67," static-ip nameserver ",var_ip_dns1)</f>
        <v>ap name de0634ncap20064 static-ip nameserver 172.16.81.11</v>
      </c>
    </row>
    <row r="68" spans="1:1" x14ac:dyDescent="0.25">
      <c r="A68" s="6" t="str">
        <f>CONCATENATE("ap name ",'AP-LIST_c9800'!B68," static-ip nameserver ",var_ip_dns1)</f>
        <v>ap name de0634ncap20065 static-ip nameserver 172.16.81.11</v>
      </c>
    </row>
    <row r="69" spans="1:1" x14ac:dyDescent="0.25">
      <c r="A69" s="6" t="str">
        <f>CONCATENATE("ap name ",'AP-LIST_c9800'!B69," static-ip nameserver ",var_ip_dns1)</f>
        <v>ap name de0634ncap20066 static-ip nameserver 172.16.81.11</v>
      </c>
    </row>
    <row r="70" spans="1:1" x14ac:dyDescent="0.25">
      <c r="A70" s="6" t="str">
        <f>CONCATENATE("ap name ",'AP-LIST_c9800'!B70," static-ip nameserver ",var_ip_dns1)</f>
        <v>ap name de0634ncap20067 static-ip nameserver 172.16.81.11</v>
      </c>
    </row>
    <row r="71" spans="1:1" x14ac:dyDescent="0.25">
      <c r="A71" s="6" t="str">
        <f>CONCATENATE("ap name ",'AP-LIST_c9800'!B71," static-ip nameserver ",var_ip_dns1)</f>
        <v>ap name de0634ncap20068 static-ip nameserver 172.16.81.11</v>
      </c>
    </row>
    <row r="72" spans="1:1" x14ac:dyDescent="0.25">
      <c r="A72" s="6" t="str">
        <f>CONCATENATE("ap name ",'AP-LIST_c9800'!B72," static-ip nameserver ",var_ip_dns1)</f>
        <v>ap name de0634ncap20069 static-ip nameserver 172.16.81.11</v>
      </c>
    </row>
    <row r="73" spans="1:1" x14ac:dyDescent="0.25">
      <c r="A73" s="6" t="str">
        <f>CONCATENATE("ap name ",'AP-LIST_c9800'!B73," static-ip nameserver ",var_ip_dns1)</f>
        <v>ap name de0634ncap20070 static-ip nameserver 172.16.81.11</v>
      </c>
    </row>
    <row r="74" spans="1:1" x14ac:dyDescent="0.25">
      <c r="A74" s="6" t="str">
        <f>CONCATENATE("ap name ",'AP-LIST_c9800'!B74," static-ip nameserver ",var_ip_dns1)</f>
        <v>ap name de0634ncap20071 static-ip nameserver 172.16.81.11</v>
      </c>
    </row>
    <row r="75" spans="1:1" x14ac:dyDescent="0.25">
      <c r="A75" s="6" t="str">
        <f>CONCATENATE("ap name ",'AP-LIST_c9800'!B75," static-ip nameserver ",var_ip_dns1)</f>
        <v>ap name de0634ncap20072 static-ip nameserver 172.16.81.11</v>
      </c>
    </row>
    <row r="76" spans="1:1" x14ac:dyDescent="0.25">
      <c r="A76" s="6" t="str">
        <f>CONCATENATE("ap name ",'AP-LIST_c9800'!B76," static-ip nameserver ",var_ip_dns1)</f>
        <v>ap name de0634ncap20073 static-ip nameserver 172.16.81.11</v>
      </c>
    </row>
    <row r="77" spans="1:1" x14ac:dyDescent="0.25">
      <c r="A77" s="6" t="str">
        <f>CONCATENATE("ap name ",'AP-LIST_c9800'!B77," static-ip nameserver ",var_ip_dns1)</f>
        <v>ap name de0634ncap20074 static-ip nameserver 172.16.81.11</v>
      </c>
    </row>
    <row r="78" spans="1:1" x14ac:dyDescent="0.25">
      <c r="A78" s="6" t="str">
        <f>CONCATENATE("ap name ",'AP-LIST_c9800'!B78," static-ip nameserver ",var_ip_dns1)</f>
        <v>ap name de0634ncap20075 static-ip nameserver 172.16.81.11</v>
      </c>
    </row>
    <row r="79" spans="1:1" x14ac:dyDescent="0.25">
      <c r="A79" s="6" t="str">
        <f>CONCATENATE("ap name ",'AP-LIST_c9800'!B79," static-ip nameserver ",var_ip_dns1)</f>
        <v>ap name de0634ncap20076 static-ip nameserver 172.16.81.11</v>
      </c>
    </row>
    <row r="80" spans="1:1" x14ac:dyDescent="0.25">
      <c r="A80" s="6" t="str">
        <f>CONCATENATE("ap name ",'AP-LIST_c9800'!B80," static-ip nameserver ",var_ip_dns1)</f>
        <v>ap name de0634ncap20077 static-ip nameserver 172.16.81.11</v>
      </c>
    </row>
    <row r="81" spans="1:1" x14ac:dyDescent="0.25">
      <c r="A81" s="6" t="str">
        <f>CONCATENATE("ap name ",'AP-LIST_c9800'!B81," static-ip nameserver ",var_ip_dns1)</f>
        <v>ap name de0634ncap20078 static-ip nameserver 172.16.81.11</v>
      </c>
    </row>
    <row r="82" spans="1:1" x14ac:dyDescent="0.25">
      <c r="A82" s="6" t="str">
        <f>CONCATENATE("ap name ",'AP-LIST_c9800'!B82," static-ip nameserver ",var_ip_dns1)</f>
        <v>ap name de0634ncap20079 static-ip nameserver 172.16.81.11</v>
      </c>
    </row>
    <row r="83" spans="1:1" x14ac:dyDescent="0.25">
      <c r="A83" s="6" t="str">
        <f>CONCATENATE("ap name ",'AP-LIST_c9800'!B83," static-ip nameserver ",var_ip_dns1)</f>
        <v>ap name de0634ncap20080 static-ip nameserver 172.16.81.11</v>
      </c>
    </row>
    <row r="84" spans="1:1" x14ac:dyDescent="0.25">
      <c r="A84" s="6" t="str">
        <f>CONCATENATE("ap name ",'AP-LIST_c9800'!B84," static-ip nameserver ",var_ip_dns1)</f>
        <v>ap name de0634ncap20081 static-ip nameserver 172.16.81.11</v>
      </c>
    </row>
    <row r="85" spans="1:1" x14ac:dyDescent="0.25">
      <c r="A85" s="6" t="str">
        <f>CONCATENATE("ap name ",'AP-LIST_c9800'!B85," static-ip nameserver ",var_ip_dns1)</f>
        <v>ap name de0634ncap20082 static-ip nameserver 172.16.81.11</v>
      </c>
    </row>
    <row r="86" spans="1:1" x14ac:dyDescent="0.25">
      <c r="A86" s="6" t="str">
        <f>CONCATENATE("ap name ",'AP-LIST_c9800'!B86," static-ip nameserver ",var_ip_dns1)</f>
        <v>ap name de0634ncap20083 static-ip nameserver 172.16.81.11</v>
      </c>
    </row>
    <row r="87" spans="1:1" x14ac:dyDescent="0.25">
      <c r="A87" s="6" t="str">
        <f>CONCATENATE("ap name ",'AP-LIST_c9800'!B87," static-ip nameserver ",var_ip_dns1)</f>
        <v>ap name de0634ncap20084 static-ip nameserver 172.16.81.11</v>
      </c>
    </row>
    <row r="88" spans="1:1" x14ac:dyDescent="0.25">
      <c r="A88" s="6" t="str">
        <f>CONCATENATE("ap name ",'AP-LIST_c9800'!B88," static-ip nameserver ",var_ip_dns1)</f>
        <v>ap name de0634ncap20085 static-ip nameserver 172.16.81.11</v>
      </c>
    </row>
    <row r="89" spans="1:1" x14ac:dyDescent="0.25">
      <c r="A89" s="6" t="str">
        <f>CONCATENATE("ap name ",'AP-LIST_c9800'!B89," static-ip nameserver ",var_ip_dns1)</f>
        <v>ap name de0634ncap20086 static-ip nameserver 172.16.81.11</v>
      </c>
    </row>
    <row r="90" spans="1:1" x14ac:dyDescent="0.25">
      <c r="A90" s="6" t="str">
        <f>CONCATENATE("ap name ",'AP-LIST_c9800'!B90," static-ip nameserver ",var_ip_dns1)</f>
        <v>ap name de0634ncap20087 static-ip nameserver 172.16.81.11</v>
      </c>
    </row>
    <row r="91" spans="1:1" x14ac:dyDescent="0.25">
      <c r="A91" s="6" t="str">
        <f>CONCATENATE("ap name ",'AP-LIST_c9800'!B91," static-ip nameserver ",var_ip_dns1)</f>
        <v>ap name de0634ncap20088 static-ip nameserver 172.16.81.11</v>
      </c>
    </row>
    <row r="92" spans="1:1" x14ac:dyDescent="0.25">
      <c r="A92" s="6" t="str">
        <f>CONCATENATE("ap name ",'AP-LIST_c9800'!B92," static-ip nameserver ",var_ip_dns1)</f>
        <v>ap name de0634ncap20089 static-ip nameserver 172.16.81.11</v>
      </c>
    </row>
    <row r="93" spans="1:1" x14ac:dyDescent="0.25">
      <c r="A93" s="6" t="str">
        <f>CONCATENATE("ap name ",'AP-LIST_c9800'!B93," static-ip nameserver ",var_ip_dns1)</f>
        <v>ap name de0634ncap20090 static-ip nameserver 172.16.81.11</v>
      </c>
    </row>
    <row r="94" spans="1:1" x14ac:dyDescent="0.25">
      <c r="A94" s="6" t="str">
        <f>CONCATENATE("ap name ",'AP-LIST_c9800'!B94," static-ip nameserver ",var_ip_dns1)</f>
        <v>ap name de0634ncap20091 static-ip nameserver 172.16.81.11</v>
      </c>
    </row>
    <row r="95" spans="1:1" x14ac:dyDescent="0.25">
      <c r="A95" s="6" t="str">
        <f>CONCATENATE("ap name ",'AP-LIST_c9800'!B95," static-ip nameserver ",var_ip_dns1)</f>
        <v>ap name de0634ncap20092 static-ip nameserver 172.16.81.11</v>
      </c>
    </row>
    <row r="96" spans="1:1" x14ac:dyDescent="0.25">
      <c r="A96" s="6" t="str">
        <f>CONCATENATE("ap name ",'AP-LIST_c9800'!B96," static-ip nameserver ",var_ip_dns1)</f>
        <v>ap name de0634ncap20093 static-ip nameserver 172.16.81.11</v>
      </c>
    </row>
    <row r="97" spans="1:1" x14ac:dyDescent="0.25">
      <c r="A97" s="6" t="str">
        <f>CONCATENATE("ap name ",'AP-LIST_c9800'!B97," static-ip nameserver ",var_ip_dns1)</f>
        <v>ap name de0634ncap20094 static-ip nameserver 172.16.81.11</v>
      </c>
    </row>
    <row r="98" spans="1:1" x14ac:dyDescent="0.25">
      <c r="A98" s="6" t="str">
        <f>CONCATENATE("ap name ",'AP-LIST_c9800'!B98," static-ip nameserver ",var_ip_dns1)</f>
        <v>ap name de0634ncap20095 static-ip nameserver 172.16.81.11</v>
      </c>
    </row>
    <row r="99" spans="1:1" x14ac:dyDescent="0.25">
      <c r="A99" s="6" t="str">
        <f>CONCATENATE("ap name ",'AP-LIST_c9800'!B99," static-ip nameserver ",var_ip_dns1)</f>
        <v>ap name de0634ncap20096 static-ip nameserver 172.16.81.11</v>
      </c>
    </row>
    <row r="100" spans="1:1" x14ac:dyDescent="0.25">
      <c r="A100" s="6" t="str">
        <f>CONCATENATE("ap name ",'AP-LIST_c9800'!B100," static-ip nameserver ",var_ip_dns1)</f>
        <v>ap name de0634ncap20097 static-ip nameserver 172.16.81.11</v>
      </c>
    </row>
    <row r="101" spans="1:1" x14ac:dyDescent="0.25">
      <c r="A101" s="6" t="str">
        <f>CONCATENATE("ap name ",'AP-LIST_c9800'!B101," static-ip nameserver ",var_ip_dns1)</f>
        <v>ap name de0634ncap20098 static-ip nameserver 172.16.81.11</v>
      </c>
    </row>
    <row r="102" spans="1:1" x14ac:dyDescent="0.25">
      <c r="A102" s="69" t="s">
        <v>1316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ColWidth="11.42578125" defaultRowHeight="15" x14ac:dyDescent="0.25"/>
  <cols>
    <col min="1" max="1" width="65.140625" style="99" bestFit="1" customWidth="1"/>
    <col min="2" max="16384" width="11.42578125" style="1"/>
  </cols>
  <sheetData>
    <row r="1" spans="1:1" ht="33.75" customHeight="1" x14ac:dyDescent="0.25">
      <c r="A1" s="64" t="s">
        <v>1495</v>
      </c>
    </row>
    <row r="2" spans="1:1" x14ac:dyDescent="0.25">
      <c r="A2" s="70" t="s">
        <v>1298</v>
      </c>
    </row>
    <row r="3" spans="1:1" x14ac:dyDescent="0.25">
      <c r="A3" s="103" t="s">
        <v>1057</v>
      </c>
    </row>
    <row r="4" spans="1:1" x14ac:dyDescent="0.25">
      <c r="A4" s="100" t="s">
        <v>1379</v>
      </c>
    </row>
    <row r="5" spans="1:1" x14ac:dyDescent="0.25">
      <c r="A5" s="103" t="str">
        <f>CONCATENATE("config ap primary-base ",var_dns_wlc2," ",'AP-LIST_c9800'!B4," ",var_ip_wlc2)</f>
        <v>config ap primary-base de0634swlc20002 de0634ncap20001 10.251.81.195</v>
      </c>
    </row>
    <row r="6" spans="1:1" x14ac:dyDescent="0.25">
      <c r="A6" s="103" t="str">
        <f>CONCATENATE("config ap primary-base ",var_dns_wlc2," ",'AP-LIST_c9800'!B5," ",var_ip_wlc2)</f>
        <v>config ap primary-base de0634swlc20002 de0634ncap20002 10.251.81.195</v>
      </c>
    </row>
    <row r="7" spans="1:1" x14ac:dyDescent="0.25">
      <c r="A7" s="103" t="str">
        <f>CONCATENATE("config ap primary-base ",var_dns_wlc2," ",'AP-LIST_c9800'!B6," ",var_ip_wlc2)</f>
        <v>config ap primary-base de0634swlc20002 de0634ncap20003 10.251.81.195</v>
      </c>
    </row>
    <row r="8" spans="1:1" x14ac:dyDescent="0.25">
      <c r="A8" s="103" t="str">
        <f>CONCATENATE("config ap primary-base ",var_dns_wlc2," ",'AP-LIST_c9800'!B7," ",var_ip_wlc2)</f>
        <v>config ap primary-base de0634swlc20002 de0634ncap20004 10.251.81.195</v>
      </c>
    </row>
    <row r="9" spans="1:1" x14ac:dyDescent="0.25">
      <c r="A9" s="103" t="str">
        <f>CONCATENATE("config ap primary-base ",var_dns_wlc2," ",'AP-LIST_c9800'!B8," ",var_ip_wlc2)</f>
        <v>config ap primary-base de0634swlc20002 de0634ncap20005 10.251.81.195</v>
      </c>
    </row>
    <row r="10" spans="1:1" x14ac:dyDescent="0.25">
      <c r="A10" s="103" t="str">
        <f>CONCATENATE("config ap primary-base ",var_dns_wlc2," ",'AP-LIST_c9800'!B9," ",var_ip_wlc2)</f>
        <v>config ap primary-base de0634swlc20002 de0634ncap20006 10.251.81.195</v>
      </c>
    </row>
    <row r="11" spans="1:1" x14ac:dyDescent="0.25">
      <c r="A11" s="103" t="str">
        <f>CONCATENATE("config ap primary-base ",var_dns_wlc2," ",'AP-LIST_c9800'!B10," ",var_ip_wlc2)</f>
        <v>config ap primary-base de0634swlc20002 de0634ncap20007 10.251.81.195</v>
      </c>
    </row>
    <row r="12" spans="1:1" x14ac:dyDescent="0.25">
      <c r="A12" s="103" t="str">
        <f>CONCATENATE("config ap primary-base ",var_dns_wlc2," ",'AP-LIST_c9800'!B11," ",var_ip_wlc2)</f>
        <v>config ap primary-base de0634swlc20002 de0634ncap20008 10.251.81.195</v>
      </c>
    </row>
    <row r="13" spans="1:1" x14ac:dyDescent="0.25">
      <c r="A13" s="103" t="str">
        <f>CONCATENATE("config ap primary-base ",var_dns_wlc2," ",'AP-LIST_c9800'!B12," ",var_ip_wlc2)</f>
        <v>config ap primary-base de0634swlc20002 de0634ncap20009 10.251.81.195</v>
      </c>
    </row>
    <row r="14" spans="1:1" x14ac:dyDescent="0.25">
      <c r="A14" s="103" t="str">
        <f>CONCATENATE("config ap primary-base ",var_dns_wlc2," ",'AP-LIST_c9800'!B13," ",var_ip_wlc2)</f>
        <v>config ap primary-base de0634swlc20002 de0634ncap20010 10.251.81.195</v>
      </c>
    </row>
    <row r="15" spans="1:1" x14ac:dyDescent="0.25">
      <c r="A15" s="103" t="str">
        <f>CONCATENATE("config ap primary-base ",var_dns_wlc2," ",'AP-LIST_c9800'!B14," ",var_ip_wlc2)</f>
        <v>config ap primary-base de0634swlc20002 de0634ncap20011 10.251.81.195</v>
      </c>
    </row>
    <row r="16" spans="1:1" x14ac:dyDescent="0.25">
      <c r="A16" s="103" t="str">
        <f>CONCATENATE("config ap primary-base ",var_dns_wlc2," ",'AP-LIST_c9800'!B15," ",var_ip_wlc2)</f>
        <v>config ap primary-base de0634swlc20002 de0634ncap20012 10.251.81.195</v>
      </c>
    </row>
    <row r="17" spans="1:1" x14ac:dyDescent="0.25">
      <c r="A17" s="103" t="str">
        <f>CONCATENATE("config ap primary-base ",var_dns_wlc2," ",'AP-LIST_c9800'!B16," ",var_ip_wlc2)</f>
        <v>config ap primary-base de0634swlc20002 de0634ncap20013 10.251.81.195</v>
      </c>
    </row>
    <row r="18" spans="1:1" x14ac:dyDescent="0.25">
      <c r="A18" s="103" t="str">
        <f>CONCATENATE("config ap primary-base ",var_dns_wlc2," ",'AP-LIST_c9800'!B17," ",var_ip_wlc2)</f>
        <v>config ap primary-base de0634swlc20002 de0634ncap20014 10.251.81.195</v>
      </c>
    </row>
    <row r="19" spans="1:1" x14ac:dyDescent="0.25">
      <c r="A19" s="103" t="str">
        <f>CONCATENATE("config ap primary-base ",var_dns_wlc2," ",'AP-LIST_c9800'!B18," ",var_ip_wlc2)</f>
        <v>config ap primary-base de0634swlc20002 de0634ncap20015 10.251.81.195</v>
      </c>
    </row>
    <row r="20" spans="1:1" x14ac:dyDescent="0.25">
      <c r="A20" s="103" t="str">
        <f>CONCATENATE("config ap primary-base ",var_dns_wlc2," ",'AP-LIST_c9800'!B19," ",var_ip_wlc2)</f>
        <v>config ap primary-base de0634swlc20002 de0634ncap20016 10.251.81.195</v>
      </c>
    </row>
    <row r="21" spans="1:1" x14ac:dyDescent="0.25">
      <c r="A21" s="103" t="str">
        <f>CONCATENATE("config ap primary-base ",var_dns_wlc2," ",'AP-LIST_c9800'!B20," ",var_ip_wlc2)</f>
        <v>config ap primary-base de0634swlc20002 de0634ncap20017 10.251.81.195</v>
      </c>
    </row>
    <row r="22" spans="1:1" x14ac:dyDescent="0.25">
      <c r="A22" s="103" t="str">
        <f>CONCATENATE("config ap primary-base ",var_dns_wlc2," ",'AP-LIST_c9800'!B21," ",var_ip_wlc2)</f>
        <v>config ap primary-base de0634swlc20002 de0634ncap20018 10.251.81.195</v>
      </c>
    </row>
    <row r="23" spans="1:1" x14ac:dyDescent="0.25">
      <c r="A23" s="103" t="str">
        <f>CONCATENATE("config ap primary-base ",var_dns_wlc2," ",'AP-LIST_c9800'!B22," ",var_ip_wlc2)</f>
        <v>config ap primary-base de0634swlc20002 de0634ncap20019 10.251.81.195</v>
      </c>
    </row>
    <row r="24" spans="1:1" x14ac:dyDescent="0.25">
      <c r="A24" s="103" t="str">
        <f>CONCATENATE("config ap primary-base ",var_dns_wlc2," ",'AP-LIST_c9800'!B23," ",var_ip_wlc2)</f>
        <v>config ap primary-base de0634swlc20002 de0634ncap20020 10.251.81.195</v>
      </c>
    </row>
    <row r="25" spans="1:1" x14ac:dyDescent="0.25">
      <c r="A25" s="103" t="str">
        <f>CONCATENATE("config ap primary-base ",var_dns_wlc2," ",'AP-LIST_c9800'!B24," ",var_ip_wlc2)</f>
        <v>config ap primary-base de0634swlc20002 de0634ncap20021 10.251.81.195</v>
      </c>
    </row>
    <row r="26" spans="1:1" x14ac:dyDescent="0.25">
      <c r="A26" s="103" t="str">
        <f>CONCATENATE("config ap primary-base ",var_dns_wlc2," ",'AP-LIST_c9800'!B25," ",var_ip_wlc2)</f>
        <v>config ap primary-base de0634swlc20002 de0634ncap20022 10.251.81.195</v>
      </c>
    </row>
    <row r="27" spans="1:1" x14ac:dyDescent="0.25">
      <c r="A27" s="103" t="str">
        <f>CONCATENATE("config ap primary-base ",var_dns_wlc2," ",'AP-LIST_c9800'!B26," ",var_ip_wlc2)</f>
        <v>config ap primary-base de0634swlc20002 de0634ncap20023 10.251.81.195</v>
      </c>
    </row>
    <row r="28" spans="1:1" x14ac:dyDescent="0.25">
      <c r="A28" s="103" t="str">
        <f>CONCATENATE("config ap primary-base ",var_dns_wlc2," ",'AP-LIST_c9800'!B27," ",var_ip_wlc2)</f>
        <v>config ap primary-base de0634swlc20002 de0634ncap20024 10.251.81.195</v>
      </c>
    </row>
    <row r="29" spans="1:1" x14ac:dyDescent="0.25">
      <c r="A29" s="103" t="str">
        <f>CONCATENATE("config ap primary-base ",var_dns_wlc2," ",'AP-LIST_c9800'!B28," ",var_ip_wlc2)</f>
        <v>config ap primary-base de0634swlc20002 de0634ncap20025 10.251.81.195</v>
      </c>
    </row>
    <row r="30" spans="1:1" x14ac:dyDescent="0.25">
      <c r="A30" s="103" t="str">
        <f>CONCATENATE("config ap primary-base ",var_dns_wlc2," ",'AP-LIST_c9800'!B29," ",var_ip_wlc2)</f>
        <v>config ap primary-base de0634swlc20002 de0634ncap20026 10.251.81.195</v>
      </c>
    </row>
    <row r="31" spans="1:1" x14ac:dyDescent="0.25">
      <c r="A31" s="103" t="str">
        <f>CONCATENATE("config ap primary-base ",var_dns_wlc2," ",'AP-LIST_c9800'!B30," ",var_ip_wlc2)</f>
        <v>config ap primary-base de0634swlc20002 de0634ncap20027 10.251.81.195</v>
      </c>
    </row>
    <row r="32" spans="1:1" x14ac:dyDescent="0.25">
      <c r="A32" s="103" t="str">
        <f>CONCATENATE("config ap primary-base ",var_dns_wlc2," ",'AP-LIST_c9800'!B31," ",var_ip_wlc2)</f>
        <v>config ap primary-base de0634swlc20002 de0634ncap20028 10.251.81.195</v>
      </c>
    </row>
    <row r="33" spans="1:1" x14ac:dyDescent="0.25">
      <c r="A33" s="103" t="str">
        <f>CONCATENATE("config ap primary-base ",var_dns_wlc2," ",'AP-LIST_c9800'!B32," ",var_ip_wlc2)</f>
        <v>config ap primary-base de0634swlc20002 de0634ncap20029 10.251.81.195</v>
      </c>
    </row>
    <row r="34" spans="1:1" x14ac:dyDescent="0.25">
      <c r="A34" s="103" t="str">
        <f>CONCATENATE("config ap primary-base ",var_dns_wlc2," ",'AP-LIST_c9800'!B33," ",var_ip_wlc2)</f>
        <v>config ap primary-base de0634swlc20002 de0634ncap20030 10.251.81.195</v>
      </c>
    </row>
    <row r="35" spans="1:1" x14ac:dyDescent="0.25">
      <c r="A35" s="103" t="str">
        <f>CONCATENATE("config ap primary-base ",var_dns_wlc2," ",'AP-LIST_c9800'!B34," ",var_ip_wlc2)</f>
        <v>config ap primary-base de0634swlc20002 de0634ncap20031 10.251.81.195</v>
      </c>
    </row>
    <row r="36" spans="1:1" x14ac:dyDescent="0.25">
      <c r="A36" s="103" t="str">
        <f>CONCATENATE("config ap primary-base ",var_dns_wlc2," ",'AP-LIST_c9800'!B35," ",var_ip_wlc2)</f>
        <v>config ap primary-base de0634swlc20002 de0634ncap20032 10.251.81.195</v>
      </c>
    </row>
    <row r="37" spans="1:1" x14ac:dyDescent="0.25">
      <c r="A37" s="103" t="str">
        <f>CONCATENATE("config ap primary-base ",var_dns_wlc2," ",'AP-LIST_c9800'!B36," ",var_ip_wlc2)</f>
        <v>config ap primary-base de0634swlc20002 de0634ncap20033 10.251.81.195</v>
      </c>
    </row>
    <row r="38" spans="1:1" x14ac:dyDescent="0.25">
      <c r="A38" s="103" t="str">
        <f>CONCATENATE("config ap primary-base ",var_dns_wlc2," ",'AP-LIST_c9800'!B37," ",var_ip_wlc2)</f>
        <v>config ap primary-base de0634swlc20002 de0634ncap20034 10.251.81.195</v>
      </c>
    </row>
    <row r="39" spans="1:1" x14ac:dyDescent="0.25">
      <c r="A39" s="103" t="str">
        <f>CONCATENATE("config ap primary-base ",var_dns_wlc2," ",'AP-LIST_c9800'!B38," ",var_ip_wlc2)</f>
        <v>config ap primary-base de0634swlc20002 de0634ncap20035 10.251.81.195</v>
      </c>
    </row>
    <row r="40" spans="1:1" x14ac:dyDescent="0.25">
      <c r="A40" s="103" t="str">
        <f>CONCATENATE("config ap primary-base ",var_dns_wlc2," ",'AP-LIST_c9800'!B39," ",var_ip_wlc2)</f>
        <v>config ap primary-base de0634swlc20002 de0634ncap20036 10.251.81.195</v>
      </c>
    </row>
    <row r="41" spans="1:1" x14ac:dyDescent="0.25">
      <c r="A41" s="103" t="str">
        <f>CONCATENATE("config ap primary-base ",var_dns_wlc2," ",'AP-LIST_c9800'!B40," ",var_ip_wlc2)</f>
        <v>config ap primary-base de0634swlc20002 de0634ncap20037 10.251.81.195</v>
      </c>
    </row>
    <row r="42" spans="1:1" x14ac:dyDescent="0.25">
      <c r="A42" s="103" t="str">
        <f>CONCATENATE("config ap primary-base ",var_dns_wlc2," ",'AP-LIST_c9800'!B41," ",var_ip_wlc2)</f>
        <v>config ap primary-base de0634swlc20002 de0634ncap20038 10.251.81.195</v>
      </c>
    </row>
    <row r="43" spans="1:1" x14ac:dyDescent="0.25">
      <c r="A43" s="103" t="str">
        <f>CONCATENATE("config ap primary-base ",var_dns_wlc2," ",'AP-LIST_c9800'!B42," ",var_ip_wlc2)</f>
        <v>config ap primary-base de0634swlc20002 de0634ncap20039 10.251.81.195</v>
      </c>
    </row>
    <row r="44" spans="1:1" x14ac:dyDescent="0.25">
      <c r="A44" s="103" t="str">
        <f>CONCATENATE("config ap primary-base ",var_dns_wlc2," ",'AP-LIST_c9800'!B43," ",var_ip_wlc2)</f>
        <v>config ap primary-base de0634swlc20002 de0634ncap20040 10.251.81.195</v>
      </c>
    </row>
    <row r="45" spans="1:1" x14ac:dyDescent="0.25">
      <c r="A45" s="103" t="str">
        <f>CONCATENATE("config ap primary-base ",var_dns_wlc2," ",'AP-LIST_c9800'!B44," ",var_ip_wlc2)</f>
        <v>config ap primary-base de0634swlc20002 de0634ncap20041 10.251.81.195</v>
      </c>
    </row>
    <row r="46" spans="1:1" x14ac:dyDescent="0.25">
      <c r="A46" s="103" t="str">
        <f>CONCATENATE("config ap primary-base ",var_dns_wlc2," ",'AP-LIST_c9800'!B45," ",var_ip_wlc2)</f>
        <v>config ap primary-base de0634swlc20002 de0634ncap20042 10.251.81.195</v>
      </c>
    </row>
    <row r="47" spans="1:1" x14ac:dyDescent="0.25">
      <c r="A47" s="103" t="str">
        <f>CONCATENATE("config ap primary-base ",var_dns_wlc2," ",'AP-LIST_c9800'!B46," ",var_ip_wlc2)</f>
        <v>config ap primary-base de0634swlc20002 de0634ncap20043 10.251.81.195</v>
      </c>
    </row>
    <row r="48" spans="1:1" x14ac:dyDescent="0.25">
      <c r="A48" s="103" t="str">
        <f>CONCATENATE("config ap primary-base ",var_dns_wlc2," ",'AP-LIST_c9800'!B47," ",var_ip_wlc2)</f>
        <v>config ap primary-base de0634swlc20002 de0634ncap20044 10.251.81.195</v>
      </c>
    </row>
    <row r="49" spans="1:1" x14ac:dyDescent="0.25">
      <c r="A49" s="103" t="str">
        <f>CONCATENATE("config ap primary-base ",var_dns_wlc2," ",'AP-LIST_c9800'!B48," ",var_ip_wlc2)</f>
        <v>config ap primary-base de0634swlc20002 de0634ncap20045 10.251.81.195</v>
      </c>
    </row>
    <row r="50" spans="1:1" x14ac:dyDescent="0.25">
      <c r="A50" s="103" t="str">
        <f>CONCATENATE("config ap primary-base ",var_dns_wlc2," ",'AP-LIST_c9800'!B49," ",var_ip_wlc2)</f>
        <v>config ap primary-base de0634swlc20002 de0634ncap20046 10.251.81.195</v>
      </c>
    </row>
    <row r="51" spans="1:1" x14ac:dyDescent="0.25">
      <c r="A51" s="103" t="str">
        <f>CONCATENATE("config ap primary-base ",var_dns_wlc2," ",'AP-LIST_c9800'!B50," ",var_ip_wlc2)</f>
        <v>config ap primary-base de0634swlc20002 de0634ncap20047 10.251.81.195</v>
      </c>
    </row>
    <row r="52" spans="1:1" x14ac:dyDescent="0.25">
      <c r="A52" s="103" t="str">
        <f>CONCATENATE("config ap primary-base ",var_dns_wlc2," ",'AP-LIST_c9800'!B51," ",var_ip_wlc2)</f>
        <v>config ap primary-base de0634swlc20002 de0634ncap20048 10.251.81.195</v>
      </c>
    </row>
    <row r="53" spans="1:1" x14ac:dyDescent="0.25">
      <c r="A53" s="103" t="str">
        <f>CONCATENATE("config ap primary-base ",var_dns_wlc2," ",'AP-LIST_c9800'!B52," ",var_ip_wlc2)</f>
        <v>config ap primary-base de0634swlc20002 de0634ncap20049 10.251.81.195</v>
      </c>
    </row>
    <row r="54" spans="1:1" x14ac:dyDescent="0.25">
      <c r="A54" s="103" t="str">
        <f>CONCATENATE("config ap primary-base ",var_dns_wlc2," ",'AP-LIST_c9800'!B53," ",var_ip_wlc2)</f>
        <v>config ap primary-base de0634swlc20002 de0634ncap20050 10.251.81.195</v>
      </c>
    </row>
    <row r="55" spans="1:1" x14ac:dyDescent="0.25">
      <c r="A55" s="103" t="str">
        <f>CONCATENATE("config ap primary-base ",var_dns_wlc2," ",'AP-LIST_c9800'!B54," ",var_ip_wlc2)</f>
        <v>config ap primary-base de0634swlc20002 de0634ncap20051 10.251.81.195</v>
      </c>
    </row>
    <row r="56" spans="1:1" x14ac:dyDescent="0.25">
      <c r="A56" s="103" t="str">
        <f>CONCATENATE("config ap primary-base ",var_dns_wlc2," ",'AP-LIST_c9800'!B55," ",var_ip_wlc2)</f>
        <v>config ap primary-base de0634swlc20002 de0634ncap20052 10.251.81.195</v>
      </c>
    </row>
    <row r="57" spans="1:1" x14ac:dyDescent="0.25">
      <c r="A57" s="103" t="str">
        <f>CONCATENATE("config ap primary-base ",var_dns_wlc2," ",'AP-LIST_c9800'!B56," ",var_ip_wlc2)</f>
        <v>config ap primary-base de0634swlc20002 de0634ncap20053 10.251.81.195</v>
      </c>
    </row>
    <row r="58" spans="1:1" x14ac:dyDescent="0.25">
      <c r="A58" s="103" t="str">
        <f>CONCATENATE("config ap primary-base ",var_dns_wlc2," ",'AP-LIST_c9800'!B57," ",var_ip_wlc2)</f>
        <v>config ap primary-base de0634swlc20002 de0634ncap20054 10.251.81.195</v>
      </c>
    </row>
    <row r="59" spans="1:1" x14ac:dyDescent="0.25">
      <c r="A59" s="103" t="str">
        <f>CONCATENATE("config ap primary-base ",var_dns_wlc2," ",'AP-LIST_c9800'!B58," ",var_ip_wlc2)</f>
        <v>config ap primary-base de0634swlc20002 de0634ncap20055 10.251.81.195</v>
      </c>
    </row>
    <row r="60" spans="1:1" x14ac:dyDescent="0.25">
      <c r="A60" s="103" t="str">
        <f>CONCATENATE("config ap primary-base ",var_dns_wlc2," ",'AP-LIST_c9800'!B59," ",var_ip_wlc2)</f>
        <v>config ap primary-base de0634swlc20002 de0634ncap20056 10.251.81.195</v>
      </c>
    </row>
    <row r="61" spans="1:1" x14ac:dyDescent="0.25">
      <c r="A61" s="103" t="str">
        <f>CONCATENATE("config ap primary-base ",var_dns_wlc2," ",'AP-LIST_c9800'!B60," ",var_ip_wlc2)</f>
        <v>config ap primary-base de0634swlc20002 de0634ncap20057 10.251.81.195</v>
      </c>
    </row>
    <row r="62" spans="1:1" x14ac:dyDescent="0.25">
      <c r="A62" s="103" t="str">
        <f>CONCATENATE("config ap primary-base ",var_dns_wlc2," ",'AP-LIST_c9800'!B61," ",var_ip_wlc2)</f>
        <v>config ap primary-base de0634swlc20002 de0634ncap20058 10.251.81.195</v>
      </c>
    </row>
    <row r="63" spans="1:1" x14ac:dyDescent="0.25">
      <c r="A63" s="103" t="str">
        <f>CONCATENATE("config ap primary-base ",var_dns_wlc2," ",'AP-LIST_c9800'!B62," ",var_ip_wlc2)</f>
        <v>config ap primary-base de0634swlc20002 de0634ncap20059 10.251.81.195</v>
      </c>
    </row>
    <row r="64" spans="1:1" x14ac:dyDescent="0.25">
      <c r="A64" s="103" t="str">
        <f>CONCATENATE("config ap primary-base ",var_dns_wlc2," ",'AP-LIST_c9800'!B63," ",var_ip_wlc2)</f>
        <v>config ap primary-base de0634swlc20002 de0634ncap20060 10.251.81.195</v>
      </c>
    </row>
    <row r="65" spans="1:1" x14ac:dyDescent="0.25">
      <c r="A65" s="103" t="str">
        <f>CONCATENATE("config ap primary-base ",var_dns_wlc2," ",'AP-LIST_c9800'!B64," ",var_ip_wlc2)</f>
        <v>config ap primary-base de0634swlc20002 de0634ncap20061 10.251.81.195</v>
      </c>
    </row>
    <row r="66" spans="1:1" x14ac:dyDescent="0.25">
      <c r="A66" s="103" t="str">
        <f>CONCATENATE("config ap primary-base ",var_dns_wlc2," ",'AP-LIST_c9800'!B65," ",var_ip_wlc2)</f>
        <v>config ap primary-base de0634swlc20002 de0634ncap20062 10.251.81.195</v>
      </c>
    </row>
    <row r="67" spans="1:1" x14ac:dyDescent="0.25">
      <c r="A67" s="103" t="str">
        <f>CONCATENATE("config ap primary-base ",var_dns_wlc2," ",'AP-LIST_c9800'!B66," ",var_ip_wlc2)</f>
        <v>config ap primary-base de0634swlc20002 de0634ncap20063 10.251.81.195</v>
      </c>
    </row>
    <row r="68" spans="1:1" x14ac:dyDescent="0.25">
      <c r="A68" s="103" t="str">
        <f>CONCATENATE("config ap primary-base ",var_dns_wlc2," ",'AP-LIST_c9800'!B67," ",var_ip_wlc2)</f>
        <v>config ap primary-base de0634swlc20002 de0634ncap20064 10.251.81.195</v>
      </c>
    </row>
    <row r="69" spans="1:1" x14ac:dyDescent="0.25">
      <c r="A69" s="103" t="str">
        <f>CONCATENATE("config ap primary-base ",var_dns_wlc2," ",'AP-LIST_c9800'!B68," ",var_ip_wlc2)</f>
        <v>config ap primary-base de0634swlc20002 de0634ncap20065 10.251.81.195</v>
      </c>
    </row>
    <row r="70" spans="1:1" x14ac:dyDescent="0.25">
      <c r="A70" s="103" t="str">
        <f>CONCATENATE("config ap primary-base ",var_dns_wlc2," ",'AP-LIST_c9800'!B69," ",var_ip_wlc2)</f>
        <v>config ap primary-base de0634swlc20002 de0634ncap20066 10.251.81.195</v>
      </c>
    </row>
    <row r="71" spans="1:1" x14ac:dyDescent="0.25">
      <c r="A71" s="103" t="str">
        <f>CONCATENATE("config ap primary-base ",var_dns_wlc2," ",'AP-LIST_c9800'!B70," ",var_ip_wlc2)</f>
        <v>config ap primary-base de0634swlc20002 de0634ncap20067 10.251.81.195</v>
      </c>
    </row>
    <row r="72" spans="1:1" x14ac:dyDescent="0.25">
      <c r="A72" s="103" t="str">
        <f>CONCATENATE("config ap primary-base ",var_dns_wlc2," ",'AP-LIST_c9800'!B71," ",var_ip_wlc2)</f>
        <v>config ap primary-base de0634swlc20002 de0634ncap20068 10.251.81.195</v>
      </c>
    </row>
    <row r="73" spans="1:1" x14ac:dyDescent="0.25">
      <c r="A73" s="103" t="str">
        <f>CONCATENATE("config ap primary-base ",var_dns_wlc2," ",'AP-LIST_c9800'!B72," ",var_ip_wlc2)</f>
        <v>config ap primary-base de0634swlc20002 de0634ncap20069 10.251.81.195</v>
      </c>
    </row>
    <row r="74" spans="1:1" x14ac:dyDescent="0.25">
      <c r="A74" s="103" t="str">
        <f>CONCATENATE("config ap primary-base ",var_dns_wlc2," ",'AP-LIST_c9800'!B73," ",var_ip_wlc2)</f>
        <v>config ap primary-base de0634swlc20002 de0634ncap20070 10.251.81.195</v>
      </c>
    </row>
    <row r="75" spans="1:1" x14ac:dyDescent="0.25">
      <c r="A75" s="103" t="str">
        <f>CONCATENATE("config ap primary-base ",var_dns_wlc2," ",'AP-LIST_c9800'!B74," ",var_ip_wlc2)</f>
        <v>config ap primary-base de0634swlc20002 de0634ncap20071 10.251.81.195</v>
      </c>
    </row>
    <row r="76" spans="1:1" x14ac:dyDescent="0.25">
      <c r="A76" s="103" t="str">
        <f>CONCATENATE("config ap primary-base ",var_dns_wlc2," ",'AP-LIST_c9800'!B75," ",var_ip_wlc2)</f>
        <v>config ap primary-base de0634swlc20002 de0634ncap20072 10.251.81.195</v>
      </c>
    </row>
    <row r="77" spans="1:1" x14ac:dyDescent="0.25">
      <c r="A77" s="103" t="str">
        <f>CONCATENATE("config ap primary-base ",var_dns_wlc2," ",'AP-LIST_c9800'!B76," ",var_ip_wlc2)</f>
        <v>config ap primary-base de0634swlc20002 de0634ncap20073 10.251.81.195</v>
      </c>
    </row>
    <row r="78" spans="1:1" x14ac:dyDescent="0.25">
      <c r="A78" s="103" t="str">
        <f>CONCATENATE("config ap primary-base ",var_dns_wlc2," ",'AP-LIST_c9800'!B77," ",var_ip_wlc2)</f>
        <v>config ap primary-base de0634swlc20002 de0634ncap20074 10.251.81.195</v>
      </c>
    </row>
    <row r="79" spans="1:1" x14ac:dyDescent="0.25">
      <c r="A79" s="103" t="str">
        <f>CONCATENATE("config ap primary-base ",var_dns_wlc2," ",'AP-LIST_c9800'!B78," ",var_ip_wlc2)</f>
        <v>config ap primary-base de0634swlc20002 de0634ncap20075 10.251.81.195</v>
      </c>
    </row>
    <row r="80" spans="1:1" x14ac:dyDescent="0.25">
      <c r="A80" s="103" t="str">
        <f>CONCATENATE("config ap primary-base ",var_dns_wlc2," ",'AP-LIST_c9800'!B79," ",var_ip_wlc2)</f>
        <v>config ap primary-base de0634swlc20002 de0634ncap20076 10.251.81.195</v>
      </c>
    </row>
    <row r="81" spans="1:1" x14ac:dyDescent="0.25">
      <c r="A81" s="103" t="str">
        <f>CONCATENATE("config ap primary-base ",var_dns_wlc2," ",'AP-LIST_c9800'!B80," ",var_ip_wlc2)</f>
        <v>config ap primary-base de0634swlc20002 de0634ncap20077 10.251.81.195</v>
      </c>
    </row>
    <row r="82" spans="1:1" x14ac:dyDescent="0.25">
      <c r="A82" s="103" t="str">
        <f>CONCATENATE("config ap primary-base ",var_dns_wlc2," ",'AP-LIST_c9800'!B81," ",var_ip_wlc2)</f>
        <v>config ap primary-base de0634swlc20002 de0634ncap20078 10.251.81.195</v>
      </c>
    </row>
    <row r="83" spans="1:1" x14ac:dyDescent="0.25">
      <c r="A83" s="103" t="str">
        <f>CONCATENATE("config ap primary-base ",var_dns_wlc2," ",'AP-LIST_c9800'!B82," ",var_ip_wlc2)</f>
        <v>config ap primary-base de0634swlc20002 de0634ncap20079 10.251.81.195</v>
      </c>
    </row>
    <row r="84" spans="1:1" x14ac:dyDescent="0.25">
      <c r="A84" s="103" t="str">
        <f>CONCATENATE("config ap primary-base ",var_dns_wlc2," ",'AP-LIST_c9800'!B83," ",var_ip_wlc2)</f>
        <v>config ap primary-base de0634swlc20002 de0634ncap20080 10.251.81.195</v>
      </c>
    </row>
    <row r="85" spans="1:1" x14ac:dyDescent="0.25">
      <c r="A85" s="103" t="str">
        <f>CONCATENATE("config ap primary-base ",var_dns_wlc2," ",'AP-LIST_c9800'!B84," ",var_ip_wlc2)</f>
        <v>config ap primary-base de0634swlc20002 de0634ncap20081 10.251.81.195</v>
      </c>
    </row>
    <row r="86" spans="1:1" x14ac:dyDescent="0.25">
      <c r="A86" s="103" t="str">
        <f>CONCATENATE("config ap primary-base ",var_dns_wlc2," ",'AP-LIST_c9800'!B85," ",var_ip_wlc2)</f>
        <v>config ap primary-base de0634swlc20002 de0634ncap20082 10.251.81.195</v>
      </c>
    </row>
    <row r="87" spans="1:1" x14ac:dyDescent="0.25">
      <c r="A87" s="103" t="str">
        <f>CONCATENATE("config ap primary-base ",var_dns_wlc2," ",'AP-LIST_c9800'!B86," ",var_ip_wlc2)</f>
        <v>config ap primary-base de0634swlc20002 de0634ncap20083 10.251.81.195</v>
      </c>
    </row>
    <row r="88" spans="1:1" x14ac:dyDescent="0.25">
      <c r="A88" s="103" t="str">
        <f>CONCATENATE("config ap primary-base ",var_dns_wlc2," ",'AP-LIST_c9800'!B87," ",var_ip_wlc2)</f>
        <v>config ap primary-base de0634swlc20002 de0634ncap20084 10.251.81.195</v>
      </c>
    </row>
    <row r="89" spans="1:1" x14ac:dyDescent="0.25">
      <c r="A89" s="103" t="str">
        <f>CONCATENATE("config ap primary-base ",var_dns_wlc2," ",'AP-LIST_c9800'!B88," ",var_ip_wlc2)</f>
        <v>config ap primary-base de0634swlc20002 de0634ncap20085 10.251.81.195</v>
      </c>
    </row>
    <row r="90" spans="1:1" x14ac:dyDescent="0.25">
      <c r="A90" s="103" t="str">
        <f>CONCATENATE("config ap primary-base ",var_dns_wlc2," ",'AP-LIST_c9800'!B89," ",var_ip_wlc2)</f>
        <v>config ap primary-base de0634swlc20002 de0634ncap20086 10.251.81.195</v>
      </c>
    </row>
    <row r="91" spans="1:1" x14ac:dyDescent="0.25">
      <c r="A91" s="103" t="str">
        <f>CONCATENATE("config ap primary-base ",var_dns_wlc2," ",'AP-LIST_c9800'!B90," ",var_ip_wlc2)</f>
        <v>config ap primary-base de0634swlc20002 de0634ncap20087 10.251.81.195</v>
      </c>
    </row>
    <row r="92" spans="1:1" x14ac:dyDescent="0.25">
      <c r="A92" s="103" t="str">
        <f>CONCATENATE("config ap primary-base ",var_dns_wlc2," ",'AP-LIST_c9800'!B91," ",var_ip_wlc2)</f>
        <v>config ap primary-base de0634swlc20002 de0634ncap20088 10.251.81.195</v>
      </c>
    </row>
    <row r="93" spans="1:1" x14ac:dyDescent="0.25">
      <c r="A93" s="103" t="str">
        <f>CONCATENATE("config ap primary-base ",var_dns_wlc2," ",'AP-LIST_c9800'!B92," ",var_ip_wlc2)</f>
        <v>config ap primary-base de0634swlc20002 de0634ncap20089 10.251.81.195</v>
      </c>
    </row>
    <row r="94" spans="1:1" x14ac:dyDescent="0.25">
      <c r="A94" s="103" t="str">
        <f>CONCATENATE("config ap primary-base ",var_dns_wlc2," ",'AP-LIST_c9800'!B93," ",var_ip_wlc2)</f>
        <v>config ap primary-base de0634swlc20002 de0634ncap20090 10.251.81.195</v>
      </c>
    </row>
    <row r="95" spans="1:1" x14ac:dyDescent="0.25">
      <c r="A95" s="103" t="str">
        <f>CONCATENATE("config ap primary-base ",var_dns_wlc2," ",'AP-LIST_c9800'!B94," ",var_ip_wlc2)</f>
        <v>config ap primary-base de0634swlc20002 de0634ncap20091 10.251.81.195</v>
      </c>
    </row>
    <row r="96" spans="1:1" x14ac:dyDescent="0.25">
      <c r="A96" s="103" t="str">
        <f>CONCATENATE("config ap primary-base ",var_dns_wlc2," ",'AP-LIST_c9800'!B95," ",var_ip_wlc2)</f>
        <v>config ap primary-base de0634swlc20002 de0634ncap20092 10.251.81.195</v>
      </c>
    </row>
    <row r="97" spans="1:1" x14ac:dyDescent="0.25">
      <c r="A97" s="103" t="str">
        <f>CONCATENATE("config ap primary-base ",var_dns_wlc2," ",'AP-LIST_c9800'!B96," ",var_ip_wlc2)</f>
        <v>config ap primary-base de0634swlc20002 de0634ncap20093 10.251.81.195</v>
      </c>
    </row>
    <row r="98" spans="1:1" x14ac:dyDescent="0.25">
      <c r="A98" s="103" t="str">
        <f>CONCATENATE("config ap primary-base ",var_dns_wlc2," ",'AP-LIST_c9800'!B97," ",var_ip_wlc2)</f>
        <v>config ap primary-base de0634swlc20002 de0634ncap20094 10.251.81.195</v>
      </c>
    </row>
    <row r="99" spans="1:1" x14ac:dyDescent="0.25">
      <c r="A99" s="103" t="str">
        <f>CONCATENATE("config ap primary-base ",var_dns_wlc2," ",'AP-LIST_c9800'!B98," ",var_ip_wlc2)</f>
        <v>config ap primary-base de0634swlc20002 de0634ncap20095 10.251.81.195</v>
      </c>
    </row>
    <row r="100" spans="1:1" x14ac:dyDescent="0.25">
      <c r="A100" s="103" t="str">
        <f>CONCATENATE("config ap primary-base ",var_dns_wlc2," ",'AP-LIST_c9800'!B99," ",var_ip_wlc2)</f>
        <v>config ap primary-base de0634swlc20002 de0634ncap20096 10.251.81.195</v>
      </c>
    </row>
    <row r="101" spans="1:1" x14ac:dyDescent="0.25">
      <c r="A101" s="103" t="str">
        <f>CONCATENATE("config ap primary-base ",var_dns_wlc2," ",'AP-LIST_c9800'!B100," ",var_ip_wlc2)</f>
        <v>config ap primary-base de0634swlc20002 de0634ncap20097 10.251.81.195</v>
      </c>
    </row>
    <row r="102" spans="1:1" x14ac:dyDescent="0.25">
      <c r="A102" s="103" t="str">
        <f>CONCATENATE("config ap primary-base ",var_dns_wlc2," ",'AP-LIST_c9800'!B101," ",var_ip_wlc2)</f>
        <v>config ap primary-base de0634swlc20002 de0634ncap20098 10.251.81.195</v>
      </c>
    </row>
    <row r="103" spans="1:1" x14ac:dyDescent="0.25">
      <c r="A103" s="103" t="str">
        <f>CONCATENATE("config ap primary-base ",var_dns_wlc2," ",'AP-LIST_c9800'!B102," ",var_ip_wlc2)</f>
        <v>config ap primary-base de0634swlc20002 de0634ncap20099 10.251.81.195</v>
      </c>
    </row>
    <row r="104" spans="1:1" x14ac:dyDescent="0.25">
      <c r="A104" s="103" t="str">
        <f>CONCATENATE("config ap primary-base ",var_dns_wlc2," ",'AP-LIST_c9800'!B103," ",var_ip_wlc2)</f>
        <v>config ap primary-base de0634swlc20002 de0634ncap20100 10.251.81.195</v>
      </c>
    </row>
    <row r="105" spans="1:1" x14ac:dyDescent="0.25">
      <c r="A105" s="103" t="str">
        <f>CONCATENATE("config ap primary-base ",var_dns_wlc2," ",'AP-LIST_c9800'!B104," ",var_ip_wlc2)</f>
        <v>config ap primary-base de0634swlc20002 de0634ncap20101 10.251.81.195</v>
      </c>
    </row>
    <row r="106" spans="1:1" x14ac:dyDescent="0.25">
      <c r="A106" s="103" t="str">
        <f>CONCATENATE("config ap primary-base ",var_dns_wlc2," ",'AP-LIST_c9800'!B105," ",var_ip_wlc2)</f>
        <v>config ap primary-base de0634swlc20002 de0634ncap20102 10.251.81.195</v>
      </c>
    </row>
    <row r="107" spans="1:1" x14ac:dyDescent="0.25">
      <c r="A107" s="103" t="str">
        <f>CONCATENATE("config ap primary-base ",var_dns_wlc2," ",'AP-LIST_c9800'!B106," ",var_ip_wlc2)</f>
        <v>config ap primary-base de0634swlc20002 de0634ncap20103 10.251.81.195</v>
      </c>
    </row>
    <row r="108" spans="1:1" x14ac:dyDescent="0.25">
      <c r="A108" s="103" t="str">
        <f>CONCATENATE("config ap primary-base ",var_dns_wlc2," ",'AP-LIST_c9800'!B107," ",var_ip_wlc2)</f>
        <v>config ap primary-base de0634swlc20002 # no free IP 10.251.81.195</v>
      </c>
    </row>
    <row r="109" spans="1:1" x14ac:dyDescent="0.25">
      <c r="A109" s="103" t="str">
        <f>CONCATENATE("config ap primary-base ",var_dns_wlc2," ",'AP-LIST_c9800'!B108," ",var_ip_wlc2)</f>
        <v>config ap primary-base de0634swlc20002 # no free IP 10.251.81.195</v>
      </c>
    </row>
    <row r="110" spans="1:1" x14ac:dyDescent="0.25">
      <c r="A110" s="103" t="str">
        <f>CONCATENATE("config ap primary-base ",var_dns_wlc2," ",'AP-LIST_c9800'!B109," ",var_ip_wlc2)</f>
        <v>config ap primary-base de0634swlc20002 # no free IP 10.251.81.195</v>
      </c>
    </row>
    <row r="111" spans="1:1" x14ac:dyDescent="0.25">
      <c r="A111" s="103" t="str">
        <f>CONCATENATE("config ap primary-base ",var_dns_wlc2," ",'AP-LIST_c9800'!B110," ",var_ip_wlc2)</f>
        <v>config ap primary-base de0634swlc20002 # no free IP 10.251.81.195</v>
      </c>
    </row>
    <row r="112" spans="1:1" x14ac:dyDescent="0.25">
      <c r="A112" s="103" t="str">
        <f>CONCATENATE("config ap primary-base ",var_dns_wlc2," ",'AP-LIST_c9800'!B111," ",var_ip_wlc2)</f>
        <v>config ap primary-base de0634swlc20002 # no free IP 10.251.81.195</v>
      </c>
    </row>
    <row r="113" spans="1:1" x14ac:dyDescent="0.25">
      <c r="A113" s="103" t="str">
        <f>CONCATENATE("config ap primary-base ",var_dns_wlc2," ",'AP-LIST_c9800'!B112," ",var_ip_wlc2)</f>
        <v>config ap primary-base de0634swlc20002 # no free IP 10.251.81.195</v>
      </c>
    </row>
    <row r="114" spans="1:1" x14ac:dyDescent="0.25">
      <c r="A114" s="103" t="str">
        <f>CONCATENATE("config ap primary-base ",var_dns_wlc2," ",'AP-LIST_c9800'!B113," ",var_ip_wlc2)</f>
        <v>config ap primary-base de0634swlc20002 # no free IP 10.251.81.195</v>
      </c>
    </row>
    <row r="115" spans="1:1" x14ac:dyDescent="0.25">
      <c r="A115" s="103" t="str">
        <f>CONCATENATE("config ap primary-base ",var_dns_wlc2," ",'AP-LIST_c9800'!B114," ",var_ip_wlc2)</f>
        <v>config ap primary-base de0634swlc20002 # no free IP 10.251.81.195</v>
      </c>
    </row>
    <row r="116" spans="1:1" x14ac:dyDescent="0.25">
      <c r="A116" s="103" t="str">
        <f>CONCATENATE("config ap primary-base ",var_dns_wlc2," ",'AP-LIST_c9800'!B115," ",var_ip_wlc2)</f>
        <v>config ap primary-base de0634swlc20002 # no free IP 10.251.81.195</v>
      </c>
    </row>
    <row r="117" spans="1:1" x14ac:dyDescent="0.25">
      <c r="A117" s="103" t="str">
        <f>CONCATENATE("config ap primary-base ",var_dns_wlc2," ",'AP-LIST_c9800'!B116," ",var_ip_wlc2)</f>
        <v>config ap primary-base de0634swlc20002 # no free IP 10.251.81.195</v>
      </c>
    </row>
    <row r="118" spans="1:1" x14ac:dyDescent="0.25">
      <c r="A118" s="103" t="str">
        <f>CONCATENATE("config ap primary-base ",var_dns_wlc2," ",'AP-LIST_c9800'!B117," ",var_ip_wlc2)</f>
        <v>config ap primary-base de0634swlc20002 # no free IP 10.251.81.195</v>
      </c>
    </row>
    <row r="119" spans="1:1" x14ac:dyDescent="0.25">
      <c r="A119" s="103" t="str">
        <f>CONCATENATE("config ap primary-base ",var_dns_wlc2," ",'AP-LIST_c9800'!B118," ",var_ip_wlc2)</f>
        <v>config ap primary-base de0634swlc20002 # no free IP 10.251.81.195</v>
      </c>
    </row>
    <row r="120" spans="1:1" x14ac:dyDescent="0.25">
      <c r="A120" s="103" t="str">
        <f>CONCATENATE("config ap primary-base ",var_dns_wlc2," ",'AP-LIST_c9800'!B119," ",var_ip_wlc2)</f>
        <v>config ap primary-base de0634swlc20002 # no free IP 10.251.81.195</v>
      </c>
    </row>
    <row r="121" spans="1:1" x14ac:dyDescent="0.25">
      <c r="A121" s="103" t="str">
        <f>CONCATENATE("config ap primary-base ",var_dns_wlc2," ",'AP-LIST_c9800'!B120," ",var_ip_wlc2)</f>
        <v>config ap primary-base de0634swlc20002 # no free IP 10.251.81.195</v>
      </c>
    </row>
    <row r="122" spans="1:1" x14ac:dyDescent="0.25">
      <c r="A122" s="103" t="str">
        <f>CONCATENATE("config ap primary-base ",var_dns_wlc2," ",'AP-LIST_c9800'!B121," ",var_ip_wlc2)</f>
        <v>config ap primary-base de0634swlc20002 # no free IP 10.251.81.195</v>
      </c>
    </row>
    <row r="123" spans="1:1" x14ac:dyDescent="0.25">
      <c r="A123" s="103" t="str">
        <f>CONCATENATE("config ap primary-base ",var_dns_wlc2," ",'AP-LIST_c9800'!B122," ",var_ip_wlc2)</f>
        <v>config ap primary-base de0634swlc20002 # no free IP 10.251.81.195</v>
      </c>
    </row>
    <row r="124" spans="1:1" x14ac:dyDescent="0.25">
      <c r="A124" s="103" t="str">
        <f>CONCATENATE("config ap primary-base ",var_dns_wlc2," ",'AP-LIST_c9800'!B123," ",var_ip_wlc2)</f>
        <v>config ap primary-base de0634swlc20002 # no free IP 10.251.81.195</v>
      </c>
    </row>
    <row r="125" spans="1:1" x14ac:dyDescent="0.25">
      <c r="A125" s="103" t="str">
        <f>CONCATENATE("config ap primary-base ",var_dns_wlc2," ",'AP-LIST_c9800'!B124," ",var_ip_wlc2)</f>
        <v>config ap primary-base de0634swlc20002 # no free IP 10.251.81.195</v>
      </c>
    </row>
    <row r="126" spans="1:1" x14ac:dyDescent="0.25">
      <c r="A126" s="103" t="str">
        <f>CONCATENATE("config ap primary-base ",var_dns_wlc2," ",'AP-LIST_c9800'!B125," ",var_ip_wlc2)</f>
        <v>config ap primary-base de0634swlc20002 # no free IP 10.251.81.195</v>
      </c>
    </row>
    <row r="127" spans="1:1" x14ac:dyDescent="0.25">
      <c r="A127" s="103" t="str">
        <f>CONCATENATE("config ap primary-base ",var_dns_wlc2," ",'AP-LIST_c9800'!B126," ",var_ip_wlc2)</f>
        <v>config ap primary-base de0634swlc20002 # no free IP 10.251.81.195</v>
      </c>
    </row>
    <row r="128" spans="1:1" x14ac:dyDescent="0.25">
      <c r="A128" s="103" t="str">
        <f>CONCATENATE("config ap primary-base ",var_dns_wlc2," ",'AP-LIST_c9800'!B127," ",var_ip_wlc2)</f>
        <v>config ap primary-base de0634swlc20002 # no free IP 10.251.81.195</v>
      </c>
    </row>
    <row r="129" spans="1:1" x14ac:dyDescent="0.25">
      <c r="A129" s="103" t="str">
        <f>CONCATENATE("config ap primary-base ",var_dns_wlc2," ",'AP-LIST_c9800'!B128," ",var_ip_wlc2)</f>
        <v>config ap primary-base de0634swlc20002 # no free IP 10.251.81.195</v>
      </c>
    </row>
    <row r="130" spans="1:1" x14ac:dyDescent="0.25">
      <c r="A130" s="103" t="str">
        <f>CONCATENATE("config ap primary-base ",var_dns_wlc2," ",'AP-LIST_c9800'!B129," ",var_ip_wlc2)</f>
        <v>config ap primary-base de0634swlc20002 # no free IP 10.251.81.195</v>
      </c>
    </row>
    <row r="131" spans="1:1" x14ac:dyDescent="0.25">
      <c r="A131" s="103" t="str">
        <f>CONCATENATE("config ap primary-base ",var_dns_wlc2," ",'AP-LIST_c9800'!B130," ",var_ip_wlc2)</f>
        <v>config ap primary-base de0634swlc20002 # no free IP 10.251.81.195</v>
      </c>
    </row>
    <row r="132" spans="1:1" x14ac:dyDescent="0.25">
      <c r="A132" s="103" t="str">
        <f>CONCATENATE("config ap primary-base ",var_dns_wlc2," ",'AP-LIST_c9800'!B131," ",var_ip_wlc2)</f>
        <v>config ap primary-base de0634swlc20002 # no free IP 10.251.81.195</v>
      </c>
    </row>
    <row r="133" spans="1:1" x14ac:dyDescent="0.25">
      <c r="A133" s="103" t="str">
        <f>CONCATENATE("config ap primary-base ",var_dns_wlc2," ",'AP-LIST_c9800'!B132," ",var_ip_wlc2)</f>
        <v>config ap primary-base de0634swlc20002 # no free IP 10.251.81.195</v>
      </c>
    </row>
    <row r="134" spans="1:1" x14ac:dyDescent="0.25">
      <c r="A134" s="103" t="str">
        <f>CONCATENATE("config ap primary-base ",var_dns_wlc2," ",'AP-LIST_c9800'!B133," ",var_ip_wlc2)</f>
        <v>config ap primary-base de0634swlc20002 # no free IP 10.251.81.195</v>
      </c>
    </row>
    <row r="135" spans="1:1" x14ac:dyDescent="0.25">
      <c r="A135" s="103" t="str">
        <f>CONCATENATE("config ap primary-base ",var_dns_wlc2," ",'AP-LIST_c9800'!B134," ",var_ip_wlc2)</f>
        <v>config ap primary-base de0634swlc20002 # no free IP 10.251.81.195</v>
      </c>
    </row>
    <row r="136" spans="1:1" x14ac:dyDescent="0.25">
      <c r="A136" s="103" t="str">
        <f>CONCATENATE("config ap primary-base ",var_dns_wlc2," ",'AP-LIST_c9800'!B135," ",var_ip_wlc2)</f>
        <v>config ap primary-base de0634swlc20002 # no free IP 10.251.81.195</v>
      </c>
    </row>
    <row r="137" spans="1:1" x14ac:dyDescent="0.25">
      <c r="A137" s="103" t="str">
        <f>CONCATENATE("config ap primary-base ",var_dns_wlc2," ",'AP-LIST_c9800'!B136," ",var_ip_wlc2)</f>
        <v>config ap primary-base de0634swlc20002 # no free IP 10.251.81.195</v>
      </c>
    </row>
    <row r="138" spans="1:1" x14ac:dyDescent="0.25">
      <c r="A138" s="103" t="str">
        <f>CONCATENATE("config ap primary-base ",var_dns_wlc2," ",'AP-LIST_c9800'!B137," ",var_ip_wlc2)</f>
        <v>config ap primary-base de0634swlc20002 # no free IP 10.251.81.195</v>
      </c>
    </row>
    <row r="139" spans="1:1" x14ac:dyDescent="0.25">
      <c r="A139" s="103" t="str">
        <f>CONCATENATE("config ap primary-base ",var_dns_wlc2," ",'AP-LIST_c9800'!B138," ",var_ip_wlc2)</f>
        <v>config ap primary-base de0634swlc20002 # no free IP 10.251.81.195</v>
      </c>
    </row>
    <row r="140" spans="1:1" x14ac:dyDescent="0.25">
      <c r="A140" s="103" t="str">
        <f>CONCATENATE("config ap primary-base ",var_dns_wlc2," ",'AP-LIST_c9800'!B139," ",var_ip_wlc2)</f>
        <v>config ap primary-base de0634swlc20002 # no free IP 10.251.81.195</v>
      </c>
    </row>
    <row r="141" spans="1:1" x14ac:dyDescent="0.25">
      <c r="A141" s="103" t="str">
        <f>CONCATENATE("config ap primary-base ",var_dns_wlc2," ",'AP-LIST_c9800'!B140," ",var_ip_wlc2)</f>
        <v>config ap primary-base de0634swlc20002 # no free IP 10.251.81.195</v>
      </c>
    </row>
    <row r="142" spans="1:1" x14ac:dyDescent="0.25">
      <c r="A142" s="103" t="str">
        <f>CONCATENATE("config ap primary-base ",var_dns_wlc2," ",'AP-LIST_c9800'!B141," ",var_ip_wlc2)</f>
        <v>config ap primary-base de0634swlc20002 # no free IP 10.251.81.195</v>
      </c>
    </row>
    <row r="143" spans="1:1" x14ac:dyDescent="0.25">
      <c r="A143" s="103" t="str">
        <f>CONCATENATE("config ap primary-base ",var_dns_wlc2," ",'AP-LIST_c9800'!B142," ",var_ip_wlc2)</f>
        <v>config ap primary-base de0634swlc20002 # no free IP 10.251.81.195</v>
      </c>
    </row>
    <row r="144" spans="1:1" x14ac:dyDescent="0.25">
      <c r="A144" s="103" t="str">
        <f>CONCATENATE("config ap primary-base ",var_dns_wlc2," ",'AP-LIST_c9800'!B143," ",var_ip_wlc2)</f>
        <v>config ap primary-base de0634swlc20002 # no free IP 10.251.81.195</v>
      </c>
    </row>
    <row r="145" spans="1:1" x14ac:dyDescent="0.25">
      <c r="A145" s="103" t="str">
        <f>CONCATENATE("config ap primary-base ",var_dns_wlc2," ",'AP-LIST_c9800'!B144," ",var_ip_wlc2)</f>
        <v>config ap primary-base de0634swlc20002 # no free IP 10.251.81.195</v>
      </c>
    </row>
    <row r="146" spans="1:1" x14ac:dyDescent="0.25">
      <c r="A146" s="103" t="str">
        <f>CONCATENATE("config ap primary-base ",var_dns_wlc2," ",'AP-LIST_c9800'!B145," ",var_ip_wlc2)</f>
        <v>config ap primary-base de0634swlc20002 # no free IP 10.251.81.195</v>
      </c>
    </row>
    <row r="147" spans="1:1" x14ac:dyDescent="0.25">
      <c r="A147" s="103" t="str">
        <f>CONCATENATE("config ap primary-base ",var_dns_wlc2," ",'AP-LIST_c9800'!B146," ",var_ip_wlc2)</f>
        <v>config ap primary-base de0634swlc20002 # no free IP 10.251.81.195</v>
      </c>
    </row>
    <row r="148" spans="1:1" x14ac:dyDescent="0.25">
      <c r="A148" s="103" t="str">
        <f>CONCATENATE("config ap primary-base ",var_dns_wlc2," ",'AP-LIST_c9800'!B147," ",var_ip_wlc2)</f>
        <v>config ap primary-base de0634swlc20002 # no free IP 10.251.81.195</v>
      </c>
    </row>
    <row r="149" spans="1:1" x14ac:dyDescent="0.25">
      <c r="A149" s="103" t="str">
        <f>CONCATENATE("config ap primary-base ",var_dns_wlc2," ",'AP-LIST_c9800'!B148," ",var_ip_wlc2)</f>
        <v>config ap primary-base de0634swlc20002 # no free IP 10.251.81.195</v>
      </c>
    </row>
    <row r="150" spans="1:1" x14ac:dyDescent="0.25">
      <c r="A150" s="103" t="str">
        <f>CONCATENATE("config ap primary-base ",var_dns_wlc2," ",'AP-LIST_c9800'!B149," ",var_ip_wlc2)</f>
        <v>config ap primary-base de0634swlc20002 # no free IP 10.251.81.195</v>
      </c>
    </row>
    <row r="151" spans="1:1" x14ac:dyDescent="0.25">
      <c r="A151" s="103" t="str">
        <f>CONCATENATE("config ap primary-base ",var_dns_wlc2," ",'AP-LIST_c9800'!B150," ",var_ip_wlc2)</f>
        <v>config ap primary-base de0634swlc20002 # no free IP 10.251.81.195</v>
      </c>
    </row>
    <row r="152" spans="1:1" x14ac:dyDescent="0.25">
      <c r="A152" s="103" t="str">
        <f>CONCATENATE("config ap primary-base ",var_dns_wlc2," ",'AP-LIST_c9800'!B151," ",var_ip_wlc2)</f>
        <v>config ap primary-base de0634swlc20002 # no free IP 10.251.81.195</v>
      </c>
    </row>
    <row r="153" spans="1:1" x14ac:dyDescent="0.25">
      <c r="A153" s="103" t="str">
        <f>CONCATENATE("config ap primary-base ",var_dns_wlc2," ",'AP-LIST_c9800'!B152," ",var_ip_wlc2)</f>
        <v>config ap primary-base de0634swlc20002 # no free IP 10.251.81.195</v>
      </c>
    </row>
    <row r="154" spans="1:1" x14ac:dyDescent="0.25">
      <c r="A154" s="103" t="str">
        <f>CONCATENATE("config ap primary-base ",var_dns_wlc2," ",'AP-LIST_c9800'!B153," ",var_ip_wlc2)</f>
        <v>config ap primary-base de0634swlc20002 # no free IP 10.251.81.195</v>
      </c>
    </row>
    <row r="155" spans="1:1" x14ac:dyDescent="0.25">
      <c r="A155" s="103" t="str">
        <f>CONCATENATE("config ap primary-base ",var_dns_wlc2," ",'AP-LIST_c9800'!B154," ",var_ip_wlc2)</f>
        <v>config ap primary-base de0634swlc20002 # no free IP 10.251.81.195</v>
      </c>
    </row>
    <row r="156" spans="1:1" x14ac:dyDescent="0.25">
      <c r="A156" s="103" t="str">
        <f>CONCATENATE("config ap primary-base ",var_dns_wlc2," ",'AP-LIST_c9800'!B155," ",var_ip_wlc2)</f>
        <v>config ap primary-base de0634swlc20002 # no free IP 10.251.81.195</v>
      </c>
    </row>
    <row r="157" spans="1:1" x14ac:dyDescent="0.25">
      <c r="A157" s="103" t="str">
        <f>CONCATENATE("config ap primary-base ",var_dns_wlc2," ",'AP-LIST_c9800'!B156," ",var_ip_wlc2)</f>
        <v>config ap primary-base de0634swlc20002 # no free IP 10.251.81.195</v>
      </c>
    </row>
    <row r="158" spans="1:1" x14ac:dyDescent="0.25">
      <c r="A158" s="103" t="str">
        <f>CONCATENATE("config ap primary-base ",var_dns_wlc2," ",'AP-LIST_c9800'!B157," ",var_ip_wlc2)</f>
        <v>config ap primary-base de0634swlc20002 # no free IP 10.251.81.195</v>
      </c>
    </row>
    <row r="159" spans="1:1" x14ac:dyDescent="0.25">
      <c r="A159" s="103" t="str">
        <f>CONCATENATE("config ap primary-base ",var_dns_wlc2," ",'AP-LIST_c9800'!B158," ",var_ip_wlc2)</f>
        <v>config ap primary-base de0634swlc20002 # no free IP 10.251.81.195</v>
      </c>
    </row>
    <row r="160" spans="1:1" x14ac:dyDescent="0.25">
      <c r="A160" s="103" t="str">
        <f>CONCATENATE("config ap primary-base ",var_dns_wlc2," ",'AP-LIST_c9800'!B159," ",var_ip_wlc2)</f>
        <v>config ap primary-base de0634swlc20002 # no free IP 10.251.81.195</v>
      </c>
    </row>
    <row r="161" spans="1:1" x14ac:dyDescent="0.25">
      <c r="A161" s="103" t="str">
        <f>CONCATENATE("config ap primary-base ",var_dns_wlc2," ",'AP-LIST_c9800'!B160," ",var_ip_wlc2)</f>
        <v>config ap primary-base de0634swlc20002 # no free IP 10.251.81.195</v>
      </c>
    </row>
    <row r="162" spans="1:1" x14ac:dyDescent="0.25">
      <c r="A162" s="103" t="str">
        <f>CONCATENATE("config ap primary-base ",var_dns_wlc2," ",'AP-LIST_c9800'!B161," ",var_ip_wlc2)</f>
        <v>config ap primary-base de0634swlc20002 # no free IP 10.251.81.195</v>
      </c>
    </row>
    <row r="163" spans="1:1" x14ac:dyDescent="0.25">
      <c r="A163" s="103" t="str">
        <f>CONCATENATE("config ap primary-base ",var_dns_wlc2," ",'AP-LIST_c9800'!B162," ",var_ip_wlc2)</f>
        <v>config ap primary-base de0634swlc20002 # no free IP 10.251.81.195</v>
      </c>
    </row>
    <row r="164" spans="1:1" x14ac:dyDescent="0.25">
      <c r="A164" s="103" t="str">
        <f>CONCATENATE("config ap primary-base ",var_dns_wlc2," ",'AP-LIST_c9800'!B163," ",var_ip_wlc2)</f>
        <v>config ap primary-base de0634swlc20002 # no free IP 10.251.81.195</v>
      </c>
    </row>
    <row r="165" spans="1:1" x14ac:dyDescent="0.25">
      <c r="A165" s="103" t="str">
        <f>CONCATENATE("config ap primary-base ",var_dns_wlc2," ",'AP-LIST_c9800'!B164," ",var_ip_wlc2)</f>
        <v>config ap primary-base de0634swlc20002 # no free IP 10.251.81.195</v>
      </c>
    </row>
    <row r="166" spans="1:1" x14ac:dyDescent="0.25">
      <c r="A166" s="103" t="str">
        <f>CONCATENATE("config ap primary-base ",var_dns_wlc2," ",'AP-LIST_c9800'!B165," ",var_ip_wlc2)</f>
        <v>config ap primary-base de0634swlc20002 # no free IP 10.251.81.195</v>
      </c>
    </row>
    <row r="167" spans="1:1" x14ac:dyDescent="0.25">
      <c r="A167" s="103" t="str">
        <f>CONCATENATE("config ap primary-base ",var_dns_wlc2," ",'AP-LIST_c9800'!B166," ",var_ip_wlc2)</f>
        <v>config ap primary-base de0634swlc20002 # no free IP 10.251.81.195</v>
      </c>
    </row>
    <row r="168" spans="1:1" x14ac:dyDescent="0.25">
      <c r="A168" s="103" t="str">
        <f>CONCATENATE("config ap primary-base ",var_dns_wlc2," ",'AP-LIST_c9800'!B167," ",var_ip_wlc2)</f>
        <v>config ap primary-base de0634swlc20002 # no free IP 10.251.81.195</v>
      </c>
    </row>
    <row r="169" spans="1:1" x14ac:dyDescent="0.25">
      <c r="A169" s="103" t="str">
        <f>CONCATENATE("config ap primary-base ",var_dns_wlc2," ",'AP-LIST_c9800'!B168," ",var_ip_wlc2)</f>
        <v>config ap primary-base de0634swlc20002 # no free IP 10.251.81.195</v>
      </c>
    </row>
    <row r="170" spans="1:1" x14ac:dyDescent="0.25">
      <c r="A170" s="103" t="str">
        <f>CONCATENATE("config ap primary-base ",var_dns_wlc2," ",'AP-LIST_c9800'!B169," ",var_ip_wlc2)</f>
        <v>config ap primary-base de0634swlc20002 # no free IP 10.251.81.195</v>
      </c>
    </row>
    <row r="171" spans="1:1" x14ac:dyDescent="0.25">
      <c r="A171" s="103" t="str">
        <f>CONCATENATE("config ap primary-base ",var_dns_wlc2," ",'AP-LIST_c9800'!B170," ",var_ip_wlc2)</f>
        <v>config ap primary-base de0634swlc20002 # no free IP 10.251.81.195</v>
      </c>
    </row>
    <row r="172" spans="1:1" x14ac:dyDescent="0.25">
      <c r="A172" s="103" t="str">
        <f>CONCATENATE("config ap primary-base ",var_dns_wlc2," ",'AP-LIST_c9800'!B171," ",var_ip_wlc2)</f>
        <v>config ap primary-base de0634swlc20002 # no free IP 10.251.81.195</v>
      </c>
    </row>
    <row r="173" spans="1:1" x14ac:dyDescent="0.25">
      <c r="A173" s="103" t="str">
        <f>CONCATENATE("config ap primary-base ",var_dns_wlc2," ",'AP-LIST_c9800'!B172," ",var_ip_wlc2)</f>
        <v>config ap primary-base de0634swlc20002 # no free IP 10.251.81.195</v>
      </c>
    </row>
    <row r="174" spans="1:1" x14ac:dyDescent="0.25">
      <c r="A174" s="103" t="str">
        <f>CONCATENATE("config ap primary-base ",var_dns_wlc2," ",'AP-LIST_c9800'!B173," ",var_ip_wlc2)</f>
        <v>config ap primary-base de0634swlc20002 # no free IP 10.251.81.195</v>
      </c>
    </row>
    <row r="175" spans="1:1" x14ac:dyDescent="0.25">
      <c r="A175" s="103" t="str">
        <f>CONCATENATE("config ap primary-base ",var_dns_wlc2," ",'AP-LIST_c9800'!B174," ",var_ip_wlc2)</f>
        <v>config ap primary-base de0634swlc20002 # no free IP 10.251.81.195</v>
      </c>
    </row>
    <row r="176" spans="1:1" x14ac:dyDescent="0.25">
      <c r="A176" s="103" t="str">
        <f>CONCATENATE("config ap primary-base ",var_dns_wlc2," ",'AP-LIST_c9800'!B175," ",var_ip_wlc2)</f>
        <v>config ap primary-base de0634swlc20002 # no free IP 10.251.81.195</v>
      </c>
    </row>
    <row r="177" spans="1:1" x14ac:dyDescent="0.25">
      <c r="A177" s="103" t="str">
        <f>CONCATENATE("config ap primary-base ",var_dns_wlc2," ",'AP-LIST_c9800'!B176," ",var_ip_wlc2)</f>
        <v>config ap primary-base de0634swlc20002 # no free IP 10.251.81.195</v>
      </c>
    </row>
    <row r="178" spans="1:1" x14ac:dyDescent="0.25">
      <c r="A178" s="103" t="str">
        <f>CONCATENATE("config ap primary-base ",var_dns_wlc2," ",'AP-LIST_c9800'!B177," ",var_ip_wlc2)</f>
        <v>config ap primary-base de0634swlc20002 # no free IP 10.251.81.195</v>
      </c>
    </row>
    <row r="179" spans="1:1" x14ac:dyDescent="0.25">
      <c r="A179" s="103" t="str">
        <f>CONCATENATE("config ap primary-base ",var_dns_wlc2," ",'AP-LIST_c9800'!B178," ",var_ip_wlc2)</f>
        <v>config ap primary-base de0634swlc20002 # no free IP 10.251.81.195</v>
      </c>
    </row>
    <row r="180" spans="1:1" x14ac:dyDescent="0.25">
      <c r="A180" s="103" t="str">
        <f>CONCATENATE("config ap primary-base ",var_dns_wlc2," ",'AP-LIST_c9800'!B179," ",var_ip_wlc2)</f>
        <v>config ap primary-base de0634swlc20002 # no free IP 10.251.81.195</v>
      </c>
    </row>
    <row r="181" spans="1:1" x14ac:dyDescent="0.25">
      <c r="A181" s="103" t="str">
        <f>CONCATENATE("config ap primary-base ",var_dns_wlc2," ",'AP-LIST_c9800'!B180," ",var_ip_wlc2)</f>
        <v>config ap primary-base de0634swlc20002 # no free IP 10.251.81.195</v>
      </c>
    </row>
    <row r="182" spans="1:1" x14ac:dyDescent="0.25">
      <c r="A182" s="103" t="str">
        <f>CONCATENATE("config ap primary-base ",var_dns_wlc2," ",'AP-LIST_c9800'!B181," ",var_ip_wlc2)</f>
        <v>config ap primary-base de0634swlc20002 # no free IP 10.251.81.195</v>
      </c>
    </row>
    <row r="183" spans="1:1" x14ac:dyDescent="0.25">
      <c r="A183" s="103" t="str">
        <f>CONCATENATE("config ap primary-base ",var_dns_wlc2," ",'AP-LIST_c9800'!B182," ",var_ip_wlc2)</f>
        <v>config ap primary-base de0634swlc20002 # no free IP 10.251.81.195</v>
      </c>
    </row>
    <row r="184" spans="1:1" x14ac:dyDescent="0.25">
      <c r="A184" s="103" t="str">
        <f>CONCATENATE("config ap primary-base ",var_dns_wlc2," ",'AP-LIST_c9800'!B183," ",var_ip_wlc2)</f>
        <v>config ap primary-base de0634swlc20002 # no free IP 10.251.81.195</v>
      </c>
    </row>
    <row r="185" spans="1:1" x14ac:dyDescent="0.25">
      <c r="A185" s="103" t="str">
        <f>CONCATENATE("config ap primary-base ",var_dns_wlc2," ",'AP-LIST_c9800'!B184," ",var_ip_wlc2)</f>
        <v>config ap primary-base de0634swlc20002 # no free IP 10.251.81.195</v>
      </c>
    </row>
    <row r="186" spans="1:1" x14ac:dyDescent="0.25">
      <c r="A186" s="103" t="str">
        <f>CONCATENATE("config ap primary-base ",var_dns_wlc2," ",'AP-LIST_c9800'!B185," ",var_ip_wlc2)</f>
        <v>config ap primary-base de0634swlc20002 # no free IP 10.251.81.195</v>
      </c>
    </row>
    <row r="187" spans="1:1" x14ac:dyDescent="0.25">
      <c r="A187" s="103" t="str">
        <f>CONCATENATE("config ap primary-base ",var_dns_wlc2," ",'AP-LIST_c9800'!B186," ",var_ip_wlc2)</f>
        <v>config ap primary-base de0634swlc20002 # no free IP 10.251.81.195</v>
      </c>
    </row>
    <row r="188" spans="1:1" x14ac:dyDescent="0.25">
      <c r="A188" s="103" t="str">
        <f>CONCATENATE("config ap primary-base ",var_dns_wlc2," ",'AP-LIST_c9800'!B187," ",var_ip_wlc2)</f>
        <v>config ap primary-base de0634swlc20002 # no free IP 10.251.81.195</v>
      </c>
    </row>
    <row r="189" spans="1:1" x14ac:dyDescent="0.25">
      <c r="A189" s="103" t="str">
        <f>CONCATENATE("config ap primary-base ",var_dns_wlc2," ",'AP-LIST_c9800'!B188," ",var_ip_wlc2)</f>
        <v>config ap primary-base de0634swlc20002 # no free IP 10.251.81.195</v>
      </c>
    </row>
    <row r="190" spans="1:1" x14ac:dyDescent="0.25">
      <c r="A190" s="103" t="str">
        <f>CONCATENATE("config ap primary-base ",var_dns_wlc2," ",'AP-LIST_c9800'!B189," ",var_ip_wlc2)</f>
        <v>config ap primary-base de0634swlc20002 # no free IP 10.251.81.195</v>
      </c>
    </row>
    <row r="191" spans="1:1" x14ac:dyDescent="0.25">
      <c r="A191" s="103" t="str">
        <f>CONCATENATE("config ap primary-base ",var_dns_wlc2," ",'AP-LIST_c9800'!B190," ",var_ip_wlc2)</f>
        <v>config ap primary-base de0634swlc20002 # no free IP 10.251.81.195</v>
      </c>
    </row>
    <row r="192" spans="1:1" x14ac:dyDescent="0.25">
      <c r="A192" s="103" t="str">
        <f>CONCATENATE("config ap primary-base ",var_dns_wlc2," ",'AP-LIST_c9800'!B191," ",var_ip_wlc2)</f>
        <v>config ap primary-base de0634swlc20002 # no free IP 10.251.81.195</v>
      </c>
    </row>
    <row r="193" spans="1:1" x14ac:dyDescent="0.25">
      <c r="A193" s="103" t="str">
        <f>CONCATENATE("config ap primary-base ",var_dns_wlc2," ",'AP-LIST_c9800'!B192," ",var_ip_wlc2)</f>
        <v>config ap primary-base de0634swlc20002 # no free IP 10.251.81.195</v>
      </c>
    </row>
    <row r="194" spans="1:1" x14ac:dyDescent="0.25">
      <c r="A194" s="103" t="str">
        <f>CONCATENATE("config ap primary-base ",var_dns_wlc2," ",'AP-LIST_c9800'!B193," ",var_ip_wlc2)</f>
        <v>config ap primary-base de0634swlc20002 # no free IP 10.251.81.195</v>
      </c>
    </row>
    <row r="195" spans="1:1" x14ac:dyDescent="0.25">
      <c r="A195" s="103" t="str">
        <f>CONCATENATE("config ap primary-base ",var_dns_wlc2," ",'AP-LIST_c9800'!B194," ",var_ip_wlc2)</f>
        <v>config ap primary-base de0634swlc20002 # no free IP 10.251.81.195</v>
      </c>
    </row>
    <row r="196" spans="1:1" x14ac:dyDescent="0.25">
      <c r="A196" s="103" t="str">
        <f>CONCATENATE("config ap primary-base ",var_dns_wlc2," ",'AP-LIST_c9800'!B195," ",var_ip_wlc2)</f>
        <v>config ap primary-base de0634swlc20002 # no free IP 10.251.81.195</v>
      </c>
    </row>
    <row r="197" spans="1:1" x14ac:dyDescent="0.25">
      <c r="A197" s="103" t="str">
        <f>CONCATENATE("config ap primary-base ",var_dns_wlc2," ",'AP-LIST_c9800'!B196," ",var_ip_wlc2)</f>
        <v>config ap primary-base de0634swlc20002 # no free IP 10.251.81.195</v>
      </c>
    </row>
    <row r="198" spans="1:1" x14ac:dyDescent="0.25">
      <c r="A198" s="103" t="str">
        <f>CONCATENATE("config ap primary-base ",var_dns_wlc2," ",'AP-LIST_c9800'!B197," ",var_ip_wlc2)</f>
        <v>config ap primary-base de0634swlc20002 # no free IP 10.251.81.195</v>
      </c>
    </row>
    <row r="199" spans="1:1" x14ac:dyDescent="0.25">
      <c r="A199" s="103" t="str">
        <f>CONCATENATE("config ap primary-base ",var_dns_wlc2," ",'AP-LIST_c9800'!B198," ",var_ip_wlc2)</f>
        <v>config ap primary-base de0634swlc20002 # no free IP 10.251.81.195</v>
      </c>
    </row>
    <row r="200" spans="1:1" x14ac:dyDescent="0.25">
      <c r="A200" s="103" t="str">
        <f>CONCATENATE("config ap primary-base ",var_dns_wlc2," ",'AP-LIST_c9800'!B199," ",var_ip_wlc2)</f>
        <v>config ap primary-base de0634swlc20002 # no free IP 10.251.81.195</v>
      </c>
    </row>
    <row r="201" spans="1:1" x14ac:dyDescent="0.25">
      <c r="A201" s="103" t="str">
        <f>CONCATENATE("config ap primary-base ",var_dns_wlc2," ",'AP-LIST_c9800'!B200," ",var_ip_wlc2)</f>
        <v>config ap primary-base de0634swlc20002 # no free IP 10.251.81.195</v>
      </c>
    </row>
    <row r="202" spans="1:1" x14ac:dyDescent="0.25">
      <c r="A202" s="103" t="str">
        <f>CONCATENATE("config ap primary-base ",var_dns_wlc2," ",'AP-LIST_c9800'!B201," ",var_ip_wlc2)</f>
        <v>config ap primary-base de0634swlc20002 # no free IP 10.251.81.195</v>
      </c>
    </row>
    <row r="203" spans="1:1" x14ac:dyDescent="0.25">
      <c r="A203" s="103" t="str">
        <f>CONCATENATE("config ap primary-base ",var_dns_wlc2," ",'AP-LIST_c9800'!B202," ",var_ip_wlc2)</f>
        <v>config ap primary-base de0634swlc20002 # no free IP 10.251.81.195</v>
      </c>
    </row>
    <row r="204" spans="1:1" x14ac:dyDescent="0.25">
      <c r="A204" s="103" t="str">
        <f>CONCATENATE("config ap primary-base ",var_dns_wlc2," ",'AP-LIST_c9800'!B203," ",var_ip_wlc2)</f>
        <v>config ap primary-base de0634swlc20002 # no free IP 10.251.81.195</v>
      </c>
    </row>
    <row r="205" spans="1:1" x14ac:dyDescent="0.25">
      <c r="A205" s="103" t="str">
        <f>CONCATENATE("config ap primary-base ",var_dns_wlc2," ",'AP-LIST_c9800'!B204," ",var_ip_wlc2)</f>
        <v>config ap primary-base de0634swlc20002 # no free IP 10.251.81.195</v>
      </c>
    </row>
    <row r="206" spans="1:1" x14ac:dyDescent="0.25">
      <c r="A206" s="103" t="str">
        <f>CONCATENATE("config ap primary-base ",var_dns_wlc2," ",'AP-LIST_c9800'!B205," ",var_ip_wlc2)</f>
        <v>config ap primary-base de0634swlc20002 # no free IP 10.251.81.195</v>
      </c>
    </row>
    <row r="207" spans="1:1" x14ac:dyDescent="0.25">
      <c r="A207" s="103" t="str">
        <f>CONCATENATE("config ap primary-base ",var_dns_wlc2," ",'AP-LIST_c9800'!B206," ",var_ip_wlc2)</f>
        <v>config ap primary-base de0634swlc20002 # no free IP 10.251.81.195</v>
      </c>
    </row>
    <row r="208" spans="1:1" x14ac:dyDescent="0.25">
      <c r="A208" s="103" t="str">
        <f>CONCATENATE("config ap primary-base ",var_dns_wlc2," ",'AP-LIST_c9800'!B207," ",var_ip_wlc2)</f>
        <v>config ap primary-base de0634swlc20002 # no free IP 10.251.81.195</v>
      </c>
    </row>
    <row r="209" spans="1:1" x14ac:dyDescent="0.25">
      <c r="A209" s="103" t="str">
        <f>CONCATENATE("config ap primary-base ",var_dns_wlc2," ",'AP-LIST_c9800'!B208," ",var_ip_wlc2)</f>
        <v>config ap primary-base de0634swlc20002 # no free IP 10.251.81.195</v>
      </c>
    </row>
    <row r="210" spans="1:1" x14ac:dyDescent="0.25">
      <c r="A210" s="103" t="str">
        <f>CONCATENATE("config ap primary-base ",var_dns_wlc2," ",'AP-LIST_c9800'!B209," ",var_ip_wlc2)</f>
        <v>config ap primary-base de0634swlc20002 # no free IP 10.251.81.195</v>
      </c>
    </row>
    <row r="211" spans="1:1" x14ac:dyDescent="0.25">
      <c r="A211" s="103" t="str">
        <f>CONCATENATE("config ap primary-base ",var_dns_wlc2," ",'AP-LIST_c9800'!B210," ",var_ip_wlc2)</f>
        <v>config ap primary-base de0634swlc20002 # no free IP 10.251.81.195</v>
      </c>
    </row>
    <row r="212" spans="1:1" x14ac:dyDescent="0.25">
      <c r="A212" s="103" t="str">
        <f>CONCATENATE("config ap primary-base ",var_dns_wlc2," ",'AP-LIST_c9800'!B211," ",var_ip_wlc2)</f>
        <v>config ap primary-base de0634swlc20002 # no free IP 10.251.81.195</v>
      </c>
    </row>
    <row r="213" spans="1:1" x14ac:dyDescent="0.25">
      <c r="A213" s="103" t="str">
        <f>CONCATENATE("config ap primary-base ",var_dns_wlc2," ",'AP-LIST_c9800'!B212," ",var_ip_wlc2)</f>
        <v>config ap primary-base de0634swlc20002 # no free IP 10.251.81.195</v>
      </c>
    </row>
    <row r="214" spans="1:1" x14ac:dyDescent="0.25">
      <c r="A214" s="103" t="str">
        <f>CONCATENATE("config ap primary-base ",var_dns_wlc2," ",'AP-LIST_c9800'!B213," ",var_ip_wlc2)</f>
        <v>config ap primary-base de0634swlc20002 # no free IP 10.251.81.195</v>
      </c>
    </row>
    <row r="215" spans="1:1" x14ac:dyDescent="0.25">
      <c r="A215" s="103" t="str">
        <f>CONCATENATE("config ap primary-base ",var_dns_wlc2," ",'AP-LIST_c9800'!B214," ",var_ip_wlc2)</f>
        <v>config ap primary-base de0634swlc20002 # no free IP 10.251.81.195</v>
      </c>
    </row>
    <row r="216" spans="1:1" x14ac:dyDescent="0.25">
      <c r="A216" s="103" t="str">
        <f>CONCATENATE("config ap primary-base ",var_dns_wlc2," ",'AP-LIST_c9800'!B215," ",var_ip_wlc2)</f>
        <v>config ap primary-base de0634swlc20002 # no free IP 10.251.81.195</v>
      </c>
    </row>
    <row r="217" spans="1:1" x14ac:dyDescent="0.25">
      <c r="A217" s="103" t="str">
        <f>CONCATENATE("config ap primary-base ",var_dns_wlc2," ",'AP-LIST_c9800'!B216," ",var_ip_wlc2)</f>
        <v>config ap primary-base de0634swlc20002 # no free IP 10.251.81.195</v>
      </c>
    </row>
    <row r="218" spans="1:1" x14ac:dyDescent="0.25">
      <c r="A218" s="103" t="str">
        <f>CONCATENATE("config ap primary-base ",var_dns_wlc2," ",'AP-LIST_c9800'!B217," ",var_ip_wlc2)</f>
        <v>config ap primary-base de0634swlc20002 # no free IP 10.251.81.195</v>
      </c>
    </row>
    <row r="219" spans="1:1" x14ac:dyDescent="0.25">
      <c r="A219" s="103" t="str">
        <f>CONCATENATE("config ap primary-base ",var_dns_wlc2," ",'AP-LIST_c9800'!B218," ",var_ip_wlc2)</f>
        <v>config ap primary-base de0634swlc20002 # no free IP 10.251.81.195</v>
      </c>
    </row>
    <row r="220" spans="1:1" x14ac:dyDescent="0.25">
      <c r="A220" s="103" t="str">
        <f>CONCATENATE("config ap primary-base ",var_dns_wlc2," ",'AP-LIST_c9800'!B219," ",var_ip_wlc2)</f>
        <v>config ap primary-base de0634swlc20002 # no free IP 10.251.81.195</v>
      </c>
    </row>
    <row r="221" spans="1:1" x14ac:dyDescent="0.25">
      <c r="A221" s="103" t="str">
        <f>CONCATENATE("config ap primary-base ",var_dns_wlc2," ",'AP-LIST_c9800'!B220," ",var_ip_wlc2)</f>
        <v>config ap primary-base de0634swlc20002 # no free IP 10.251.81.195</v>
      </c>
    </row>
    <row r="222" spans="1:1" x14ac:dyDescent="0.25">
      <c r="A222" s="103" t="str">
        <f>CONCATENATE("config ap primary-base ",var_dns_wlc2," ",'AP-LIST_c9800'!B221," ",var_ip_wlc2)</f>
        <v>config ap primary-base de0634swlc20002 # no free IP 10.251.81.195</v>
      </c>
    </row>
    <row r="223" spans="1:1" x14ac:dyDescent="0.25">
      <c r="A223" s="103" t="str">
        <f>CONCATENATE("config ap primary-base ",var_dns_wlc2," ",'AP-LIST_c9800'!B222," ",var_ip_wlc2)</f>
        <v>config ap primary-base de0634swlc20002 # no free IP 10.251.81.195</v>
      </c>
    </row>
    <row r="224" spans="1:1" x14ac:dyDescent="0.25">
      <c r="A224" s="103" t="str">
        <f>CONCATENATE("config ap primary-base ",var_dns_wlc2," ",'AP-LIST_c9800'!B223," ",var_ip_wlc2)</f>
        <v>config ap primary-base de0634swlc20002 # no free IP 10.251.81.195</v>
      </c>
    </row>
    <row r="225" spans="1:1" x14ac:dyDescent="0.25">
      <c r="A225" s="103" t="str">
        <f>CONCATENATE("config ap primary-base ",var_dns_wlc2," ",'AP-LIST_c9800'!B224," ",var_ip_wlc2)</f>
        <v>config ap primary-base de0634swlc20002 # no free IP 10.251.81.195</v>
      </c>
    </row>
    <row r="226" spans="1:1" x14ac:dyDescent="0.25">
      <c r="A226" s="103" t="str">
        <f>CONCATENATE("config ap primary-base ",var_dns_wlc2," ",'AP-LIST_c9800'!B225," ",var_ip_wlc2)</f>
        <v>config ap primary-base de0634swlc20002 # no free IP 10.251.81.195</v>
      </c>
    </row>
    <row r="227" spans="1:1" x14ac:dyDescent="0.25">
      <c r="A227" s="103" t="str">
        <f>CONCATENATE("config ap primary-base ",var_dns_wlc2," ",'AP-LIST_c9800'!B226," ",var_ip_wlc2)</f>
        <v>config ap primary-base de0634swlc20002 # no free IP 10.251.81.195</v>
      </c>
    </row>
    <row r="228" spans="1:1" x14ac:dyDescent="0.25">
      <c r="A228" s="103" t="str">
        <f>CONCATENATE("config ap primary-base ",var_dns_wlc2," ",'AP-LIST_c9800'!B227," ",var_ip_wlc2)</f>
        <v>config ap primary-base de0634swlc20002 # no free IP 10.251.81.195</v>
      </c>
    </row>
    <row r="229" spans="1:1" x14ac:dyDescent="0.25">
      <c r="A229" s="103" t="str">
        <f>CONCATENATE("config ap primary-base ",var_dns_wlc2," ",'AP-LIST_c9800'!B228," ",var_ip_wlc2)</f>
        <v>config ap primary-base de0634swlc20002 # no free IP 10.251.81.195</v>
      </c>
    </row>
    <row r="230" spans="1:1" x14ac:dyDescent="0.25">
      <c r="A230" s="103" t="str">
        <f>CONCATENATE("config ap primary-base ",var_dns_wlc2," ",'AP-LIST_c9800'!B229," ",var_ip_wlc2)</f>
        <v>config ap primary-base de0634swlc20002 # no free IP 10.251.81.195</v>
      </c>
    </row>
    <row r="231" spans="1:1" x14ac:dyDescent="0.25">
      <c r="A231" s="103" t="str">
        <f>CONCATENATE("config ap primary-base ",var_dns_wlc2," ",'AP-LIST_c9800'!B230," ",var_ip_wlc2)</f>
        <v>config ap primary-base de0634swlc20002 # no free IP 10.251.81.195</v>
      </c>
    </row>
    <row r="232" spans="1:1" x14ac:dyDescent="0.25">
      <c r="A232" s="103" t="str">
        <f>CONCATENATE("config ap primary-base ",var_dns_wlc2," ",'AP-LIST_c9800'!B231," ",var_ip_wlc2)</f>
        <v>config ap primary-base de0634swlc20002 # no free IP 10.251.81.195</v>
      </c>
    </row>
    <row r="233" spans="1:1" x14ac:dyDescent="0.25">
      <c r="A233" s="103" t="str">
        <f>CONCATENATE("config ap primary-base ",var_dns_wlc2," ",'AP-LIST_c9800'!B232," ",var_ip_wlc2)</f>
        <v>config ap primary-base de0634swlc20002 # no free IP 10.251.81.195</v>
      </c>
    </row>
    <row r="234" spans="1:1" x14ac:dyDescent="0.25">
      <c r="A234" s="103" t="str">
        <f>CONCATENATE("config ap primary-base ",var_dns_wlc2," ",'AP-LIST_c9800'!B233," ",var_ip_wlc2)</f>
        <v>config ap primary-base de0634swlc20002 # no free IP 10.251.81.195</v>
      </c>
    </row>
    <row r="235" spans="1:1" x14ac:dyDescent="0.25">
      <c r="A235" s="103" t="str">
        <f>CONCATENATE("config ap primary-base ",var_dns_wlc2," ",'AP-LIST_c9800'!B234," ",var_ip_wlc2)</f>
        <v>config ap primary-base de0634swlc20002 # no free IP 10.251.81.195</v>
      </c>
    </row>
    <row r="236" spans="1:1" x14ac:dyDescent="0.25">
      <c r="A236" s="103" t="str">
        <f>CONCATENATE("config ap primary-base ",var_dns_wlc2," ",'AP-LIST_c9800'!B235," ",var_ip_wlc2)</f>
        <v>config ap primary-base de0634swlc20002 # no free IP 10.251.81.195</v>
      </c>
    </row>
    <row r="237" spans="1:1" x14ac:dyDescent="0.25">
      <c r="A237" s="103" t="str">
        <f>CONCATENATE("config ap primary-base ",var_dns_wlc2," ",'AP-LIST_c9800'!B236," ",var_ip_wlc2)</f>
        <v>config ap primary-base de0634swlc20002 # no free IP 10.251.81.195</v>
      </c>
    </row>
    <row r="238" spans="1:1" x14ac:dyDescent="0.25">
      <c r="A238" s="103" t="str">
        <f>CONCATENATE("config ap primary-base ",var_dns_wlc2," ",'AP-LIST_c9800'!B237," ",var_ip_wlc2)</f>
        <v>config ap primary-base de0634swlc20002 # no free IP 10.251.81.195</v>
      </c>
    </row>
    <row r="239" spans="1:1" x14ac:dyDescent="0.25">
      <c r="A239" s="103" t="str">
        <f>CONCATENATE("config ap primary-base ",var_dns_wlc2," ",'AP-LIST_c9800'!B238," ",var_ip_wlc2)</f>
        <v>config ap primary-base de0634swlc20002 # no free IP 10.251.81.195</v>
      </c>
    </row>
    <row r="240" spans="1:1" x14ac:dyDescent="0.25">
      <c r="A240" s="103" t="str">
        <f>CONCATENATE("config ap primary-base ",var_dns_wlc2," ",'AP-LIST_c9800'!B239," ",var_ip_wlc2)</f>
        <v>config ap primary-base de0634swlc20002 # no free IP 10.251.81.195</v>
      </c>
    </row>
    <row r="241" spans="1:1" x14ac:dyDescent="0.25">
      <c r="A241" s="103" t="str">
        <f>CONCATENATE("config ap primary-base ",var_dns_wlc2," ",'AP-LIST_c9800'!B240," ",var_ip_wlc2)</f>
        <v>config ap primary-base de0634swlc20002 # no free IP 10.251.81.195</v>
      </c>
    </row>
    <row r="242" spans="1:1" x14ac:dyDescent="0.25">
      <c r="A242" s="103" t="str">
        <f>CONCATENATE("config ap primary-base ",var_dns_wlc2," ",'AP-LIST_c9800'!B241," ",var_ip_wlc2)</f>
        <v>config ap primary-base de0634swlc20002 # no free IP 10.251.81.195</v>
      </c>
    </row>
    <row r="243" spans="1:1" x14ac:dyDescent="0.25">
      <c r="A243" s="103" t="str">
        <f>CONCATENATE("config ap primary-base ",var_dns_wlc2," ",'AP-LIST_c9800'!B242," ",var_ip_wlc2)</f>
        <v>config ap primary-base de0634swlc20002 # no free IP 10.251.81.195</v>
      </c>
    </row>
    <row r="244" spans="1:1" x14ac:dyDescent="0.25">
      <c r="A244" s="103" t="str">
        <f>CONCATENATE("config ap primary-base ",var_dns_wlc2," ",'AP-LIST_c9800'!B243," ",var_ip_wlc2)</f>
        <v>config ap primary-base de0634swlc20002 # no free IP 10.251.81.195</v>
      </c>
    </row>
    <row r="245" spans="1:1" x14ac:dyDescent="0.25">
      <c r="A245" s="103" t="str">
        <f>CONCATENATE("config ap primary-base ",var_dns_wlc2," ",'AP-LIST_c9800'!B244," ",var_ip_wlc2)</f>
        <v>config ap primary-base de0634swlc20002 # no free IP 10.251.81.195</v>
      </c>
    </row>
    <row r="246" spans="1:1" x14ac:dyDescent="0.25">
      <c r="A246" s="103" t="str">
        <f>CONCATENATE("config ap primary-base ",var_dns_wlc2," ",'AP-LIST_c9800'!B245," ",var_ip_wlc2)</f>
        <v>config ap primary-base de0634swlc20002 # no free IP 10.251.81.195</v>
      </c>
    </row>
    <row r="247" spans="1:1" x14ac:dyDescent="0.25">
      <c r="A247" s="103" t="str">
        <f>CONCATENATE("config ap primary-base ",var_dns_wlc2," ",'AP-LIST_c9800'!B246," ",var_ip_wlc2)</f>
        <v>config ap primary-base de0634swlc20002 # no free IP 10.251.81.195</v>
      </c>
    </row>
    <row r="248" spans="1:1" x14ac:dyDescent="0.25">
      <c r="A248" s="103" t="str">
        <f>CONCATENATE("config ap primary-base ",var_dns_wlc2," ",'AP-LIST_c9800'!B247," ",var_ip_wlc2)</f>
        <v>config ap primary-base de0634swlc20002 # no free IP 10.251.81.195</v>
      </c>
    </row>
    <row r="249" spans="1:1" x14ac:dyDescent="0.25">
      <c r="A249" s="103" t="str">
        <f>CONCATENATE("config ap primary-base ",var_dns_wlc2," ",'AP-LIST_c9800'!B248," ",var_ip_wlc2)</f>
        <v>config ap primary-base de0634swlc20002 # no free IP 10.251.81.195</v>
      </c>
    </row>
    <row r="250" spans="1:1" x14ac:dyDescent="0.25">
      <c r="A250" s="103" t="str">
        <f>CONCATENATE("config ap primary-base ",var_dns_wlc2," ",'AP-LIST_c9800'!B249," ",var_ip_wlc2)</f>
        <v>config ap primary-base de0634swlc20002 # no free IP 10.251.81.195</v>
      </c>
    </row>
    <row r="251" spans="1:1" x14ac:dyDescent="0.25">
      <c r="A251" s="103" t="str">
        <f>CONCATENATE("config ap primary-base ",var_dns_wlc2," ",'AP-LIST_c9800'!B250," ",var_ip_wlc2)</f>
        <v>config ap primary-base de0634swlc20002 # no free IP 10.251.81.195</v>
      </c>
    </row>
    <row r="252" spans="1:1" x14ac:dyDescent="0.25">
      <c r="A252" s="103" t="str">
        <f>CONCATENATE("config ap primary-base ",var_dns_wlc2," ",'AP-LIST_c9800'!B251," ",var_ip_wlc2)</f>
        <v>config ap primary-base de0634swlc20002 # no free IP 10.251.81.195</v>
      </c>
    </row>
    <row r="253" spans="1:1" x14ac:dyDescent="0.25">
      <c r="A253" s="103" t="str">
        <f>CONCATENATE("config ap primary-base ",var_dns_wlc2," ",'AP-LIST_c9800'!B252," ",var_ip_wlc2)</f>
        <v>config ap primary-base de0634swlc20002 # no free IP 10.251.81.195</v>
      </c>
    </row>
    <row r="254" spans="1:1" x14ac:dyDescent="0.25">
      <c r="A254" s="103" t="str">
        <f>CONCATENATE("config ap primary-base ",var_dns_wlc2," ",'AP-LIST_c9800'!B253," ",var_ip_wlc2)</f>
        <v>config ap primary-base de0634swlc20002 # no free IP 10.251.81.195</v>
      </c>
    </row>
    <row r="255" spans="1:1" x14ac:dyDescent="0.25">
      <c r="A255" s="103" t="str">
        <f>CONCATENATE("config ap primary-base ",var_dns_wlc2," ",'AP-LIST_c9800'!B254," ",var_ip_wlc2)</f>
        <v>config ap primary-base de0634swlc20002 # no free IP 10.251.81.195</v>
      </c>
    </row>
    <row r="256" spans="1:1" x14ac:dyDescent="0.25">
      <c r="A256" s="103" t="str">
        <f>CONCATENATE("config ap primary-base ",var_dns_wlc2," ",'AP-LIST_c9800'!B255," ",var_ip_wlc2)</f>
        <v>config ap primary-base de0634swlc20002 # no free IP 10.251.81.195</v>
      </c>
    </row>
    <row r="257" spans="1:1" x14ac:dyDescent="0.25">
      <c r="A257" s="103" t="str">
        <f>CONCATENATE("config ap primary-base ",var_dns_wlc2," ",'AP-LIST_c9800'!B256," ",var_ip_wlc2)</f>
        <v>config ap primary-base de0634swlc20002 # no free IP 10.251.81.195</v>
      </c>
    </row>
    <row r="258" spans="1:1" x14ac:dyDescent="0.25">
      <c r="A258" s="103" t="str">
        <f>CONCATENATE("config ap primary-base ",var_dns_wlc2," ",'AP-LIST_c9800'!B257," ",var_ip_wlc2)</f>
        <v>config ap primary-base de0634swlc20002 # no free IP 10.251.81.195</v>
      </c>
    </row>
    <row r="259" spans="1:1" x14ac:dyDescent="0.25">
      <c r="A259" s="100" t="s">
        <v>1380</v>
      </c>
    </row>
    <row r="260" spans="1:1" x14ac:dyDescent="0.25">
      <c r="A260" s="70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topLeftCell="A7" workbookViewId="0">
      <selection activeCell="Q31" sqref="Q31:V31"/>
    </sheetView>
  </sheetViews>
  <sheetFormatPr baseColWidth="10" defaultColWidth="11.42578125" defaultRowHeight="15" x14ac:dyDescent="0.25"/>
  <cols>
    <col min="1" max="1" width="18.28515625" style="1" customWidth="1"/>
    <col min="2" max="2" width="8.42578125" style="1" bestFit="1" customWidth="1"/>
    <col min="3" max="3" width="7.140625" style="1" customWidth="1"/>
    <col min="4" max="4" width="6.85546875" style="1" bestFit="1" customWidth="1"/>
    <col min="5" max="5" width="1.5703125" style="1" bestFit="1" customWidth="1"/>
    <col min="6" max="6" width="4.42578125" style="1" customWidth="1"/>
    <col min="7" max="7" width="6.85546875" style="1" customWidth="1"/>
    <col min="8" max="8" width="5.28515625" style="1" customWidth="1"/>
    <col min="9" max="9" width="7.7109375" style="1" bestFit="1" customWidth="1"/>
    <col min="10" max="10" width="7.7109375" style="1" customWidth="1"/>
    <col min="11" max="16" width="6" style="1" customWidth="1"/>
    <col min="17" max="17" width="3.5703125" style="1" bestFit="1" customWidth="1"/>
    <col min="18" max="19" width="6" style="1" customWidth="1"/>
    <col min="20" max="20" width="3.5703125" style="1" bestFit="1" customWidth="1"/>
    <col min="21" max="21" width="6" style="1" customWidth="1"/>
    <col min="22" max="22" width="20.42578125" style="1" customWidth="1"/>
    <col min="23" max="23" width="2.7109375" style="1" customWidth="1"/>
    <col min="24" max="24" width="7.5703125" style="1" bestFit="1" customWidth="1"/>
    <col min="25" max="25" width="52.85546875" style="1" bestFit="1" customWidth="1"/>
    <col min="26" max="31" width="11.42578125" style="1" customWidth="1"/>
    <col min="32" max="32" width="11.7109375" style="1" bestFit="1" customWidth="1"/>
    <col min="33" max="33" width="18.42578125" style="1" customWidth="1"/>
    <col min="34" max="16384" width="11.42578125" style="1"/>
  </cols>
  <sheetData>
    <row r="1" spans="1:30" ht="30" customHeight="1" thickBot="1" x14ac:dyDescent="0.3">
      <c r="A1" s="178" t="s">
        <v>1060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80"/>
      <c r="W1" s="21"/>
      <c r="X1" s="21"/>
      <c r="Y1" s="21"/>
      <c r="Z1" s="21"/>
      <c r="AA1" s="21"/>
      <c r="AB1" s="21"/>
      <c r="AC1" s="21"/>
      <c r="AD1" s="21"/>
    </row>
    <row r="2" spans="1:30" ht="15" customHeight="1" x14ac:dyDescent="0.25">
      <c r="A2" s="144" t="s">
        <v>1004</v>
      </c>
      <c r="B2" s="143"/>
      <c r="C2" s="143"/>
      <c r="D2" s="166" t="s">
        <v>633</v>
      </c>
      <c r="E2" s="166"/>
      <c r="F2" s="166"/>
      <c r="G2" s="166"/>
      <c r="H2" s="166"/>
      <c r="I2" s="167"/>
      <c r="J2" s="61"/>
      <c r="K2" s="172" t="s">
        <v>1359</v>
      </c>
      <c r="L2" s="173"/>
      <c r="M2" s="173"/>
      <c r="N2" s="176" t="s">
        <v>1093</v>
      </c>
      <c r="O2" s="176"/>
      <c r="P2" s="177"/>
      <c r="Q2" s="88"/>
      <c r="R2" s="178" t="s">
        <v>1537</v>
      </c>
      <c r="S2" s="179"/>
      <c r="T2" s="179"/>
      <c r="U2" s="179"/>
      <c r="V2" s="180"/>
    </row>
    <row r="3" spans="1:30" ht="15" customHeight="1" thickBot="1" x14ac:dyDescent="0.3">
      <c r="A3" s="145"/>
      <c r="B3" s="146"/>
      <c r="C3" s="146"/>
      <c r="D3" s="168"/>
      <c r="E3" s="168"/>
      <c r="F3" s="168"/>
      <c r="G3" s="168"/>
      <c r="H3" s="168"/>
      <c r="I3" s="169"/>
      <c r="J3" s="61"/>
      <c r="K3" s="170" t="s">
        <v>1357</v>
      </c>
      <c r="L3" s="171"/>
      <c r="M3" s="171"/>
      <c r="N3" s="174" t="s">
        <v>1515</v>
      </c>
      <c r="O3" s="174"/>
      <c r="P3" s="175"/>
      <c r="Q3" s="88"/>
      <c r="R3" s="181"/>
      <c r="S3" s="182"/>
      <c r="T3" s="182"/>
      <c r="U3" s="182"/>
      <c r="V3" s="183"/>
    </row>
    <row r="4" spans="1:30" ht="15.75" thickBot="1" x14ac:dyDescent="0.3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 x14ac:dyDescent="0.25">
      <c r="A5" s="75" t="s">
        <v>1250</v>
      </c>
      <c r="B5" s="143" t="s">
        <v>1247</v>
      </c>
      <c r="C5" s="143"/>
      <c r="D5" s="143"/>
      <c r="E5" s="143"/>
      <c r="F5" s="143"/>
      <c r="G5" s="143"/>
      <c r="H5" s="143"/>
      <c r="I5" s="200"/>
      <c r="J5" s="93"/>
      <c r="K5" s="144" t="s">
        <v>1358</v>
      </c>
      <c r="L5" s="143"/>
      <c r="M5" s="159" t="s">
        <v>1360</v>
      </c>
      <c r="N5" s="159"/>
      <c r="O5" s="159"/>
      <c r="P5" s="159"/>
      <c r="Q5" s="159"/>
      <c r="R5" s="159"/>
      <c r="S5" s="159"/>
      <c r="T5" s="159"/>
      <c r="U5" s="159"/>
      <c r="V5" s="160"/>
    </row>
    <row r="6" spans="1:30" x14ac:dyDescent="0.25">
      <c r="A6" s="26" t="s">
        <v>1246</v>
      </c>
      <c r="B6" s="209" t="s">
        <v>1236</v>
      </c>
      <c r="C6" s="209"/>
      <c r="D6" s="209"/>
      <c r="E6" s="209"/>
      <c r="F6" s="209"/>
      <c r="G6" s="209"/>
      <c r="H6" s="209"/>
      <c r="I6" s="210"/>
      <c r="J6" s="61"/>
      <c r="K6" s="222"/>
      <c r="L6" s="223"/>
      <c r="M6" s="220" t="s">
        <v>1361</v>
      </c>
      <c r="N6" s="220"/>
      <c r="O6" s="220"/>
      <c r="P6" s="220"/>
      <c r="Q6" s="220"/>
      <c r="R6" s="220"/>
      <c r="S6" s="220"/>
      <c r="T6" s="220"/>
      <c r="U6" s="220"/>
      <c r="V6" s="221"/>
    </row>
    <row r="7" spans="1:30" ht="15.75" thickBot="1" x14ac:dyDescent="0.3">
      <c r="A7" s="30" t="s">
        <v>1233</v>
      </c>
      <c r="B7" s="171" t="s">
        <v>1237</v>
      </c>
      <c r="C7" s="171"/>
      <c r="D7" s="171"/>
      <c r="E7" s="171"/>
      <c r="F7" s="171"/>
      <c r="G7" s="171"/>
      <c r="H7" s="171"/>
      <c r="I7" s="206"/>
      <c r="J7" s="61"/>
      <c r="K7" s="145"/>
      <c r="L7" s="146"/>
      <c r="M7" s="171" t="s">
        <v>1255</v>
      </c>
      <c r="N7" s="171"/>
      <c r="O7" s="171"/>
      <c r="P7" s="171"/>
      <c r="Q7" s="171"/>
      <c r="R7" s="171"/>
      <c r="S7" s="171"/>
      <c r="T7" s="171"/>
      <c r="U7" s="171"/>
      <c r="V7" s="206"/>
      <c r="W7" s="7"/>
    </row>
    <row r="8" spans="1:30" ht="15.75" thickBot="1" x14ac:dyDescent="0.3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.75" thickBot="1" x14ac:dyDescent="0.3">
      <c r="A9" s="144" t="s">
        <v>1223</v>
      </c>
      <c r="B9" s="190" t="s">
        <v>1001</v>
      </c>
      <c r="C9" s="144" t="s">
        <v>999</v>
      </c>
      <c r="D9" s="143"/>
      <c r="E9" s="143"/>
      <c r="F9" s="143"/>
      <c r="G9" s="143"/>
      <c r="H9" s="154" t="s">
        <v>1242</v>
      </c>
      <c r="I9" s="144" t="s">
        <v>1244</v>
      </c>
      <c r="J9" s="156"/>
      <c r="K9" s="143"/>
      <c r="L9" s="143"/>
      <c r="M9" s="200"/>
      <c r="N9" s="156" t="s">
        <v>1243</v>
      </c>
      <c r="O9" s="200"/>
      <c r="P9" s="132" t="s">
        <v>1252</v>
      </c>
      <c r="Q9" s="133"/>
      <c r="R9" s="133"/>
      <c r="S9" s="133"/>
      <c r="T9" s="133"/>
      <c r="U9" s="141"/>
      <c r="V9" s="204" t="s">
        <v>1248</v>
      </c>
    </row>
    <row r="10" spans="1:30" ht="15.75" thickBot="1" x14ac:dyDescent="0.3">
      <c r="A10" s="145"/>
      <c r="B10" s="191"/>
      <c r="C10" s="145"/>
      <c r="D10" s="146"/>
      <c r="E10" s="146"/>
      <c r="F10" s="146"/>
      <c r="G10" s="146"/>
      <c r="H10" s="151"/>
      <c r="I10" s="76" t="s">
        <v>1229</v>
      </c>
      <c r="J10" s="59" t="s">
        <v>1238</v>
      </c>
      <c r="K10" s="77" t="s">
        <v>1235</v>
      </c>
      <c r="L10" s="77" t="s">
        <v>1234</v>
      </c>
      <c r="M10" s="43" t="s">
        <v>1233</v>
      </c>
      <c r="N10" s="59">
        <v>1</v>
      </c>
      <c r="O10" s="78">
        <v>2</v>
      </c>
      <c r="P10" s="226">
        <v>1</v>
      </c>
      <c r="Q10" s="188"/>
      <c r="R10" s="227"/>
      <c r="S10" s="226">
        <v>2</v>
      </c>
      <c r="T10" s="188"/>
      <c r="U10" s="227"/>
      <c r="V10" s="205"/>
    </row>
    <row r="11" spans="1:30" x14ac:dyDescent="0.25">
      <c r="A11" s="67" t="s">
        <v>1002</v>
      </c>
      <c r="B11" s="37">
        <v>1</v>
      </c>
      <c r="C11" s="38" t="s">
        <v>1069</v>
      </c>
      <c r="D11" s="39">
        <v>251</v>
      </c>
      <c r="E11" s="40" t="s">
        <v>1003</v>
      </c>
      <c r="F11" s="39">
        <v>81</v>
      </c>
      <c r="G11" s="41" t="s">
        <v>1240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1253</v>
      </c>
      <c r="R11" s="55">
        <v>254</v>
      </c>
      <c r="S11" s="56">
        <v>21</v>
      </c>
      <c r="T11" s="24" t="s">
        <v>1253</v>
      </c>
      <c r="U11" s="55">
        <v>69</v>
      </c>
      <c r="V11" s="201" t="str">
        <f>var_domain_nl</f>
        <v>fc.de.bauhaus.intra</v>
      </c>
      <c r="AA11" s="7"/>
      <c r="AB11" s="7"/>
    </row>
    <row r="12" spans="1:30" x14ac:dyDescent="0.25">
      <c r="A12" s="26" t="s">
        <v>1312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81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202"/>
      <c r="AA12" s="7"/>
      <c r="AB12" s="7"/>
    </row>
    <row r="13" spans="1:30" x14ac:dyDescent="0.25">
      <c r="A13" s="26" t="s">
        <v>1094</v>
      </c>
      <c r="B13" s="27">
        <v>512</v>
      </c>
      <c r="C13" s="34" t="s">
        <v>1239</v>
      </c>
      <c r="D13" s="73">
        <f>IF(D11=251,16,17)</f>
        <v>16</v>
      </c>
      <c r="E13" s="73" t="s">
        <v>1003</v>
      </c>
      <c r="F13" s="73">
        <f>F11</f>
        <v>81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202"/>
      <c r="AA13" s="7"/>
      <c r="AB13" s="7"/>
    </row>
    <row r="14" spans="1:30" x14ac:dyDescent="0.25">
      <c r="A14" s="26" t="s">
        <v>1095</v>
      </c>
      <c r="B14" s="27">
        <v>513</v>
      </c>
      <c r="C14" s="34" t="str">
        <f>C11</f>
        <v>10.</v>
      </c>
      <c r="D14" s="73">
        <f>IF(D11=251,249,252)</f>
        <v>249</v>
      </c>
      <c r="E14" s="73" t="s">
        <v>1003</v>
      </c>
      <c r="F14" s="73">
        <f>F13</f>
        <v>81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202"/>
      <c r="AA14" s="7"/>
      <c r="AB14" s="7"/>
    </row>
    <row r="15" spans="1:30" x14ac:dyDescent="0.25">
      <c r="A15" s="26" t="s">
        <v>1303</v>
      </c>
      <c r="B15" s="27">
        <v>514</v>
      </c>
      <c r="C15" s="34" t="str">
        <f>C14</f>
        <v>10.</v>
      </c>
      <c r="D15" s="73">
        <f>IF(D11=251,250,253)</f>
        <v>250</v>
      </c>
      <c r="E15" s="73" t="s">
        <v>1003</v>
      </c>
      <c r="F15" s="73">
        <f>F14</f>
        <v>81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202"/>
      <c r="W15" s="7"/>
      <c r="AA15" s="7"/>
      <c r="AB15" s="7"/>
    </row>
    <row r="16" spans="1:30" x14ac:dyDescent="0.25">
      <c r="A16" s="26" t="s">
        <v>1311</v>
      </c>
      <c r="B16" s="27">
        <v>222</v>
      </c>
      <c r="C16" s="195" t="s">
        <v>1241</v>
      </c>
      <c r="D16" s="196"/>
      <c r="E16" s="196"/>
      <c r="F16" s="196"/>
      <c r="G16" s="197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202"/>
      <c r="AA16" s="7"/>
      <c r="AB16" s="7"/>
    </row>
    <row r="17" spans="1:41" ht="15.75" thickBot="1" x14ac:dyDescent="0.3">
      <c r="A17" s="30" t="s">
        <v>1084</v>
      </c>
      <c r="B17" s="31">
        <v>333</v>
      </c>
      <c r="C17" s="192" t="s">
        <v>1241</v>
      </c>
      <c r="D17" s="193"/>
      <c r="E17" s="193"/>
      <c r="F17" s="193"/>
      <c r="G17" s="194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203"/>
    </row>
    <row r="18" spans="1:41" ht="15.75" thickBot="1" x14ac:dyDescent="0.3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30.75" thickBot="1" x14ac:dyDescent="0.3">
      <c r="A19" s="95" t="s">
        <v>1223</v>
      </c>
      <c r="B19" s="96" t="s">
        <v>1000</v>
      </c>
      <c r="C19" s="96" t="s">
        <v>1001</v>
      </c>
      <c r="D19" s="97" t="s">
        <v>1006</v>
      </c>
      <c r="E19" s="187" t="s">
        <v>1096</v>
      </c>
      <c r="F19" s="188"/>
      <c r="G19" s="188"/>
      <c r="H19" s="188"/>
      <c r="I19" s="189"/>
      <c r="J19" s="187" t="s">
        <v>1224</v>
      </c>
      <c r="K19" s="188"/>
      <c r="L19" s="188"/>
      <c r="M19" s="188"/>
      <c r="N19" s="189"/>
      <c r="O19" s="97" t="s">
        <v>1225</v>
      </c>
      <c r="P19" s="198" t="s">
        <v>1227</v>
      </c>
      <c r="Q19" s="198"/>
      <c r="R19" s="198"/>
      <c r="S19" s="198"/>
      <c r="T19" s="198"/>
      <c r="U19" s="198"/>
      <c r="V19" s="199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 x14ac:dyDescent="0.25">
      <c r="A20" s="67" t="s">
        <v>1002</v>
      </c>
      <c r="B20" s="24" t="s">
        <v>1005</v>
      </c>
      <c r="C20" s="24">
        <v>1</v>
      </c>
      <c r="D20" s="24">
        <v>1</v>
      </c>
      <c r="E20" s="184"/>
      <c r="F20" s="185"/>
      <c r="G20" s="185"/>
      <c r="H20" s="185"/>
      <c r="I20" s="186"/>
      <c r="J20" s="184"/>
      <c r="K20" s="185"/>
      <c r="L20" s="185"/>
      <c r="M20" s="185"/>
      <c r="N20" s="186"/>
      <c r="O20" s="24"/>
      <c r="P20" s="214"/>
      <c r="Q20" s="214"/>
      <c r="R20" s="214"/>
      <c r="S20" s="214"/>
      <c r="T20" s="214"/>
      <c r="U20" s="214"/>
      <c r="V20" s="215"/>
    </row>
    <row r="21" spans="1:41" x14ac:dyDescent="0.25">
      <c r="A21" s="26" t="s">
        <v>1312</v>
      </c>
      <c r="B21" s="19">
        <v>17</v>
      </c>
      <c r="C21" s="19">
        <v>511</v>
      </c>
      <c r="D21" s="19">
        <v>0</v>
      </c>
      <c r="E21" s="213" t="str">
        <f ca="1">CONCATENATE("vlan",INDIRECT(CONCATENATE("wlan_id",B21,"_vlan")),"_802.1x")</f>
        <v>vlan511_802.1x</v>
      </c>
      <c r="F21" s="196"/>
      <c r="G21" s="196"/>
      <c r="H21" s="196"/>
      <c r="I21" s="197"/>
      <c r="J21" s="213" t="s">
        <v>1305</v>
      </c>
      <c r="K21" s="196"/>
      <c r="L21" s="196"/>
      <c r="M21" s="196"/>
      <c r="N21" s="197"/>
      <c r="O21" s="16" t="s">
        <v>1067</v>
      </c>
      <c r="P21" s="224" t="s">
        <v>1542</v>
      </c>
      <c r="Q21" s="224"/>
      <c r="R21" s="224"/>
      <c r="S21" s="224"/>
      <c r="T21" s="224"/>
      <c r="U21" s="224"/>
      <c r="V21" s="225"/>
    </row>
    <row r="22" spans="1:41" x14ac:dyDescent="0.25">
      <c r="A22" s="26" t="s">
        <v>1095</v>
      </c>
      <c r="B22" s="19">
        <v>18</v>
      </c>
      <c r="C22" s="19">
        <v>513</v>
      </c>
      <c r="D22" s="19">
        <v>0</v>
      </c>
      <c r="E22" s="213" t="str">
        <f ca="1">CONCATENATE("vlan",INDIRECT(CONCATENATE("wlan_id",B22,"_vlan")),"_802.1x")</f>
        <v>vlan513_802.1x</v>
      </c>
      <c r="F22" s="196"/>
      <c r="G22" s="196"/>
      <c r="H22" s="196"/>
      <c r="I22" s="197"/>
      <c r="J22" s="213" t="s">
        <v>1306</v>
      </c>
      <c r="K22" s="196"/>
      <c r="L22" s="196"/>
      <c r="M22" s="196"/>
      <c r="N22" s="197"/>
      <c r="O22" s="16" t="s">
        <v>1067</v>
      </c>
      <c r="P22" s="209"/>
      <c r="Q22" s="209"/>
      <c r="R22" s="209"/>
      <c r="S22" s="209"/>
      <c r="T22" s="209"/>
      <c r="U22" s="209"/>
      <c r="V22" s="210"/>
    </row>
    <row r="23" spans="1:41" x14ac:dyDescent="0.25">
      <c r="A23" s="26" t="s">
        <v>1303</v>
      </c>
      <c r="B23" s="19">
        <v>19</v>
      </c>
      <c r="C23" s="19">
        <v>514</v>
      </c>
      <c r="D23" s="19">
        <v>0</v>
      </c>
      <c r="E23" s="213" t="str">
        <f ca="1">CONCATENATE("vlan",INDIRECT(CONCATENATE("wlan_id",B23,"_vlan")),"_802.1x")</f>
        <v>vlan514_802.1x</v>
      </c>
      <c r="F23" s="196"/>
      <c r="G23" s="196"/>
      <c r="H23" s="196"/>
      <c r="I23" s="197"/>
      <c r="J23" s="213" t="s">
        <v>1307</v>
      </c>
      <c r="K23" s="196"/>
      <c r="L23" s="196"/>
      <c r="M23" s="196"/>
      <c r="N23" s="197"/>
      <c r="O23" s="16" t="s">
        <v>1067</v>
      </c>
      <c r="P23" s="209"/>
      <c r="Q23" s="209"/>
      <c r="R23" s="209"/>
      <c r="S23" s="209"/>
      <c r="T23" s="209"/>
      <c r="U23" s="209"/>
      <c r="V23" s="210"/>
    </row>
    <row r="24" spans="1:41" x14ac:dyDescent="0.25">
      <c r="A24" s="26" t="s">
        <v>1311</v>
      </c>
      <c r="B24" s="19">
        <v>20</v>
      </c>
      <c r="C24" s="19">
        <v>222</v>
      </c>
      <c r="D24" s="19">
        <v>0</v>
      </c>
      <c r="E24" s="213" t="str">
        <f>CONCATENATE("vlan",C24,"_guest")</f>
        <v>vlan222_guest</v>
      </c>
      <c r="F24" s="196"/>
      <c r="G24" s="196"/>
      <c r="H24" s="196"/>
      <c r="I24" s="197"/>
      <c r="J24" s="213" t="s">
        <v>1304</v>
      </c>
      <c r="K24" s="196"/>
      <c r="L24" s="196"/>
      <c r="M24" s="196"/>
      <c r="N24" s="197"/>
      <c r="O24" s="16" t="s">
        <v>1067</v>
      </c>
      <c r="P24" s="209"/>
      <c r="Q24" s="209"/>
      <c r="R24" s="209"/>
      <c r="S24" s="209"/>
      <c r="T24" s="209"/>
      <c r="U24" s="209"/>
      <c r="V24" s="210"/>
    </row>
    <row r="25" spans="1:41" ht="15.75" thickBot="1" x14ac:dyDescent="0.3">
      <c r="A25" s="30" t="s">
        <v>1084</v>
      </c>
      <c r="B25" s="35">
        <v>33</v>
      </c>
      <c r="C25" s="35">
        <v>333</v>
      </c>
      <c r="D25" s="35">
        <v>0</v>
      </c>
      <c r="E25" s="212" t="str">
        <f ca="1">CONCATENATE("vlan",INDIRECT(CONCATENATE("wlan_id",B25,"_vlan")),"_",A25)</f>
        <v>vlan333_SmartHome</v>
      </c>
      <c r="F25" s="193"/>
      <c r="G25" s="193"/>
      <c r="H25" s="193"/>
      <c r="I25" s="194"/>
      <c r="J25" s="212" t="s">
        <v>1540</v>
      </c>
      <c r="K25" s="193"/>
      <c r="L25" s="193"/>
      <c r="M25" s="193"/>
      <c r="N25" s="194"/>
      <c r="O25" s="94" t="s">
        <v>1067</v>
      </c>
      <c r="P25" s="207" t="str">
        <f>wlan_id33_psk</f>
        <v>$634Smar7hau$</v>
      </c>
      <c r="Q25" s="207"/>
      <c r="R25" s="207"/>
      <c r="S25" s="207"/>
      <c r="T25" s="207"/>
      <c r="U25" s="207"/>
      <c r="V25" s="208"/>
    </row>
    <row r="26" spans="1:41" ht="15.75" thickBot="1" x14ac:dyDescent="0.3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 x14ac:dyDescent="0.25">
      <c r="A27" s="144" t="s">
        <v>1249</v>
      </c>
      <c r="B27" s="143" t="s">
        <v>1232</v>
      </c>
      <c r="C27" s="143"/>
      <c r="D27" s="143"/>
      <c r="E27" s="143"/>
      <c r="F27" s="143"/>
      <c r="G27" s="143"/>
      <c r="H27" s="143"/>
      <c r="I27" s="200"/>
      <c r="J27" s="61"/>
      <c r="K27" s="132" t="s">
        <v>1366</v>
      </c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41"/>
    </row>
    <row r="28" spans="1:41" ht="15.75" thickBot="1" x14ac:dyDescent="0.3">
      <c r="A28" s="145"/>
      <c r="B28" s="146"/>
      <c r="C28" s="146"/>
      <c r="D28" s="146"/>
      <c r="E28" s="146"/>
      <c r="F28" s="146"/>
      <c r="G28" s="146"/>
      <c r="H28" s="146"/>
      <c r="I28" s="211"/>
      <c r="J28" s="61"/>
      <c r="K28" s="138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42"/>
    </row>
    <row r="29" spans="1:41" x14ac:dyDescent="0.25">
      <c r="A29" s="67" t="s">
        <v>1245</v>
      </c>
      <c r="B29" s="214" t="str">
        <f>var_dns_dc</f>
        <v>de0634sadc20001</v>
      </c>
      <c r="C29" s="214"/>
      <c r="D29" s="214"/>
      <c r="E29" s="214"/>
      <c r="F29" s="214"/>
      <c r="G29" s="214"/>
      <c r="H29" s="214"/>
      <c r="I29" s="215"/>
      <c r="J29" s="61"/>
      <c r="K29" s="144" t="s">
        <v>1365</v>
      </c>
      <c r="L29" s="143"/>
      <c r="M29" s="143"/>
      <c r="N29" s="143" t="s">
        <v>1368</v>
      </c>
      <c r="O29" s="143"/>
      <c r="P29" s="143"/>
      <c r="Q29" s="147" t="s">
        <v>1523</v>
      </c>
      <c r="R29" s="147"/>
      <c r="S29" s="147"/>
      <c r="T29" s="147"/>
      <c r="U29" s="147"/>
      <c r="V29" s="148"/>
    </row>
    <row r="30" spans="1:41" ht="15.75" thickBot="1" x14ac:dyDescent="0.3">
      <c r="A30" s="26" t="s">
        <v>1229</v>
      </c>
      <c r="B30" s="209" t="str">
        <f>var_dns_radius</f>
        <v>de0634srad20001</v>
      </c>
      <c r="C30" s="209"/>
      <c r="D30" s="209"/>
      <c r="E30" s="209"/>
      <c r="F30" s="209"/>
      <c r="G30" s="209"/>
      <c r="H30" s="209"/>
      <c r="I30" s="210"/>
      <c r="J30" s="61"/>
      <c r="K30" s="145"/>
      <c r="L30" s="146"/>
      <c r="M30" s="146"/>
      <c r="N30" s="146" t="s">
        <v>1369</v>
      </c>
      <c r="O30" s="146"/>
      <c r="P30" s="146"/>
      <c r="Q30" s="149" t="str">
        <f>var_tftp_path_base_nl</f>
        <v>/rollout_c9800_17.6.4/634</v>
      </c>
      <c r="R30" s="149"/>
      <c r="S30" s="149"/>
      <c r="T30" s="149"/>
      <c r="U30" s="149"/>
      <c r="V30" s="150"/>
    </row>
    <row r="31" spans="1:41" x14ac:dyDescent="0.25">
      <c r="A31" s="26" t="s">
        <v>1230</v>
      </c>
      <c r="B31" s="209" t="str">
        <f>var_dns_wlc1</f>
        <v>de0634swlc20001</v>
      </c>
      <c r="C31" s="209"/>
      <c r="D31" s="209"/>
      <c r="E31" s="209"/>
      <c r="F31" s="209"/>
      <c r="G31" s="209"/>
      <c r="H31" s="209"/>
      <c r="I31" s="210"/>
      <c r="J31" s="61"/>
      <c r="K31" s="138" t="s">
        <v>1362</v>
      </c>
      <c r="L31" s="139"/>
      <c r="M31" s="140"/>
      <c r="N31" s="161" t="s">
        <v>1251</v>
      </c>
      <c r="O31" s="162"/>
      <c r="P31" s="163"/>
      <c r="Q31" s="164" t="s">
        <v>1601</v>
      </c>
      <c r="R31" s="164"/>
      <c r="S31" s="164"/>
      <c r="T31" s="164"/>
      <c r="U31" s="164"/>
      <c r="V31" s="165"/>
    </row>
    <row r="32" spans="1:41" ht="15.75" thickBot="1" x14ac:dyDescent="0.3">
      <c r="A32" s="26" t="s">
        <v>1231</v>
      </c>
      <c r="B32" s="209" t="str">
        <f>var_dns_wlc2</f>
        <v>de0634swlc20002</v>
      </c>
      <c r="C32" s="209"/>
      <c r="D32" s="209"/>
      <c r="E32" s="209"/>
      <c r="F32" s="209"/>
      <c r="G32" s="209"/>
      <c r="H32" s="209"/>
      <c r="I32" s="210"/>
      <c r="J32" s="61"/>
      <c r="K32" s="135"/>
      <c r="L32" s="136"/>
      <c r="M32" s="137"/>
      <c r="N32" s="151" t="s">
        <v>1367</v>
      </c>
      <c r="O32" s="152"/>
      <c r="P32" s="153"/>
      <c r="Q32" s="157" t="s">
        <v>1113</v>
      </c>
      <c r="R32" s="157"/>
      <c r="S32" s="157"/>
      <c r="T32" s="157"/>
      <c r="U32" s="157"/>
      <c r="V32" s="158"/>
    </row>
    <row r="33" spans="1:22" x14ac:dyDescent="0.25">
      <c r="A33" s="26" t="s">
        <v>1011</v>
      </c>
      <c r="B33" s="216" t="str">
        <f>var_dns_ap</f>
        <v>de0634ncap</v>
      </c>
      <c r="C33" s="217"/>
      <c r="D33" s="217"/>
      <c r="E33" s="217"/>
      <c r="F33" s="217"/>
      <c r="G33" s="218" t="s">
        <v>1299</v>
      </c>
      <c r="H33" s="218"/>
      <c r="I33" s="219"/>
      <c r="J33" s="61"/>
      <c r="K33" s="132" t="s">
        <v>1363</v>
      </c>
      <c r="L33" s="133"/>
      <c r="M33" s="134"/>
      <c r="N33" s="154" t="s">
        <v>1251</v>
      </c>
      <c r="O33" s="155"/>
      <c r="P33" s="156"/>
      <c r="Q33" s="159" t="s">
        <v>1372</v>
      </c>
      <c r="R33" s="159"/>
      <c r="S33" s="159"/>
      <c r="T33" s="159"/>
      <c r="U33" s="159"/>
      <c r="V33" s="160"/>
    </row>
    <row r="34" spans="1:22" ht="15.75" thickBot="1" x14ac:dyDescent="0.3">
      <c r="A34" s="30" t="s">
        <v>1238</v>
      </c>
      <c r="B34" s="171" t="str">
        <f>var_dns_wws</f>
        <v>de0634swws20001</v>
      </c>
      <c r="C34" s="171"/>
      <c r="D34" s="171"/>
      <c r="E34" s="171"/>
      <c r="F34" s="171"/>
      <c r="G34" s="171"/>
      <c r="H34" s="171"/>
      <c r="I34" s="206"/>
      <c r="J34" s="89"/>
      <c r="K34" s="135"/>
      <c r="L34" s="136"/>
      <c r="M34" s="137"/>
      <c r="N34" s="151" t="s">
        <v>1367</v>
      </c>
      <c r="O34" s="152"/>
      <c r="P34" s="153"/>
      <c r="Q34" s="157" t="s">
        <v>1113</v>
      </c>
      <c r="R34" s="157"/>
      <c r="S34" s="157"/>
      <c r="T34" s="157"/>
      <c r="U34" s="157"/>
      <c r="V34" s="158"/>
    </row>
  </sheetData>
  <mergeCells count="74"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  <mergeCell ref="B34:I34"/>
    <mergeCell ref="B32:I32"/>
    <mergeCell ref="B31:I31"/>
    <mergeCell ref="B30:I30"/>
    <mergeCell ref="B29:I29"/>
    <mergeCell ref="B33:F33"/>
    <mergeCell ref="G33:I33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:C3"/>
    <mergeCell ref="D2:I3"/>
    <mergeCell ref="K3:M3"/>
    <mergeCell ref="K2:M2"/>
    <mergeCell ref="N3:P3"/>
    <mergeCell ref="N2:P2"/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workbookViewId="0">
      <selection activeCell="J4" sqref="J4"/>
    </sheetView>
  </sheetViews>
  <sheetFormatPr baseColWidth="10" defaultColWidth="11.42578125" defaultRowHeight="15" x14ac:dyDescent="0.25"/>
  <cols>
    <col min="1" max="1" width="4" style="45" bestFit="1" customWidth="1"/>
    <col min="2" max="2" width="16.5703125" style="45" bestFit="1" customWidth="1"/>
    <col min="3" max="3" width="15" style="45" customWidth="1"/>
    <col min="4" max="4" width="14.28515625" style="48" customWidth="1"/>
    <col min="5" max="5" width="14.140625" style="1" bestFit="1" customWidth="1"/>
    <col min="6" max="6" width="16.42578125" style="49" bestFit="1" customWidth="1"/>
    <col min="7" max="7" width="12.5703125" style="45" customWidth="1"/>
    <col min="8" max="8" width="9.7109375" style="45" bestFit="1" customWidth="1"/>
    <col min="9" max="9" width="12.570312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 x14ac:dyDescent="0.25">
      <c r="A1" s="53" t="s">
        <v>1019</v>
      </c>
      <c r="B1" s="52" t="str">
        <f>var_nl</f>
        <v>634</v>
      </c>
      <c r="C1" s="228" t="s">
        <v>1007</v>
      </c>
      <c r="D1" s="144" t="s">
        <v>1013</v>
      </c>
      <c r="E1" s="143" t="s">
        <v>1014</v>
      </c>
      <c r="F1" s="200"/>
      <c r="G1" s="228" t="s">
        <v>1017</v>
      </c>
      <c r="H1" s="228" t="s">
        <v>1018</v>
      </c>
      <c r="I1" s="231" t="s">
        <v>1022</v>
      </c>
      <c r="J1" s="228" t="s">
        <v>1024</v>
      </c>
      <c r="L1" s="230" t="s">
        <v>1039</v>
      </c>
      <c r="M1" s="230"/>
      <c r="N1" s="230"/>
    </row>
    <row r="2" spans="1:14" s="2" customFormat="1" x14ac:dyDescent="0.25">
      <c r="A2" s="51" t="s">
        <v>1011</v>
      </c>
      <c r="B2" s="51" t="s">
        <v>1012</v>
      </c>
      <c r="C2" s="229"/>
      <c r="D2" s="222"/>
      <c r="E2" s="23" t="s">
        <v>1015</v>
      </c>
      <c r="F2" s="25" t="s">
        <v>1016</v>
      </c>
      <c r="G2" s="229"/>
      <c r="H2" s="229"/>
      <c r="I2" s="232"/>
      <c r="J2" s="229"/>
      <c r="L2" s="230"/>
      <c r="M2" s="230"/>
      <c r="N2" s="230"/>
    </row>
    <row r="3" spans="1:14" x14ac:dyDescent="0.25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 x14ac:dyDescent="0.25">
      <c r="A4" s="44">
        <v>1</v>
      </c>
      <c r="B4" s="44" t="str">
        <f t="shared" ref="B4:B67" si="0">IF(A4&gt;SUM(range_ap1_count+range_ap2_count),"# no free IP",CONCATENATE(var_dns_ap,SUM(20000+A4)))</f>
        <v>de0634ncap20001</v>
      </c>
      <c r="C4" s="50"/>
      <c r="D4" s="46"/>
      <c r="E4" s="16"/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10.251.81.201</v>
      </c>
      <c r="H4" s="50" t="s">
        <v>1393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/>
      </c>
      <c r="J4" s="50"/>
      <c r="L4" s="5" t="str">
        <f t="shared" ref="L4:L67" si="2">UPPER(MID(E4,1,2)&amp;":"&amp;MID(E4,3,2)&amp;":"&amp;MID(E4,5,2)&amp;":"&amp;MID(E4,7,2)&amp;":"&amp;MID(E4,9,2)&amp;":"&amp;MID(E4,11,2))</f>
        <v>:::::</v>
      </c>
      <c r="M4" s="5" t="str">
        <f t="shared" ref="M4:M67" si="3">UPPER(MID(E4,1,4)&amp;"."&amp;MID(E4,5,4)&amp;"."&amp;MID(E4,9,4))</f>
        <v>..</v>
      </c>
      <c r="N4" s="5" t="str">
        <f>LOWER(M4)</f>
        <v>..</v>
      </c>
    </row>
    <row r="5" spans="1:14" x14ac:dyDescent="0.25">
      <c r="A5" s="44">
        <v>2</v>
      </c>
      <c r="B5" s="44" t="str">
        <f t="shared" si="0"/>
        <v>de0634ncap20002</v>
      </c>
      <c r="C5" s="50"/>
      <c r="D5" s="46"/>
      <c r="E5" s="16"/>
      <c r="F5" s="47"/>
      <c r="G5" s="44" t="str">
        <f t="shared" si="1"/>
        <v>10.251.81.202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/>
      </c>
      <c r="J5" s="50"/>
      <c r="L5" s="5" t="str">
        <f t="shared" si="2"/>
        <v>:::::</v>
      </c>
      <c r="M5" s="5" t="str">
        <f t="shared" si="3"/>
        <v>..</v>
      </c>
      <c r="N5" s="5" t="str">
        <f t="shared" ref="N5:N68" si="5">LOWER(M5)</f>
        <v>..</v>
      </c>
    </row>
    <row r="6" spans="1:14" x14ac:dyDescent="0.25">
      <c r="A6" s="44">
        <v>3</v>
      </c>
      <c r="B6" s="44" t="str">
        <f t="shared" si="0"/>
        <v>de0634ncap20003</v>
      </c>
      <c r="C6" s="50"/>
      <c r="D6" s="46"/>
      <c r="E6" s="16"/>
      <c r="F6" s="47"/>
      <c r="G6" s="44" t="str">
        <f t="shared" si="1"/>
        <v>10.251.81.203</v>
      </c>
      <c r="H6" s="44" t="str">
        <f t="shared" ref="H6:H69" si="6">H5</f>
        <v>8.10.151.0</v>
      </c>
      <c r="I6" s="44" t="str">
        <f t="shared" si="4"/>
        <v/>
      </c>
      <c r="J6" s="50"/>
      <c r="L6" s="5" t="str">
        <f t="shared" si="2"/>
        <v>:::::</v>
      </c>
      <c r="M6" s="5" t="str">
        <f t="shared" si="3"/>
        <v>..</v>
      </c>
      <c r="N6" s="5" t="str">
        <f t="shared" si="5"/>
        <v>..</v>
      </c>
    </row>
    <row r="7" spans="1:14" x14ac:dyDescent="0.25">
      <c r="A7" s="44">
        <v>4</v>
      </c>
      <c r="B7" s="44" t="str">
        <f t="shared" si="0"/>
        <v>de0634ncap20004</v>
      </c>
      <c r="C7" s="50"/>
      <c r="D7" s="46"/>
      <c r="E7" s="16"/>
      <c r="F7" s="47"/>
      <c r="G7" s="44" t="str">
        <f t="shared" si="1"/>
        <v>10.251.81.204</v>
      </c>
      <c r="H7" s="44" t="str">
        <f t="shared" si="6"/>
        <v>8.10.151.0</v>
      </c>
      <c r="I7" s="44" t="str">
        <f t="shared" si="4"/>
        <v/>
      </c>
      <c r="J7" s="50"/>
      <c r="L7" s="5" t="str">
        <f t="shared" si="2"/>
        <v>:::::</v>
      </c>
      <c r="M7" s="5" t="str">
        <f t="shared" si="3"/>
        <v>..</v>
      </c>
      <c r="N7" s="5" t="str">
        <f t="shared" si="5"/>
        <v>..</v>
      </c>
    </row>
    <row r="8" spans="1:14" x14ac:dyDescent="0.25">
      <c r="A8" s="44">
        <v>5</v>
      </c>
      <c r="B8" s="44" t="str">
        <f t="shared" si="0"/>
        <v>de0634ncap20005</v>
      </c>
      <c r="C8" s="50"/>
      <c r="D8" s="46"/>
      <c r="E8" s="16"/>
      <c r="F8" s="47"/>
      <c r="G8" s="44" t="str">
        <f t="shared" si="1"/>
        <v>10.251.81.205</v>
      </c>
      <c r="H8" s="44" t="str">
        <f t="shared" si="6"/>
        <v>8.10.151.0</v>
      </c>
      <c r="I8" s="44" t="str">
        <f t="shared" si="4"/>
        <v/>
      </c>
      <c r="J8" s="50"/>
      <c r="L8" s="5" t="str">
        <f t="shared" si="2"/>
        <v>:::::</v>
      </c>
      <c r="M8" s="5" t="str">
        <f t="shared" si="3"/>
        <v>..</v>
      </c>
      <c r="N8" s="5" t="str">
        <f t="shared" si="5"/>
        <v>..</v>
      </c>
    </row>
    <row r="9" spans="1:14" x14ac:dyDescent="0.25">
      <c r="A9" s="44">
        <v>6</v>
      </c>
      <c r="B9" s="44" t="str">
        <f t="shared" si="0"/>
        <v>de0634ncap20006</v>
      </c>
      <c r="C9" s="50"/>
      <c r="D9" s="46"/>
      <c r="E9" s="16"/>
      <c r="F9" s="47"/>
      <c r="G9" s="44" t="str">
        <f t="shared" si="1"/>
        <v>10.251.81.206</v>
      </c>
      <c r="H9" s="44" t="str">
        <f t="shared" si="6"/>
        <v>8.10.151.0</v>
      </c>
      <c r="I9" s="44" t="str">
        <f t="shared" si="4"/>
        <v/>
      </c>
      <c r="J9" s="50"/>
      <c r="L9" s="5" t="str">
        <f t="shared" si="2"/>
        <v>:::::</v>
      </c>
      <c r="M9" s="5" t="str">
        <f t="shared" si="3"/>
        <v>..</v>
      </c>
      <c r="N9" s="5" t="str">
        <f t="shared" si="5"/>
        <v>..</v>
      </c>
    </row>
    <row r="10" spans="1:14" x14ac:dyDescent="0.25">
      <c r="A10" s="44">
        <v>7</v>
      </c>
      <c r="B10" s="44" t="str">
        <f t="shared" si="0"/>
        <v>de0634ncap20007</v>
      </c>
      <c r="C10" s="50"/>
      <c r="D10" s="46"/>
      <c r="E10" s="16"/>
      <c r="F10" s="47"/>
      <c r="G10" s="44" t="str">
        <f t="shared" si="1"/>
        <v>10.251.81.207</v>
      </c>
      <c r="H10" s="44" t="str">
        <f t="shared" si="6"/>
        <v>8.10.151.0</v>
      </c>
      <c r="I10" s="44" t="str">
        <f t="shared" si="4"/>
        <v/>
      </c>
      <c r="J10" s="50"/>
      <c r="L10" s="5" t="str">
        <f t="shared" si="2"/>
        <v>:::::</v>
      </c>
      <c r="M10" s="5" t="str">
        <f t="shared" si="3"/>
        <v>..</v>
      </c>
      <c r="N10" s="5" t="str">
        <f t="shared" si="5"/>
        <v>..</v>
      </c>
    </row>
    <row r="11" spans="1:14" x14ac:dyDescent="0.25">
      <c r="A11" s="44">
        <v>8</v>
      </c>
      <c r="B11" s="44" t="str">
        <f t="shared" si="0"/>
        <v>de0634ncap20008</v>
      </c>
      <c r="C11" s="50"/>
      <c r="D11" s="46"/>
      <c r="E11" s="16"/>
      <c r="F11" s="47"/>
      <c r="G11" s="44" t="str">
        <f t="shared" si="1"/>
        <v>10.251.81.208</v>
      </c>
      <c r="H11" s="44" t="str">
        <f t="shared" si="6"/>
        <v>8.10.151.0</v>
      </c>
      <c r="I11" s="44" t="str">
        <f t="shared" si="4"/>
        <v/>
      </c>
      <c r="J11" s="50"/>
      <c r="L11" s="5" t="str">
        <f t="shared" si="2"/>
        <v>:::::</v>
      </c>
      <c r="M11" s="5" t="str">
        <f t="shared" si="3"/>
        <v>..</v>
      </c>
      <c r="N11" s="5" t="str">
        <f t="shared" si="5"/>
        <v>..</v>
      </c>
    </row>
    <row r="12" spans="1:14" x14ac:dyDescent="0.25">
      <c r="A12" s="44">
        <v>9</v>
      </c>
      <c r="B12" s="44" t="str">
        <f t="shared" si="0"/>
        <v>de0634ncap20009</v>
      </c>
      <c r="C12" s="50"/>
      <c r="D12" s="46"/>
      <c r="E12" s="16"/>
      <c r="F12" s="47"/>
      <c r="G12" s="44" t="str">
        <f t="shared" si="1"/>
        <v>10.251.81.209</v>
      </c>
      <c r="H12" s="44" t="str">
        <f t="shared" si="6"/>
        <v>8.10.151.0</v>
      </c>
      <c r="I12" s="44" t="str">
        <f t="shared" si="4"/>
        <v/>
      </c>
      <c r="J12" s="50"/>
      <c r="L12" s="5" t="str">
        <f t="shared" si="2"/>
        <v>:::::</v>
      </c>
      <c r="M12" s="5" t="str">
        <f t="shared" si="3"/>
        <v>..</v>
      </c>
      <c r="N12" s="5" t="str">
        <f t="shared" si="5"/>
        <v>..</v>
      </c>
    </row>
    <row r="13" spans="1:14" x14ac:dyDescent="0.25">
      <c r="A13" s="44">
        <v>10</v>
      </c>
      <c r="B13" s="44" t="str">
        <f t="shared" si="0"/>
        <v>de0634ncap20010</v>
      </c>
      <c r="C13" s="50"/>
      <c r="D13" s="46"/>
      <c r="E13" s="16"/>
      <c r="F13" s="47"/>
      <c r="G13" s="44" t="str">
        <f t="shared" si="1"/>
        <v>10.251.81.210</v>
      </c>
      <c r="H13" s="44" t="str">
        <f t="shared" si="6"/>
        <v>8.10.151.0</v>
      </c>
      <c r="I13" s="44" t="str">
        <f t="shared" si="4"/>
        <v/>
      </c>
      <c r="J13" s="50"/>
      <c r="L13" s="5" t="str">
        <f t="shared" si="2"/>
        <v>:::::</v>
      </c>
      <c r="M13" s="5" t="str">
        <f t="shared" si="3"/>
        <v>..</v>
      </c>
      <c r="N13" s="5" t="str">
        <f t="shared" si="5"/>
        <v>..</v>
      </c>
    </row>
    <row r="14" spans="1:14" x14ac:dyDescent="0.25">
      <c r="A14" s="44">
        <v>11</v>
      </c>
      <c r="B14" s="44" t="str">
        <f t="shared" si="0"/>
        <v>de0634ncap20011</v>
      </c>
      <c r="C14" s="50"/>
      <c r="D14" s="46"/>
      <c r="E14" s="16"/>
      <c r="F14" s="47"/>
      <c r="G14" s="44" t="str">
        <f t="shared" si="1"/>
        <v>10.251.81.211</v>
      </c>
      <c r="H14" s="44" t="str">
        <f t="shared" si="6"/>
        <v>8.10.151.0</v>
      </c>
      <c r="I14" s="44" t="str">
        <f t="shared" si="4"/>
        <v/>
      </c>
      <c r="J14" s="50"/>
      <c r="L14" s="5" t="str">
        <f t="shared" si="2"/>
        <v>:::::</v>
      </c>
      <c r="M14" s="5" t="str">
        <f t="shared" si="3"/>
        <v>..</v>
      </c>
      <c r="N14" s="5" t="str">
        <f t="shared" si="5"/>
        <v>..</v>
      </c>
    </row>
    <row r="15" spans="1:14" x14ac:dyDescent="0.25">
      <c r="A15" s="44">
        <v>12</v>
      </c>
      <c r="B15" s="44" t="str">
        <f t="shared" si="0"/>
        <v>de0634ncap20012</v>
      </c>
      <c r="C15" s="50"/>
      <c r="D15" s="46"/>
      <c r="E15" s="16"/>
      <c r="F15" s="47"/>
      <c r="G15" s="44" t="str">
        <f t="shared" si="1"/>
        <v>10.251.81.212</v>
      </c>
      <c r="H15" s="44" t="str">
        <f t="shared" si="6"/>
        <v>8.10.151.0</v>
      </c>
      <c r="I15" s="44" t="str">
        <f t="shared" si="4"/>
        <v/>
      </c>
      <c r="J15" s="50"/>
      <c r="L15" s="5" t="str">
        <f t="shared" si="2"/>
        <v>:::::</v>
      </c>
      <c r="M15" s="5" t="str">
        <f t="shared" si="3"/>
        <v>..</v>
      </c>
      <c r="N15" s="5" t="str">
        <f t="shared" si="5"/>
        <v>..</v>
      </c>
    </row>
    <row r="16" spans="1:14" x14ac:dyDescent="0.25">
      <c r="A16" s="44">
        <v>13</v>
      </c>
      <c r="B16" s="44" t="str">
        <f t="shared" si="0"/>
        <v>de0634ncap20013</v>
      </c>
      <c r="C16" s="50"/>
      <c r="D16" s="46"/>
      <c r="E16" s="16"/>
      <c r="F16" s="47"/>
      <c r="G16" s="44" t="str">
        <f t="shared" si="1"/>
        <v>10.251.81.213</v>
      </c>
      <c r="H16" s="44" t="str">
        <f t="shared" si="6"/>
        <v>8.10.151.0</v>
      </c>
      <c r="I16" s="44" t="str">
        <f t="shared" si="4"/>
        <v/>
      </c>
      <c r="J16" s="50"/>
      <c r="L16" s="5" t="str">
        <f t="shared" si="2"/>
        <v>:::::</v>
      </c>
      <c r="M16" s="5" t="str">
        <f t="shared" si="3"/>
        <v>..</v>
      </c>
      <c r="N16" s="5" t="str">
        <f t="shared" si="5"/>
        <v>..</v>
      </c>
    </row>
    <row r="17" spans="1:14" x14ac:dyDescent="0.25">
      <c r="A17" s="44">
        <v>14</v>
      </c>
      <c r="B17" s="44" t="str">
        <f t="shared" si="0"/>
        <v>de0634ncap20014</v>
      </c>
      <c r="C17" s="50"/>
      <c r="D17" s="46"/>
      <c r="E17" s="16"/>
      <c r="F17" s="47"/>
      <c r="G17" s="44" t="str">
        <f t="shared" si="1"/>
        <v>10.251.81.214</v>
      </c>
      <c r="H17" s="44" t="str">
        <f t="shared" si="6"/>
        <v>8.10.151.0</v>
      </c>
      <c r="I17" s="44" t="str">
        <f t="shared" si="4"/>
        <v/>
      </c>
      <c r="J17" s="50"/>
      <c r="L17" s="5" t="str">
        <f t="shared" si="2"/>
        <v>:::::</v>
      </c>
      <c r="M17" s="5" t="str">
        <f t="shared" si="3"/>
        <v>..</v>
      </c>
      <c r="N17" s="5" t="str">
        <f t="shared" si="5"/>
        <v>..</v>
      </c>
    </row>
    <row r="18" spans="1:14" x14ac:dyDescent="0.25">
      <c r="A18" s="44">
        <v>15</v>
      </c>
      <c r="B18" s="44" t="str">
        <f t="shared" si="0"/>
        <v>de0634ncap20015</v>
      </c>
      <c r="C18" s="50"/>
      <c r="D18" s="46"/>
      <c r="E18" s="16"/>
      <c r="F18" s="47"/>
      <c r="G18" s="44" t="str">
        <f t="shared" si="1"/>
        <v>10.251.81.215</v>
      </c>
      <c r="H18" s="44" t="str">
        <f t="shared" si="6"/>
        <v>8.10.151.0</v>
      </c>
      <c r="I18" s="44" t="str">
        <f t="shared" si="4"/>
        <v/>
      </c>
      <c r="J18" s="50"/>
      <c r="L18" s="5" t="str">
        <f t="shared" si="2"/>
        <v>:::::</v>
      </c>
      <c r="M18" s="5" t="str">
        <f t="shared" si="3"/>
        <v>..</v>
      </c>
      <c r="N18" s="5" t="str">
        <f t="shared" si="5"/>
        <v>..</v>
      </c>
    </row>
    <row r="19" spans="1:14" x14ac:dyDescent="0.25">
      <c r="A19" s="44">
        <v>16</v>
      </c>
      <c r="B19" s="44" t="str">
        <f t="shared" si="0"/>
        <v>de0634ncap20016</v>
      </c>
      <c r="C19" s="50"/>
      <c r="D19" s="46"/>
      <c r="E19" s="16"/>
      <c r="F19" s="47"/>
      <c r="G19" s="44" t="str">
        <f t="shared" si="1"/>
        <v>10.251.81.216</v>
      </c>
      <c r="H19" s="44" t="str">
        <f t="shared" si="6"/>
        <v>8.10.151.0</v>
      </c>
      <c r="I19" s="44" t="str">
        <f t="shared" si="4"/>
        <v/>
      </c>
      <c r="J19" s="50"/>
      <c r="L19" s="5" t="str">
        <f t="shared" si="2"/>
        <v>:::::</v>
      </c>
      <c r="M19" s="5" t="str">
        <f t="shared" si="3"/>
        <v>..</v>
      </c>
      <c r="N19" s="5" t="str">
        <f t="shared" si="5"/>
        <v>..</v>
      </c>
    </row>
    <row r="20" spans="1:14" x14ac:dyDescent="0.25">
      <c r="A20" s="44">
        <v>17</v>
      </c>
      <c r="B20" s="44" t="str">
        <f t="shared" si="0"/>
        <v>de0634ncap20017</v>
      </c>
      <c r="C20" s="50"/>
      <c r="D20" s="46"/>
      <c r="E20" s="16"/>
      <c r="F20" s="47"/>
      <c r="G20" s="44" t="str">
        <f t="shared" si="1"/>
        <v>10.251.81.217</v>
      </c>
      <c r="H20" s="44" t="str">
        <f t="shared" si="6"/>
        <v>8.10.151.0</v>
      </c>
      <c r="I20" s="44" t="str">
        <f t="shared" si="4"/>
        <v/>
      </c>
      <c r="J20" s="50"/>
      <c r="L20" s="5" t="str">
        <f t="shared" si="2"/>
        <v>:::::</v>
      </c>
      <c r="M20" s="5" t="str">
        <f t="shared" si="3"/>
        <v>..</v>
      </c>
      <c r="N20" s="5" t="str">
        <f t="shared" si="5"/>
        <v>..</v>
      </c>
    </row>
    <row r="21" spans="1:14" x14ac:dyDescent="0.25">
      <c r="A21" s="44">
        <v>18</v>
      </c>
      <c r="B21" s="44" t="str">
        <f t="shared" si="0"/>
        <v>de0634ncap20018</v>
      </c>
      <c r="C21" s="50"/>
      <c r="D21" s="46"/>
      <c r="E21" s="16"/>
      <c r="F21" s="47"/>
      <c r="G21" s="44" t="str">
        <f t="shared" si="1"/>
        <v>10.251.81.218</v>
      </c>
      <c r="H21" s="44" t="str">
        <f t="shared" si="6"/>
        <v>8.10.151.0</v>
      </c>
      <c r="I21" s="44" t="str">
        <f t="shared" si="4"/>
        <v/>
      </c>
      <c r="J21" s="50"/>
      <c r="L21" s="5" t="str">
        <f t="shared" si="2"/>
        <v>:::::</v>
      </c>
      <c r="M21" s="5" t="str">
        <f t="shared" si="3"/>
        <v>..</v>
      </c>
      <c r="N21" s="5" t="str">
        <f t="shared" si="5"/>
        <v>..</v>
      </c>
    </row>
    <row r="22" spans="1:14" x14ac:dyDescent="0.25">
      <c r="A22" s="44">
        <v>19</v>
      </c>
      <c r="B22" s="44" t="str">
        <f t="shared" si="0"/>
        <v>de0634ncap20019</v>
      </c>
      <c r="C22" s="50"/>
      <c r="D22" s="46"/>
      <c r="E22" s="16"/>
      <c r="F22" s="47"/>
      <c r="G22" s="44" t="str">
        <f t="shared" si="1"/>
        <v>10.251.81.219</v>
      </c>
      <c r="H22" s="44" t="str">
        <f t="shared" si="6"/>
        <v>8.10.151.0</v>
      </c>
      <c r="I22" s="44" t="str">
        <f t="shared" si="4"/>
        <v/>
      </c>
      <c r="J22" s="50"/>
      <c r="L22" s="5" t="str">
        <f t="shared" si="2"/>
        <v>:::::</v>
      </c>
      <c r="M22" s="5" t="str">
        <f t="shared" si="3"/>
        <v>..</v>
      </c>
      <c r="N22" s="5" t="str">
        <f t="shared" si="5"/>
        <v>..</v>
      </c>
    </row>
    <row r="23" spans="1:14" x14ac:dyDescent="0.25">
      <c r="A23" s="44">
        <v>20</v>
      </c>
      <c r="B23" s="44" t="str">
        <f t="shared" si="0"/>
        <v>de0634ncap20020</v>
      </c>
      <c r="C23" s="50"/>
      <c r="D23" s="46"/>
      <c r="E23" s="16"/>
      <c r="F23" s="47"/>
      <c r="G23" s="44" t="str">
        <f t="shared" si="1"/>
        <v>10.251.81.220</v>
      </c>
      <c r="H23" s="44" t="str">
        <f t="shared" si="6"/>
        <v>8.10.151.0</v>
      </c>
      <c r="I23" s="44" t="str">
        <f t="shared" si="4"/>
        <v/>
      </c>
      <c r="J23" s="50"/>
      <c r="L23" s="5" t="str">
        <f t="shared" si="2"/>
        <v>:::::</v>
      </c>
      <c r="M23" s="5" t="str">
        <f t="shared" si="3"/>
        <v>..</v>
      </c>
      <c r="N23" s="5" t="str">
        <f t="shared" si="5"/>
        <v>..</v>
      </c>
    </row>
    <row r="24" spans="1:14" x14ac:dyDescent="0.25">
      <c r="A24" s="44">
        <v>21</v>
      </c>
      <c r="B24" s="44" t="str">
        <f t="shared" si="0"/>
        <v>de0634ncap20021</v>
      </c>
      <c r="C24" s="50"/>
      <c r="D24" s="46"/>
      <c r="E24" s="16"/>
      <c r="F24" s="47"/>
      <c r="G24" s="44" t="str">
        <f t="shared" si="1"/>
        <v>10.251.81.221</v>
      </c>
      <c r="H24" s="44" t="str">
        <f t="shared" si="6"/>
        <v>8.10.151.0</v>
      </c>
      <c r="I24" s="44" t="str">
        <f t="shared" si="4"/>
        <v/>
      </c>
      <c r="J24" s="50"/>
      <c r="L24" s="5" t="str">
        <f t="shared" si="2"/>
        <v>:::::</v>
      </c>
      <c r="M24" s="5" t="str">
        <f t="shared" si="3"/>
        <v>..</v>
      </c>
      <c r="N24" s="5" t="str">
        <f t="shared" si="5"/>
        <v>..</v>
      </c>
    </row>
    <row r="25" spans="1:14" x14ac:dyDescent="0.25">
      <c r="A25" s="44">
        <v>22</v>
      </c>
      <c r="B25" s="44" t="str">
        <f t="shared" si="0"/>
        <v>de0634ncap20022</v>
      </c>
      <c r="C25" s="50"/>
      <c r="D25" s="46"/>
      <c r="E25" s="16"/>
      <c r="F25" s="47"/>
      <c r="G25" s="44" t="str">
        <f t="shared" si="1"/>
        <v>10.251.81.222</v>
      </c>
      <c r="H25" s="44" t="str">
        <f t="shared" si="6"/>
        <v>8.10.151.0</v>
      </c>
      <c r="I25" s="44" t="str">
        <f t="shared" si="4"/>
        <v/>
      </c>
      <c r="J25" s="50"/>
      <c r="L25" s="5" t="str">
        <f t="shared" si="2"/>
        <v>:::::</v>
      </c>
      <c r="M25" s="5" t="str">
        <f t="shared" si="3"/>
        <v>..</v>
      </c>
      <c r="N25" s="5" t="str">
        <f t="shared" si="5"/>
        <v>..</v>
      </c>
    </row>
    <row r="26" spans="1:14" x14ac:dyDescent="0.25">
      <c r="A26" s="44">
        <v>23</v>
      </c>
      <c r="B26" s="44" t="str">
        <f t="shared" si="0"/>
        <v>de0634ncap20023</v>
      </c>
      <c r="C26" s="50"/>
      <c r="D26" s="46"/>
      <c r="E26" s="16"/>
      <c r="F26" s="47"/>
      <c r="G26" s="44" t="str">
        <f t="shared" si="1"/>
        <v>10.251.81.223</v>
      </c>
      <c r="H26" s="44" t="str">
        <f t="shared" si="6"/>
        <v>8.10.151.0</v>
      </c>
      <c r="I26" s="44" t="str">
        <f t="shared" si="4"/>
        <v/>
      </c>
      <c r="J26" s="50"/>
      <c r="L26" s="5" t="str">
        <f t="shared" si="2"/>
        <v>:::::</v>
      </c>
      <c r="M26" s="5" t="str">
        <f t="shared" si="3"/>
        <v>..</v>
      </c>
      <c r="N26" s="5" t="str">
        <f t="shared" si="5"/>
        <v>..</v>
      </c>
    </row>
    <row r="27" spans="1:14" x14ac:dyDescent="0.25">
      <c r="A27" s="44">
        <v>24</v>
      </c>
      <c r="B27" s="44" t="str">
        <f t="shared" si="0"/>
        <v>de0634ncap20024</v>
      </c>
      <c r="C27" s="50"/>
      <c r="D27" s="46"/>
      <c r="E27" s="16"/>
      <c r="F27" s="47"/>
      <c r="G27" s="44" t="str">
        <f t="shared" si="1"/>
        <v>10.251.81.224</v>
      </c>
      <c r="H27" s="44" t="str">
        <f t="shared" si="6"/>
        <v>8.10.151.0</v>
      </c>
      <c r="I27" s="44" t="str">
        <f t="shared" si="4"/>
        <v/>
      </c>
      <c r="J27" s="50"/>
      <c r="L27" s="5" t="str">
        <f t="shared" si="2"/>
        <v>:::::</v>
      </c>
      <c r="M27" s="5" t="str">
        <f t="shared" si="3"/>
        <v>..</v>
      </c>
      <c r="N27" s="5" t="str">
        <f t="shared" si="5"/>
        <v>..</v>
      </c>
    </row>
    <row r="28" spans="1:14" x14ac:dyDescent="0.25">
      <c r="A28" s="44">
        <v>25</v>
      </c>
      <c r="B28" s="44" t="str">
        <f t="shared" si="0"/>
        <v>de0634ncap20025</v>
      </c>
      <c r="C28" s="50"/>
      <c r="D28" s="46"/>
      <c r="E28" s="16"/>
      <c r="F28" s="47"/>
      <c r="G28" s="44" t="str">
        <f t="shared" si="1"/>
        <v>10.251.81.225</v>
      </c>
      <c r="H28" s="44" t="str">
        <f t="shared" si="6"/>
        <v>8.10.151.0</v>
      </c>
      <c r="I28" s="44" t="str">
        <f t="shared" si="4"/>
        <v/>
      </c>
      <c r="J28" s="50"/>
      <c r="L28" s="5" t="str">
        <f t="shared" si="2"/>
        <v>:::::</v>
      </c>
      <c r="M28" s="5" t="str">
        <f t="shared" si="3"/>
        <v>..</v>
      </c>
      <c r="N28" s="5" t="str">
        <f t="shared" si="5"/>
        <v>..</v>
      </c>
    </row>
    <row r="29" spans="1:14" x14ac:dyDescent="0.25">
      <c r="A29" s="44">
        <v>26</v>
      </c>
      <c r="B29" s="44" t="str">
        <f t="shared" si="0"/>
        <v>de0634ncap20026</v>
      </c>
      <c r="C29" s="50"/>
      <c r="D29" s="46"/>
      <c r="E29" s="16"/>
      <c r="F29" s="47"/>
      <c r="G29" s="44" t="str">
        <f t="shared" si="1"/>
        <v>10.251.81.226</v>
      </c>
      <c r="H29" s="44" t="str">
        <f t="shared" si="6"/>
        <v>8.10.151.0</v>
      </c>
      <c r="I29" s="44" t="str">
        <f t="shared" si="4"/>
        <v/>
      </c>
      <c r="J29" s="50"/>
      <c r="L29" s="5" t="str">
        <f t="shared" si="2"/>
        <v>:::::</v>
      </c>
      <c r="M29" s="5" t="str">
        <f t="shared" si="3"/>
        <v>..</v>
      </c>
      <c r="N29" s="5" t="str">
        <f t="shared" si="5"/>
        <v>..</v>
      </c>
    </row>
    <row r="30" spans="1:14" x14ac:dyDescent="0.25">
      <c r="A30" s="44">
        <v>27</v>
      </c>
      <c r="B30" s="44" t="str">
        <f t="shared" si="0"/>
        <v>de0634ncap20027</v>
      </c>
      <c r="C30" s="50"/>
      <c r="D30" s="46"/>
      <c r="E30" s="16"/>
      <c r="F30" s="47"/>
      <c r="G30" s="44" t="str">
        <f t="shared" si="1"/>
        <v>10.251.81.227</v>
      </c>
      <c r="H30" s="44" t="str">
        <f t="shared" si="6"/>
        <v>8.10.151.0</v>
      </c>
      <c r="I30" s="44" t="str">
        <f t="shared" si="4"/>
        <v/>
      </c>
      <c r="J30" s="50"/>
      <c r="L30" s="5" t="str">
        <f t="shared" si="2"/>
        <v>:::::</v>
      </c>
      <c r="M30" s="5" t="str">
        <f t="shared" si="3"/>
        <v>..</v>
      </c>
      <c r="N30" s="5" t="str">
        <f t="shared" si="5"/>
        <v>..</v>
      </c>
    </row>
    <row r="31" spans="1:14" x14ac:dyDescent="0.25">
      <c r="A31" s="44">
        <v>28</v>
      </c>
      <c r="B31" s="44" t="str">
        <f t="shared" si="0"/>
        <v>de0634ncap20028</v>
      </c>
      <c r="C31" s="50"/>
      <c r="D31" s="46"/>
      <c r="E31" s="16"/>
      <c r="F31" s="47"/>
      <c r="G31" s="44" t="str">
        <f t="shared" si="1"/>
        <v>10.251.81.228</v>
      </c>
      <c r="H31" s="44" t="str">
        <f t="shared" si="6"/>
        <v>8.10.151.0</v>
      </c>
      <c r="I31" s="44" t="str">
        <f t="shared" si="4"/>
        <v/>
      </c>
      <c r="J31" s="50"/>
      <c r="L31" s="5" t="str">
        <f t="shared" si="2"/>
        <v>:::::</v>
      </c>
      <c r="M31" s="5" t="str">
        <f t="shared" si="3"/>
        <v>..</v>
      </c>
      <c r="N31" s="5" t="str">
        <f t="shared" si="5"/>
        <v>..</v>
      </c>
    </row>
    <row r="32" spans="1:14" x14ac:dyDescent="0.25">
      <c r="A32" s="44">
        <v>29</v>
      </c>
      <c r="B32" s="44" t="str">
        <f t="shared" si="0"/>
        <v>de0634ncap20029</v>
      </c>
      <c r="C32" s="50"/>
      <c r="D32" s="46"/>
      <c r="E32" s="16"/>
      <c r="F32" s="47"/>
      <c r="G32" s="44" t="str">
        <f t="shared" si="1"/>
        <v>10.251.81.229</v>
      </c>
      <c r="H32" s="44" t="str">
        <f t="shared" si="6"/>
        <v>8.10.151.0</v>
      </c>
      <c r="I32" s="44" t="str">
        <f t="shared" si="4"/>
        <v/>
      </c>
      <c r="J32" s="50"/>
      <c r="L32" s="5" t="str">
        <f t="shared" si="2"/>
        <v>:::::</v>
      </c>
      <c r="M32" s="5" t="str">
        <f t="shared" si="3"/>
        <v>..</v>
      </c>
      <c r="N32" s="5" t="str">
        <f t="shared" si="5"/>
        <v>..</v>
      </c>
    </row>
    <row r="33" spans="1:14" x14ac:dyDescent="0.25">
      <c r="A33" s="44">
        <v>30</v>
      </c>
      <c r="B33" s="44" t="str">
        <f t="shared" si="0"/>
        <v>de0634ncap20030</v>
      </c>
      <c r="C33" s="50"/>
      <c r="D33" s="46"/>
      <c r="E33" s="16"/>
      <c r="F33" s="47"/>
      <c r="G33" s="44" t="str">
        <f t="shared" si="1"/>
        <v>10.251.81.230</v>
      </c>
      <c r="H33" s="44" t="str">
        <f t="shared" si="6"/>
        <v>8.10.151.0</v>
      </c>
      <c r="I33" s="44" t="str">
        <f t="shared" si="4"/>
        <v/>
      </c>
      <c r="J33" s="50"/>
      <c r="L33" s="5" t="str">
        <f t="shared" si="2"/>
        <v>:::::</v>
      </c>
      <c r="M33" s="5" t="str">
        <f t="shared" si="3"/>
        <v>..</v>
      </c>
      <c r="N33" s="5" t="str">
        <f t="shared" si="5"/>
        <v>..</v>
      </c>
    </row>
    <row r="34" spans="1:14" x14ac:dyDescent="0.25">
      <c r="A34" s="44">
        <v>31</v>
      </c>
      <c r="B34" s="44" t="str">
        <f t="shared" si="0"/>
        <v>de0634ncap20031</v>
      </c>
      <c r="C34" s="50"/>
      <c r="D34" s="46"/>
      <c r="E34" s="16"/>
      <c r="F34" s="47"/>
      <c r="G34" s="44" t="str">
        <f t="shared" si="1"/>
        <v>10.251.81.231</v>
      </c>
      <c r="H34" s="44" t="str">
        <f t="shared" si="6"/>
        <v>8.10.151.0</v>
      </c>
      <c r="I34" s="44" t="str">
        <f t="shared" si="4"/>
        <v/>
      </c>
      <c r="J34" s="50"/>
      <c r="L34" s="5" t="str">
        <f t="shared" si="2"/>
        <v>:::::</v>
      </c>
      <c r="M34" s="5" t="str">
        <f t="shared" si="3"/>
        <v>..</v>
      </c>
      <c r="N34" s="5" t="str">
        <f t="shared" si="5"/>
        <v>..</v>
      </c>
    </row>
    <row r="35" spans="1:14" x14ac:dyDescent="0.25">
      <c r="A35" s="44">
        <v>32</v>
      </c>
      <c r="B35" s="44" t="str">
        <f t="shared" si="0"/>
        <v>de0634ncap20032</v>
      </c>
      <c r="C35" s="50"/>
      <c r="D35" s="46"/>
      <c r="E35" s="16"/>
      <c r="F35" s="47"/>
      <c r="G35" s="44" t="str">
        <f t="shared" si="1"/>
        <v>10.251.81.232</v>
      </c>
      <c r="H35" s="44" t="str">
        <f t="shared" si="6"/>
        <v>8.10.151.0</v>
      </c>
      <c r="I35" s="44" t="str">
        <f t="shared" si="4"/>
        <v/>
      </c>
      <c r="J35" s="50"/>
      <c r="L35" s="5" t="str">
        <f t="shared" si="2"/>
        <v>:::::</v>
      </c>
      <c r="M35" s="5" t="str">
        <f t="shared" si="3"/>
        <v>..</v>
      </c>
      <c r="N35" s="5" t="str">
        <f t="shared" si="5"/>
        <v>..</v>
      </c>
    </row>
    <row r="36" spans="1:14" x14ac:dyDescent="0.25">
      <c r="A36" s="44">
        <v>33</v>
      </c>
      <c r="B36" s="44" t="str">
        <f t="shared" si="0"/>
        <v>de0634ncap20033</v>
      </c>
      <c r="C36" s="50"/>
      <c r="D36" s="46"/>
      <c r="E36" s="16"/>
      <c r="F36" s="47"/>
      <c r="G36" s="44" t="str">
        <f t="shared" si="1"/>
        <v>10.251.81.233</v>
      </c>
      <c r="H36" s="44" t="str">
        <f t="shared" si="6"/>
        <v>8.10.151.0</v>
      </c>
      <c r="I36" s="44" t="str">
        <f t="shared" si="4"/>
        <v/>
      </c>
      <c r="J36" s="50"/>
      <c r="L36" s="5" t="str">
        <f t="shared" si="2"/>
        <v>:::::</v>
      </c>
      <c r="M36" s="5" t="str">
        <f t="shared" si="3"/>
        <v>..</v>
      </c>
      <c r="N36" s="5" t="str">
        <f t="shared" si="5"/>
        <v>..</v>
      </c>
    </row>
    <row r="37" spans="1:14" x14ac:dyDescent="0.25">
      <c r="A37" s="44">
        <v>34</v>
      </c>
      <c r="B37" s="44" t="str">
        <f t="shared" si="0"/>
        <v>de0634ncap20034</v>
      </c>
      <c r="C37" s="50"/>
      <c r="D37" s="46"/>
      <c r="E37" s="16"/>
      <c r="F37" s="47"/>
      <c r="G37" s="44" t="str">
        <f t="shared" si="1"/>
        <v>10.251.81.234</v>
      </c>
      <c r="H37" s="44" t="str">
        <f t="shared" si="6"/>
        <v>8.10.151.0</v>
      </c>
      <c r="I37" s="44" t="str">
        <f t="shared" si="4"/>
        <v/>
      </c>
      <c r="J37" s="50"/>
      <c r="L37" s="5" t="str">
        <f t="shared" si="2"/>
        <v>:::::</v>
      </c>
      <c r="M37" s="5" t="str">
        <f t="shared" si="3"/>
        <v>..</v>
      </c>
      <c r="N37" s="5" t="str">
        <f t="shared" si="5"/>
        <v>..</v>
      </c>
    </row>
    <row r="38" spans="1:14" x14ac:dyDescent="0.25">
      <c r="A38" s="44">
        <v>35</v>
      </c>
      <c r="B38" s="44" t="str">
        <f t="shared" si="0"/>
        <v>de0634ncap20035</v>
      </c>
      <c r="C38" s="50"/>
      <c r="D38" s="46"/>
      <c r="E38" s="16"/>
      <c r="F38" s="47"/>
      <c r="G38" s="44" t="str">
        <f t="shared" si="1"/>
        <v>10.251.81.235</v>
      </c>
      <c r="H38" s="44" t="str">
        <f t="shared" si="6"/>
        <v>8.10.151.0</v>
      </c>
      <c r="I38" s="44" t="str">
        <f t="shared" si="4"/>
        <v/>
      </c>
      <c r="J38" s="50"/>
      <c r="L38" s="5" t="str">
        <f t="shared" si="2"/>
        <v>:::::</v>
      </c>
      <c r="M38" s="5" t="str">
        <f t="shared" si="3"/>
        <v>..</v>
      </c>
      <c r="N38" s="5" t="str">
        <f t="shared" si="5"/>
        <v>..</v>
      </c>
    </row>
    <row r="39" spans="1:14" x14ac:dyDescent="0.25">
      <c r="A39" s="44">
        <v>36</v>
      </c>
      <c r="B39" s="44" t="str">
        <f t="shared" si="0"/>
        <v>de0634ncap20036</v>
      </c>
      <c r="C39" s="50"/>
      <c r="D39" s="46"/>
      <c r="E39" s="16"/>
      <c r="F39" s="47"/>
      <c r="G39" s="44" t="str">
        <f t="shared" si="1"/>
        <v>10.251.81.236</v>
      </c>
      <c r="H39" s="44" t="str">
        <f t="shared" si="6"/>
        <v>8.10.151.0</v>
      </c>
      <c r="I39" s="44" t="str">
        <f t="shared" si="4"/>
        <v/>
      </c>
      <c r="J39" s="50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 x14ac:dyDescent="0.25">
      <c r="A40" s="44">
        <v>37</v>
      </c>
      <c r="B40" s="44" t="str">
        <f t="shared" si="0"/>
        <v>de0634ncap20037</v>
      </c>
      <c r="C40" s="50"/>
      <c r="D40" s="46"/>
      <c r="E40" s="16"/>
      <c r="F40" s="47"/>
      <c r="G40" s="44" t="str">
        <f t="shared" si="1"/>
        <v>10.251.81.237</v>
      </c>
      <c r="H40" s="44" t="str">
        <f t="shared" si="6"/>
        <v>8.10.151.0</v>
      </c>
      <c r="I40" s="44" t="str">
        <f t="shared" si="4"/>
        <v/>
      </c>
      <c r="J40" s="50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 x14ac:dyDescent="0.25">
      <c r="A41" s="44">
        <v>38</v>
      </c>
      <c r="B41" s="44" t="str">
        <f t="shared" si="0"/>
        <v>de0634ncap20038</v>
      </c>
      <c r="C41" s="50"/>
      <c r="D41" s="46"/>
      <c r="E41" s="16"/>
      <c r="F41" s="47"/>
      <c r="G41" s="44" t="str">
        <f t="shared" si="1"/>
        <v>10.251.81.238</v>
      </c>
      <c r="H41" s="44" t="str">
        <f t="shared" si="6"/>
        <v>8.10.151.0</v>
      </c>
      <c r="I41" s="44" t="str">
        <f t="shared" si="4"/>
        <v/>
      </c>
      <c r="J41" s="50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 x14ac:dyDescent="0.25">
      <c r="A42" s="44">
        <v>39</v>
      </c>
      <c r="B42" s="44" t="str">
        <f t="shared" si="0"/>
        <v>de0634ncap20039</v>
      </c>
      <c r="C42" s="50"/>
      <c r="D42" s="46"/>
      <c r="E42" s="16"/>
      <c r="F42" s="47"/>
      <c r="G42" s="44" t="str">
        <f t="shared" si="1"/>
        <v>10.251.81.239</v>
      </c>
      <c r="H42" s="44" t="str">
        <f t="shared" si="6"/>
        <v>8.10.151.0</v>
      </c>
      <c r="I42" s="44" t="str">
        <f t="shared" si="4"/>
        <v/>
      </c>
      <c r="J42" s="50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 x14ac:dyDescent="0.25">
      <c r="A43" s="44">
        <v>40</v>
      </c>
      <c r="B43" s="44" t="str">
        <f t="shared" si="0"/>
        <v>de0634ncap20040</v>
      </c>
      <c r="C43" s="50"/>
      <c r="D43" s="46"/>
      <c r="E43" s="16"/>
      <c r="F43" s="47"/>
      <c r="G43" s="44" t="str">
        <f t="shared" si="1"/>
        <v>10.251.81.240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 x14ac:dyDescent="0.25">
      <c r="A44" s="44">
        <v>41</v>
      </c>
      <c r="B44" s="44" t="str">
        <f t="shared" si="0"/>
        <v>de0634ncap20041</v>
      </c>
      <c r="C44" s="50"/>
      <c r="D44" s="46"/>
      <c r="E44" s="16"/>
      <c r="F44" s="47"/>
      <c r="G44" s="44" t="str">
        <f t="shared" si="1"/>
        <v>10.251.81.241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 x14ac:dyDescent="0.25">
      <c r="A45" s="44">
        <v>42</v>
      </c>
      <c r="B45" s="44" t="str">
        <f t="shared" si="0"/>
        <v>de0634ncap20042</v>
      </c>
      <c r="C45" s="50"/>
      <c r="D45" s="46"/>
      <c r="E45" s="16"/>
      <c r="F45" s="47"/>
      <c r="G45" s="44" t="str">
        <f t="shared" si="1"/>
        <v>10.251.81.242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 x14ac:dyDescent="0.25">
      <c r="A46" s="44">
        <v>43</v>
      </c>
      <c r="B46" s="44" t="str">
        <f t="shared" si="0"/>
        <v>de0634ncap20043</v>
      </c>
      <c r="C46" s="50"/>
      <c r="D46" s="46"/>
      <c r="E46" s="16"/>
      <c r="F46" s="47"/>
      <c r="G46" s="44" t="str">
        <f t="shared" si="1"/>
        <v>10.251.81.243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 x14ac:dyDescent="0.25">
      <c r="A47" s="44">
        <v>44</v>
      </c>
      <c r="B47" s="44" t="str">
        <f t="shared" si="0"/>
        <v>de0634ncap20044</v>
      </c>
      <c r="C47" s="50"/>
      <c r="D47" s="46"/>
      <c r="E47" s="16"/>
      <c r="F47" s="47"/>
      <c r="G47" s="44" t="str">
        <f t="shared" si="1"/>
        <v>10.251.81.244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 x14ac:dyDescent="0.25">
      <c r="A48" s="44">
        <v>45</v>
      </c>
      <c r="B48" s="44" t="str">
        <f t="shared" si="0"/>
        <v>de0634ncap20045</v>
      </c>
      <c r="C48" s="50"/>
      <c r="D48" s="46"/>
      <c r="E48" s="16"/>
      <c r="F48" s="47"/>
      <c r="G48" s="44" t="str">
        <f t="shared" si="1"/>
        <v>10.251.81.245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 x14ac:dyDescent="0.25">
      <c r="A49" s="44">
        <v>46</v>
      </c>
      <c r="B49" s="44" t="str">
        <f t="shared" si="0"/>
        <v>de0634ncap20046</v>
      </c>
      <c r="C49" s="50"/>
      <c r="D49" s="46"/>
      <c r="E49" s="16"/>
      <c r="F49" s="47"/>
      <c r="G49" s="44" t="str">
        <f t="shared" si="1"/>
        <v>10.251.81.246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 x14ac:dyDescent="0.25">
      <c r="A50" s="44">
        <v>47</v>
      </c>
      <c r="B50" s="44" t="str">
        <f t="shared" si="0"/>
        <v>de0634ncap20047</v>
      </c>
      <c r="C50" s="50"/>
      <c r="D50" s="46"/>
      <c r="E50" s="16"/>
      <c r="F50" s="47"/>
      <c r="G50" s="44" t="str">
        <f t="shared" si="1"/>
        <v>10.251.81.247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 x14ac:dyDescent="0.25">
      <c r="A51" s="44">
        <v>48</v>
      </c>
      <c r="B51" s="44" t="str">
        <f t="shared" si="0"/>
        <v>de0634ncap20048</v>
      </c>
      <c r="C51" s="50"/>
      <c r="D51" s="46"/>
      <c r="E51" s="16"/>
      <c r="F51" s="47"/>
      <c r="G51" s="44" t="str">
        <f t="shared" si="1"/>
        <v>10.251.81.248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 x14ac:dyDescent="0.25">
      <c r="A52" s="44">
        <v>49</v>
      </c>
      <c r="B52" s="44" t="str">
        <f t="shared" si="0"/>
        <v>de0634ncap20049</v>
      </c>
      <c r="C52" s="50"/>
      <c r="D52" s="46"/>
      <c r="E52" s="16"/>
      <c r="F52" s="47"/>
      <c r="G52" s="44" t="str">
        <f t="shared" si="1"/>
        <v>10.251.81.249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 x14ac:dyDescent="0.25">
      <c r="A53" s="44">
        <v>50</v>
      </c>
      <c r="B53" s="44" t="str">
        <f t="shared" si="0"/>
        <v>de0634ncap20050</v>
      </c>
      <c r="C53" s="50"/>
      <c r="D53" s="46"/>
      <c r="E53" s="16"/>
      <c r="F53" s="47"/>
      <c r="G53" s="44" t="str">
        <f t="shared" si="1"/>
        <v>10.251.81.250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 x14ac:dyDescent="0.25">
      <c r="A54" s="44">
        <v>51</v>
      </c>
      <c r="B54" s="44" t="str">
        <f t="shared" si="0"/>
        <v>de0634ncap20051</v>
      </c>
      <c r="C54" s="50"/>
      <c r="D54" s="46"/>
      <c r="E54" s="16"/>
      <c r="F54" s="47"/>
      <c r="G54" s="44" t="str">
        <f t="shared" si="1"/>
        <v>10.251.81.251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 x14ac:dyDescent="0.25">
      <c r="A55" s="44">
        <v>52</v>
      </c>
      <c r="B55" s="44" t="str">
        <f t="shared" si="0"/>
        <v>de0634ncap20052</v>
      </c>
      <c r="C55" s="50"/>
      <c r="D55" s="46"/>
      <c r="E55" s="16"/>
      <c r="F55" s="47"/>
      <c r="G55" s="44" t="str">
        <f t="shared" si="1"/>
        <v>10.251.81.252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 x14ac:dyDescent="0.25">
      <c r="A56" s="44">
        <v>53</v>
      </c>
      <c r="B56" s="44" t="str">
        <f t="shared" si="0"/>
        <v>de0634ncap20053</v>
      </c>
      <c r="C56" s="50"/>
      <c r="D56" s="46"/>
      <c r="E56" s="16"/>
      <c r="F56" s="47"/>
      <c r="G56" s="44" t="str">
        <f t="shared" si="1"/>
        <v>10.251.81.253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 x14ac:dyDescent="0.25">
      <c r="A57" s="44">
        <v>54</v>
      </c>
      <c r="B57" s="44" t="str">
        <f t="shared" si="0"/>
        <v>de0634ncap20054</v>
      </c>
      <c r="C57" s="50"/>
      <c r="D57" s="46"/>
      <c r="E57" s="16"/>
      <c r="F57" s="47"/>
      <c r="G57" s="44" t="str">
        <f t="shared" si="1"/>
        <v>10.251.81.254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 x14ac:dyDescent="0.25">
      <c r="A58" s="44">
        <v>55</v>
      </c>
      <c r="B58" s="44" t="str">
        <f t="shared" si="0"/>
        <v>de0634ncap20055</v>
      </c>
      <c r="C58" s="50"/>
      <c r="D58" s="46"/>
      <c r="E58" s="16"/>
      <c r="F58" s="47"/>
      <c r="G58" s="44" t="str">
        <f t="shared" si="1"/>
        <v>10.251.81.21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 x14ac:dyDescent="0.25">
      <c r="A59" s="44">
        <v>56</v>
      </c>
      <c r="B59" s="44" t="str">
        <f t="shared" si="0"/>
        <v>de0634ncap20056</v>
      </c>
      <c r="C59" s="50"/>
      <c r="D59" s="46"/>
      <c r="E59" s="16"/>
      <c r="F59" s="47"/>
      <c r="G59" s="44" t="str">
        <f t="shared" si="1"/>
        <v>10.251.81.22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 x14ac:dyDescent="0.25">
      <c r="A60" s="44">
        <v>57</v>
      </c>
      <c r="B60" s="44" t="str">
        <f t="shared" si="0"/>
        <v>de0634ncap20057</v>
      </c>
      <c r="C60" s="50"/>
      <c r="D60" s="46"/>
      <c r="E60" s="16"/>
      <c r="F60" s="47"/>
      <c r="G60" s="44" t="str">
        <f t="shared" si="1"/>
        <v>10.251.81.23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 x14ac:dyDescent="0.25">
      <c r="A61" s="44">
        <v>58</v>
      </c>
      <c r="B61" s="44" t="str">
        <f t="shared" si="0"/>
        <v>de0634ncap20058</v>
      </c>
      <c r="C61" s="50"/>
      <c r="D61" s="46"/>
      <c r="E61" s="16"/>
      <c r="F61" s="47"/>
      <c r="G61" s="44" t="str">
        <f t="shared" si="1"/>
        <v>10.251.81.24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 x14ac:dyDescent="0.25">
      <c r="A62" s="44">
        <v>59</v>
      </c>
      <c r="B62" s="44" t="str">
        <f t="shared" si="0"/>
        <v>de0634ncap20059</v>
      </c>
      <c r="C62" s="50"/>
      <c r="D62" s="46"/>
      <c r="E62" s="16"/>
      <c r="F62" s="47"/>
      <c r="G62" s="44" t="str">
        <f t="shared" si="1"/>
        <v>10.251.81.25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 x14ac:dyDescent="0.25">
      <c r="A63" s="44">
        <v>60</v>
      </c>
      <c r="B63" s="44" t="str">
        <f t="shared" si="0"/>
        <v>de0634ncap20060</v>
      </c>
      <c r="C63" s="50"/>
      <c r="D63" s="46"/>
      <c r="E63" s="16"/>
      <c r="F63" s="47"/>
      <c r="G63" s="44" t="str">
        <f t="shared" si="1"/>
        <v>10.251.81.26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 x14ac:dyDescent="0.25">
      <c r="A64" s="44">
        <v>61</v>
      </c>
      <c r="B64" s="44" t="str">
        <f t="shared" si="0"/>
        <v>de0634ncap20061</v>
      </c>
      <c r="C64" s="50"/>
      <c r="D64" s="46"/>
      <c r="E64" s="16"/>
      <c r="F64" s="47"/>
      <c r="G64" s="44" t="str">
        <f t="shared" si="1"/>
        <v>10.251.81.27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 x14ac:dyDescent="0.25">
      <c r="A65" s="44">
        <v>62</v>
      </c>
      <c r="B65" s="44" t="str">
        <f t="shared" si="0"/>
        <v>de0634ncap20062</v>
      </c>
      <c r="C65" s="50"/>
      <c r="D65" s="46"/>
      <c r="E65" s="16"/>
      <c r="F65" s="47"/>
      <c r="G65" s="44" t="str">
        <f t="shared" si="1"/>
        <v>10.251.81.28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 x14ac:dyDescent="0.25">
      <c r="A66" s="44">
        <v>63</v>
      </c>
      <c r="B66" s="44" t="str">
        <f t="shared" si="0"/>
        <v>de0634ncap20063</v>
      </c>
      <c r="C66" s="50"/>
      <c r="D66" s="46"/>
      <c r="E66" s="16"/>
      <c r="F66" s="47"/>
      <c r="G66" s="44" t="str">
        <f t="shared" si="1"/>
        <v>10.251.81.29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 x14ac:dyDescent="0.25">
      <c r="A67" s="44">
        <v>64</v>
      </c>
      <c r="B67" s="44" t="str">
        <f t="shared" si="0"/>
        <v>de0634ncap20064</v>
      </c>
      <c r="C67" s="50"/>
      <c r="D67" s="46"/>
      <c r="E67" s="16"/>
      <c r="F67" s="47"/>
      <c r="G67" s="44" t="str">
        <f t="shared" si="1"/>
        <v>10.251.81.30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 x14ac:dyDescent="0.25">
      <c r="A68" s="44">
        <v>65</v>
      </c>
      <c r="B68" s="44" t="str">
        <f t="shared" ref="B68:B131" si="7">IF(A68&gt;SUM(range_ap1_count+range_ap2_count),"# no free IP",CONCATENATE(var_dns_ap,SUM(20000+A68)))</f>
        <v>de0634ncap20065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10.251.81.31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 x14ac:dyDescent="0.25">
      <c r="A69" s="44">
        <v>66</v>
      </c>
      <c r="B69" s="44" t="str">
        <f t="shared" si="7"/>
        <v>de0634ncap20066</v>
      </c>
      <c r="C69" s="50"/>
      <c r="D69" s="46"/>
      <c r="E69" s="16"/>
      <c r="F69" s="47"/>
      <c r="G69" s="44" t="str">
        <f t="shared" si="8"/>
        <v>10.251.81.32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 x14ac:dyDescent="0.25">
      <c r="A70" s="44">
        <v>67</v>
      </c>
      <c r="B70" s="44" t="str">
        <f t="shared" si="7"/>
        <v>de0634ncap20067</v>
      </c>
      <c r="C70" s="50"/>
      <c r="D70" s="46"/>
      <c r="E70" s="16"/>
      <c r="F70" s="47"/>
      <c r="G70" s="44" t="str">
        <f t="shared" si="8"/>
        <v>10.251.81.33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 x14ac:dyDescent="0.25">
      <c r="A71" s="44">
        <v>68</v>
      </c>
      <c r="B71" s="44" t="str">
        <f t="shared" si="7"/>
        <v>de0634ncap20068</v>
      </c>
      <c r="C71" s="50"/>
      <c r="D71" s="46"/>
      <c r="E71" s="16"/>
      <c r="F71" s="47"/>
      <c r="G71" s="44" t="str">
        <f t="shared" si="8"/>
        <v>10.251.81.34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 x14ac:dyDescent="0.25">
      <c r="A72" s="44">
        <v>69</v>
      </c>
      <c r="B72" s="44" t="str">
        <f t="shared" si="7"/>
        <v>de0634ncap20069</v>
      </c>
      <c r="C72" s="50"/>
      <c r="D72" s="46"/>
      <c r="E72" s="16"/>
      <c r="F72" s="47"/>
      <c r="G72" s="44" t="str">
        <f t="shared" si="8"/>
        <v>10.251.81.35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 x14ac:dyDescent="0.25">
      <c r="A73" s="44">
        <v>70</v>
      </c>
      <c r="B73" s="44" t="str">
        <f t="shared" si="7"/>
        <v>de0634ncap20070</v>
      </c>
      <c r="C73" s="50"/>
      <c r="D73" s="46"/>
      <c r="E73" s="16"/>
      <c r="F73" s="47"/>
      <c r="G73" s="44" t="str">
        <f t="shared" si="8"/>
        <v>10.251.81.36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 x14ac:dyDescent="0.25">
      <c r="A74" s="44">
        <v>71</v>
      </c>
      <c r="B74" s="44" t="str">
        <f t="shared" si="7"/>
        <v>de0634ncap20071</v>
      </c>
      <c r="C74" s="50"/>
      <c r="D74" s="46"/>
      <c r="E74" s="16"/>
      <c r="F74" s="47"/>
      <c r="G74" s="44" t="str">
        <f t="shared" si="8"/>
        <v>10.251.81.37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 x14ac:dyDescent="0.25">
      <c r="A75" s="44">
        <v>72</v>
      </c>
      <c r="B75" s="44" t="str">
        <f t="shared" si="7"/>
        <v>de0634ncap20072</v>
      </c>
      <c r="C75" s="50"/>
      <c r="D75" s="46"/>
      <c r="E75" s="16"/>
      <c r="F75" s="47"/>
      <c r="G75" s="44" t="str">
        <f t="shared" si="8"/>
        <v>10.251.81.38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 x14ac:dyDescent="0.25">
      <c r="A76" s="44">
        <v>73</v>
      </c>
      <c r="B76" s="44" t="str">
        <f t="shared" si="7"/>
        <v>de0634ncap20073</v>
      </c>
      <c r="C76" s="50"/>
      <c r="D76" s="46"/>
      <c r="E76" s="16"/>
      <c r="F76" s="47"/>
      <c r="G76" s="44" t="str">
        <f t="shared" si="8"/>
        <v>10.251.81.39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 x14ac:dyDescent="0.25">
      <c r="A77" s="44">
        <v>74</v>
      </c>
      <c r="B77" s="44" t="str">
        <f t="shared" si="7"/>
        <v>de0634ncap20074</v>
      </c>
      <c r="C77" s="50"/>
      <c r="D77" s="46"/>
      <c r="E77" s="16"/>
      <c r="F77" s="47"/>
      <c r="G77" s="44" t="str">
        <f t="shared" si="8"/>
        <v>10.251.81.40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 x14ac:dyDescent="0.25">
      <c r="A78" s="44">
        <v>75</v>
      </c>
      <c r="B78" s="44" t="str">
        <f t="shared" si="7"/>
        <v>de0634ncap20075</v>
      </c>
      <c r="C78" s="50"/>
      <c r="D78" s="46"/>
      <c r="E78" s="16"/>
      <c r="F78" s="47"/>
      <c r="G78" s="44" t="str">
        <f t="shared" si="8"/>
        <v>10.251.81.41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 x14ac:dyDescent="0.25">
      <c r="A79" s="44">
        <v>76</v>
      </c>
      <c r="B79" s="44" t="str">
        <f t="shared" si="7"/>
        <v>de0634ncap20076</v>
      </c>
      <c r="C79" s="50"/>
      <c r="D79" s="46"/>
      <c r="E79" s="16"/>
      <c r="F79" s="47"/>
      <c r="G79" s="44" t="str">
        <f t="shared" si="8"/>
        <v>10.251.81.42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 x14ac:dyDescent="0.25">
      <c r="A80" s="44">
        <v>77</v>
      </c>
      <c r="B80" s="44" t="str">
        <f t="shared" si="7"/>
        <v>de0634ncap20077</v>
      </c>
      <c r="C80" s="50"/>
      <c r="D80" s="46"/>
      <c r="E80" s="16"/>
      <c r="F80" s="47"/>
      <c r="G80" s="44" t="str">
        <f t="shared" si="8"/>
        <v>10.251.81.43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 x14ac:dyDescent="0.25">
      <c r="A81" s="44">
        <v>78</v>
      </c>
      <c r="B81" s="44" t="str">
        <f t="shared" si="7"/>
        <v>de0634ncap20078</v>
      </c>
      <c r="C81" s="50"/>
      <c r="D81" s="46"/>
      <c r="E81" s="16"/>
      <c r="F81" s="47"/>
      <c r="G81" s="44" t="str">
        <f t="shared" si="8"/>
        <v>10.251.81.44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 x14ac:dyDescent="0.25">
      <c r="A82" s="44">
        <v>79</v>
      </c>
      <c r="B82" s="44" t="str">
        <f t="shared" si="7"/>
        <v>de0634ncap20079</v>
      </c>
      <c r="C82" s="50"/>
      <c r="D82" s="46"/>
      <c r="E82" s="16"/>
      <c r="F82" s="47"/>
      <c r="G82" s="44" t="str">
        <f t="shared" si="8"/>
        <v>10.251.81.45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 x14ac:dyDescent="0.25">
      <c r="A83" s="44">
        <v>80</v>
      </c>
      <c r="B83" s="44" t="str">
        <f t="shared" si="7"/>
        <v>de0634ncap20080</v>
      </c>
      <c r="C83" s="50"/>
      <c r="D83" s="46"/>
      <c r="E83" s="16"/>
      <c r="F83" s="47"/>
      <c r="G83" s="44" t="str">
        <f t="shared" si="8"/>
        <v>10.251.81.46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 x14ac:dyDescent="0.25">
      <c r="A84" s="44">
        <v>81</v>
      </c>
      <c r="B84" s="44" t="str">
        <f t="shared" si="7"/>
        <v>de0634ncap20081</v>
      </c>
      <c r="C84" s="50"/>
      <c r="D84" s="46"/>
      <c r="E84" s="16"/>
      <c r="F84" s="47"/>
      <c r="G84" s="44" t="str">
        <f t="shared" si="8"/>
        <v>10.251.81.47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 x14ac:dyDescent="0.25">
      <c r="A85" s="44">
        <v>82</v>
      </c>
      <c r="B85" s="44" t="str">
        <f t="shared" si="7"/>
        <v>de0634ncap20082</v>
      </c>
      <c r="C85" s="50"/>
      <c r="D85" s="46"/>
      <c r="E85" s="16"/>
      <c r="F85" s="47"/>
      <c r="G85" s="44" t="str">
        <f t="shared" si="8"/>
        <v>10.251.81.48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 x14ac:dyDescent="0.25">
      <c r="A86" s="44">
        <v>83</v>
      </c>
      <c r="B86" s="44" t="str">
        <f t="shared" si="7"/>
        <v>de0634ncap20083</v>
      </c>
      <c r="C86" s="50"/>
      <c r="D86" s="46"/>
      <c r="E86" s="16"/>
      <c r="F86" s="47"/>
      <c r="G86" s="44" t="str">
        <f t="shared" si="8"/>
        <v>10.251.81.49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 x14ac:dyDescent="0.25">
      <c r="A87" s="44">
        <v>84</v>
      </c>
      <c r="B87" s="44" t="str">
        <f t="shared" si="7"/>
        <v>de0634ncap20084</v>
      </c>
      <c r="C87" s="50"/>
      <c r="D87" s="46"/>
      <c r="E87" s="16"/>
      <c r="F87" s="47"/>
      <c r="G87" s="44" t="str">
        <f t="shared" si="8"/>
        <v>10.251.81.50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 x14ac:dyDescent="0.25">
      <c r="A88" s="44">
        <v>85</v>
      </c>
      <c r="B88" s="44" t="str">
        <f t="shared" si="7"/>
        <v>de0634ncap20085</v>
      </c>
      <c r="C88" s="50"/>
      <c r="D88" s="46"/>
      <c r="E88" s="16"/>
      <c r="F88" s="47"/>
      <c r="G88" s="44" t="str">
        <f t="shared" si="8"/>
        <v>10.251.81.51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 x14ac:dyDescent="0.25">
      <c r="A89" s="44">
        <v>86</v>
      </c>
      <c r="B89" s="44" t="str">
        <f t="shared" si="7"/>
        <v>de0634ncap20086</v>
      </c>
      <c r="C89" s="50"/>
      <c r="D89" s="46"/>
      <c r="E89" s="16"/>
      <c r="F89" s="47"/>
      <c r="G89" s="44" t="str">
        <f t="shared" si="8"/>
        <v>10.251.81.52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 x14ac:dyDescent="0.25">
      <c r="A90" s="44">
        <v>87</v>
      </c>
      <c r="B90" s="44" t="str">
        <f t="shared" si="7"/>
        <v>de0634ncap20087</v>
      </c>
      <c r="C90" s="50"/>
      <c r="D90" s="46"/>
      <c r="E90" s="16"/>
      <c r="F90" s="47"/>
      <c r="G90" s="44" t="str">
        <f t="shared" si="8"/>
        <v>10.251.81.53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 x14ac:dyDescent="0.25">
      <c r="A91" s="44">
        <v>88</v>
      </c>
      <c r="B91" s="44" t="str">
        <f t="shared" si="7"/>
        <v>de0634ncap20088</v>
      </c>
      <c r="C91" s="50"/>
      <c r="D91" s="46"/>
      <c r="E91" s="16"/>
      <c r="F91" s="47"/>
      <c r="G91" s="44" t="str">
        <f t="shared" si="8"/>
        <v>10.251.81.54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 x14ac:dyDescent="0.25">
      <c r="A92" s="44">
        <v>89</v>
      </c>
      <c r="B92" s="44" t="str">
        <f t="shared" si="7"/>
        <v>de0634ncap20089</v>
      </c>
      <c r="C92" s="50"/>
      <c r="D92" s="46"/>
      <c r="E92" s="16"/>
      <c r="F92" s="47"/>
      <c r="G92" s="44" t="str">
        <f t="shared" si="8"/>
        <v>10.251.81.55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 x14ac:dyDescent="0.25">
      <c r="A93" s="44">
        <v>90</v>
      </c>
      <c r="B93" s="44" t="str">
        <f t="shared" si="7"/>
        <v>de0634ncap20090</v>
      </c>
      <c r="C93" s="50"/>
      <c r="D93" s="46"/>
      <c r="E93" s="16"/>
      <c r="F93" s="47"/>
      <c r="G93" s="44" t="str">
        <f t="shared" si="8"/>
        <v>10.251.81.56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 x14ac:dyDescent="0.25">
      <c r="A94" s="44">
        <v>91</v>
      </c>
      <c r="B94" s="44" t="str">
        <f t="shared" si="7"/>
        <v>de0634ncap20091</v>
      </c>
      <c r="C94" s="50"/>
      <c r="D94" s="46"/>
      <c r="E94" s="16"/>
      <c r="F94" s="47"/>
      <c r="G94" s="44" t="str">
        <f t="shared" si="8"/>
        <v>10.251.81.57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 x14ac:dyDescent="0.25">
      <c r="A95" s="44">
        <v>92</v>
      </c>
      <c r="B95" s="44" t="str">
        <f t="shared" si="7"/>
        <v>de0634ncap20092</v>
      </c>
      <c r="C95" s="50"/>
      <c r="D95" s="46"/>
      <c r="E95" s="16"/>
      <c r="F95" s="47"/>
      <c r="G95" s="44" t="str">
        <f t="shared" si="8"/>
        <v>10.251.81.58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 x14ac:dyDescent="0.25">
      <c r="A96" s="44">
        <v>93</v>
      </c>
      <c r="B96" s="44" t="str">
        <f t="shared" si="7"/>
        <v>de0634ncap20093</v>
      </c>
      <c r="C96" s="50"/>
      <c r="D96" s="46"/>
      <c r="E96" s="16"/>
      <c r="F96" s="47"/>
      <c r="G96" s="44" t="str">
        <f t="shared" si="8"/>
        <v>10.251.81.59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 x14ac:dyDescent="0.25">
      <c r="A97" s="44">
        <v>94</v>
      </c>
      <c r="B97" s="44" t="str">
        <f t="shared" si="7"/>
        <v>de0634ncap20094</v>
      </c>
      <c r="C97" s="50"/>
      <c r="D97" s="46"/>
      <c r="E97" s="16"/>
      <c r="F97" s="47"/>
      <c r="G97" s="44" t="str">
        <f t="shared" si="8"/>
        <v>10.251.81.60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 x14ac:dyDescent="0.25">
      <c r="A98" s="44">
        <v>95</v>
      </c>
      <c r="B98" s="44" t="str">
        <f t="shared" si="7"/>
        <v>de0634ncap20095</v>
      </c>
      <c r="C98" s="50"/>
      <c r="D98" s="46"/>
      <c r="E98" s="16"/>
      <c r="F98" s="47"/>
      <c r="G98" s="44" t="str">
        <f t="shared" si="8"/>
        <v>10.251.81.61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 x14ac:dyDescent="0.25">
      <c r="A99" s="44">
        <v>96</v>
      </c>
      <c r="B99" s="44" t="str">
        <f t="shared" si="7"/>
        <v>de0634ncap20096</v>
      </c>
      <c r="C99" s="50"/>
      <c r="D99" s="46"/>
      <c r="E99" s="16"/>
      <c r="F99" s="47"/>
      <c r="G99" s="44" t="str">
        <f t="shared" si="8"/>
        <v>10.251.81.62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 x14ac:dyDescent="0.25">
      <c r="A100" s="44">
        <v>97</v>
      </c>
      <c r="B100" s="44" t="str">
        <f t="shared" si="7"/>
        <v>de0634ncap20097</v>
      </c>
      <c r="C100" s="50"/>
      <c r="D100" s="46"/>
      <c r="E100" s="16"/>
      <c r="F100" s="47"/>
      <c r="G100" s="44" t="str">
        <f t="shared" si="8"/>
        <v>10.251.81.63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 x14ac:dyDescent="0.25">
      <c r="A101" s="44">
        <v>98</v>
      </c>
      <c r="B101" s="44" t="str">
        <f t="shared" si="7"/>
        <v>de0634ncap20098</v>
      </c>
      <c r="C101" s="50"/>
      <c r="D101" s="46"/>
      <c r="E101" s="16"/>
      <c r="F101" s="47"/>
      <c r="G101" s="44" t="str">
        <f t="shared" si="8"/>
        <v>10.251.81.64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 x14ac:dyDescent="0.25">
      <c r="A102" s="44">
        <v>99</v>
      </c>
      <c r="B102" s="44" t="str">
        <f t="shared" si="7"/>
        <v>de0634ncap20099</v>
      </c>
      <c r="C102" s="50"/>
      <c r="D102" s="46"/>
      <c r="E102" s="16"/>
      <c r="F102" s="47"/>
      <c r="G102" s="44" t="str">
        <f t="shared" si="8"/>
        <v>10.251.81.65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 x14ac:dyDescent="0.25">
      <c r="A103" s="44">
        <v>100</v>
      </c>
      <c r="B103" s="44" t="str">
        <f t="shared" si="7"/>
        <v>de0634ncap20100</v>
      </c>
      <c r="C103" s="50"/>
      <c r="D103" s="46"/>
      <c r="E103" s="16"/>
      <c r="F103" s="47"/>
      <c r="G103" s="44" t="str">
        <f t="shared" si="8"/>
        <v>10.251.81.66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 x14ac:dyDescent="0.25">
      <c r="A104" s="44">
        <v>101</v>
      </c>
      <c r="B104" s="44" t="str">
        <f t="shared" si="7"/>
        <v>de0634ncap20101</v>
      </c>
      <c r="C104" s="50"/>
      <c r="D104" s="46"/>
      <c r="E104" s="16"/>
      <c r="F104" s="47"/>
      <c r="G104" s="44" t="str">
        <f t="shared" si="8"/>
        <v>10.251.81.67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 x14ac:dyDescent="0.25">
      <c r="A105" s="44">
        <v>102</v>
      </c>
      <c r="B105" s="44" t="str">
        <f t="shared" si="7"/>
        <v>de0634ncap20102</v>
      </c>
      <c r="C105" s="50"/>
      <c r="D105" s="46"/>
      <c r="E105" s="16"/>
      <c r="F105" s="47"/>
      <c r="G105" s="44" t="str">
        <f t="shared" si="8"/>
        <v>10.251.81.68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 x14ac:dyDescent="0.25">
      <c r="A106" s="44">
        <v>103</v>
      </c>
      <c r="B106" s="44" t="str">
        <f t="shared" si="7"/>
        <v>de0634ncap20103</v>
      </c>
      <c r="C106" s="50"/>
      <c r="D106" s="46"/>
      <c r="E106" s="16"/>
      <c r="F106" s="47"/>
      <c r="G106" s="44" t="str">
        <f t="shared" si="8"/>
        <v>10.251.81.69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 x14ac:dyDescent="0.25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 x14ac:dyDescent="0.25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 x14ac:dyDescent="0.25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 x14ac:dyDescent="0.25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 x14ac:dyDescent="0.25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 x14ac:dyDescent="0.25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 x14ac:dyDescent="0.25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 x14ac:dyDescent="0.25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 x14ac:dyDescent="0.25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 x14ac:dyDescent="0.25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 x14ac:dyDescent="0.25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 x14ac:dyDescent="0.25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 x14ac:dyDescent="0.25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 x14ac:dyDescent="0.25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 x14ac:dyDescent="0.25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 x14ac:dyDescent="0.25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 x14ac:dyDescent="0.25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 x14ac:dyDescent="0.25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 x14ac:dyDescent="0.25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 x14ac:dyDescent="0.25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 x14ac:dyDescent="0.25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 x14ac:dyDescent="0.25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 x14ac:dyDescent="0.25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 x14ac:dyDescent="0.25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 x14ac:dyDescent="0.25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 x14ac:dyDescent="0.25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 x14ac:dyDescent="0.25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 x14ac:dyDescent="0.25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 x14ac:dyDescent="0.25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 x14ac:dyDescent="0.25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 x14ac:dyDescent="0.25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 x14ac:dyDescent="0.25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 x14ac:dyDescent="0.25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 x14ac:dyDescent="0.25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 x14ac:dyDescent="0.25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 x14ac:dyDescent="0.25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 x14ac:dyDescent="0.25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 x14ac:dyDescent="0.25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 x14ac:dyDescent="0.25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 x14ac:dyDescent="0.25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 x14ac:dyDescent="0.25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 x14ac:dyDescent="0.25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 x14ac:dyDescent="0.25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 x14ac:dyDescent="0.25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 x14ac:dyDescent="0.25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 x14ac:dyDescent="0.25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 x14ac:dyDescent="0.25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 x14ac:dyDescent="0.25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 x14ac:dyDescent="0.25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 x14ac:dyDescent="0.25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 x14ac:dyDescent="0.25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 x14ac:dyDescent="0.25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 x14ac:dyDescent="0.25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 x14ac:dyDescent="0.25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 x14ac:dyDescent="0.25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 x14ac:dyDescent="0.25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 x14ac:dyDescent="0.25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 x14ac:dyDescent="0.25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 x14ac:dyDescent="0.25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 x14ac:dyDescent="0.25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 x14ac:dyDescent="0.25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 x14ac:dyDescent="0.25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 x14ac:dyDescent="0.25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 x14ac:dyDescent="0.25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 x14ac:dyDescent="0.25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 x14ac:dyDescent="0.25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 x14ac:dyDescent="0.25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 x14ac:dyDescent="0.25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 x14ac:dyDescent="0.25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 x14ac:dyDescent="0.25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 x14ac:dyDescent="0.25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 x14ac:dyDescent="0.25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 x14ac:dyDescent="0.25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 x14ac:dyDescent="0.25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 x14ac:dyDescent="0.25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 x14ac:dyDescent="0.25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 x14ac:dyDescent="0.25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 x14ac:dyDescent="0.25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 x14ac:dyDescent="0.25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 x14ac:dyDescent="0.25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 x14ac:dyDescent="0.25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 x14ac:dyDescent="0.25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 x14ac:dyDescent="0.25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 x14ac:dyDescent="0.25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 x14ac:dyDescent="0.25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 x14ac:dyDescent="0.25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 x14ac:dyDescent="0.25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 x14ac:dyDescent="0.25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 x14ac:dyDescent="0.25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 x14ac:dyDescent="0.25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 x14ac:dyDescent="0.25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 x14ac:dyDescent="0.25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 x14ac:dyDescent="0.25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 x14ac:dyDescent="0.25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 x14ac:dyDescent="0.25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 x14ac:dyDescent="0.25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 x14ac:dyDescent="0.25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 x14ac:dyDescent="0.25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 x14ac:dyDescent="0.25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 x14ac:dyDescent="0.25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 x14ac:dyDescent="0.25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 x14ac:dyDescent="0.25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 x14ac:dyDescent="0.25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 x14ac:dyDescent="0.25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 x14ac:dyDescent="0.25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 x14ac:dyDescent="0.25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 x14ac:dyDescent="0.25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 x14ac:dyDescent="0.25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 x14ac:dyDescent="0.25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 x14ac:dyDescent="0.25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 x14ac:dyDescent="0.25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 x14ac:dyDescent="0.25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 x14ac:dyDescent="0.25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 x14ac:dyDescent="0.25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 x14ac:dyDescent="0.25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 x14ac:dyDescent="0.25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 x14ac:dyDescent="0.25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 x14ac:dyDescent="0.25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 x14ac:dyDescent="0.25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 x14ac:dyDescent="0.25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 x14ac:dyDescent="0.25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 x14ac:dyDescent="0.25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 x14ac:dyDescent="0.25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 x14ac:dyDescent="0.25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 x14ac:dyDescent="0.25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 x14ac:dyDescent="0.25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 x14ac:dyDescent="0.25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 x14ac:dyDescent="0.25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 x14ac:dyDescent="0.25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 x14ac:dyDescent="0.25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 x14ac:dyDescent="0.25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 x14ac:dyDescent="0.25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 x14ac:dyDescent="0.25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 x14ac:dyDescent="0.25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 x14ac:dyDescent="0.25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 x14ac:dyDescent="0.25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 x14ac:dyDescent="0.25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 x14ac:dyDescent="0.25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 x14ac:dyDescent="0.25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 x14ac:dyDescent="0.25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 x14ac:dyDescent="0.25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 x14ac:dyDescent="0.25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 x14ac:dyDescent="0.25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 x14ac:dyDescent="0.25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 x14ac:dyDescent="0.25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 x14ac:dyDescent="0.25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 x14ac:dyDescent="0.25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 x14ac:dyDescent="0.25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 x14ac:dyDescent="0.25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 x14ac:dyDescent="0.25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 x14ac:dyDescent="0.25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zoomScale="120" zoomScaleNormal="120" workbookViewId="0">
      <selection activeCell="E62" sqref="E62"/>
    </sheetView>
  </sheetViews>
  <sheetFormatPr baseColWidth="10" defaultColWidth="11.42578125" defaultRowHeight="15" x14ac:dyDescent="0.2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 x14ac:dyDescent="0.25">
      <c r="A1" s="53" t="s">
        <v>1019</v>
      </c>
      <c r="B1" s="52" t="str">
        <f>var_nl</f>
        <v>634</v>
      </c>
      <c r="C1" s="228" t="s">
        <v>1007</v>
      </c>
      <c r="D1" s="144" t="s">
        <v>1013</v>
      </c>
      <c r="E1" s="143" t="s">
        <v>1014</v>
      </c>
      <c r="F1" s="200"/>
      <c r="G1" s="228" t="s">
        <v>1017</v>
      </c>
      <c r="H1" s="228" t="s">
        <v>1018</v>
      </c>
      <c r="I1" s="231" t="s">
        <v>1022</v>
      </c>
      <c r="J1" s="228" t="s">
        <v>1024</v>
      </c>
      <c r="L1" s="230" t="s">
        <v>1039</v>
      </c>
      <c r="M1" s="230"/>
      <c r="N1" s="230"/>
    </row>
    <row r="2" spans="1:14" s="2" customFormat="1" x14ac:dyDescent="0.25">
      <c r="A2" s="51" t="s">
        <v>1011</v>
      </c>
      <c r="B2" s="51" t="s">
        <v>1012</v>
      </c>
      <c r="C2" s="229"/>
      <c r="D2" s="222"/>
      <c r="E2" s="23" t="s">
        <v>1015</v>
      </c>
      <c r="F2" s="25" t="s">
        <v>1016</v>
      </c>
      <c r="G2" s="229"/>
      <c r="H2" s="229"/>
      <c r="I2" s="232"/>
      <c r="J2" s="229"/>
      <c r="L2" s="230"/>
      <c r="M2" s="230"/>
      <c r="N2" s="230"/>
    </row>
    <row r="3" spans="1:14" x14ac:dyDescent="0.25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 x14ac:dyDescent="0.25">
      <c r="A4" s="44">
        <v>1</v>
      </c>
      <c r="B4" s="44" t="str">
        <f t="shared" ref="B4:B67" si="0">IF(A4&gt;SUM(range_ap1_count+range_ap2_count),"# no free IP",CONCATENATE(var_dns_ap,SUM(20000+A4)))</f>
        <v>de0634ncap20001</v>
      </c>
      <c r="C4" s="50" t="s">
        <v>1087</v>
      </c>
      <c r="D4" s="46" t="s">
        <v>1602</v>
      </c>
      <c r="E4" s="16" t="s">
        <v>1604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10.251.81.201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indoor</v>
      </c>
      <c r="J4" s="50" t="s">
        <v>1084</v>
      </c>
      <c r="L4" s="5" t="str">
        <f t="shared" ref="L4:L35" si="4">UPPER(MID(E4,1,2)&amp;":"&amp;MID(E4,3,2)&amp;":"&amp;MID(E4,5,2)&amp;":"&amp;MID(E4,7,2)&amp;":"&amp;MID(E4,9,2)&amp;":"&amp;MID(E4,11,2))</f>
        <v>1C:D1:E0:5D:3A:B8</v>
      </c>
      <c r="M4" s="5" t="str">
        <f t="shared" ref="M4:M35" si="5">UPPER(MID(E4,1,4)&amp;"."&amp;MID(E4,5,4)&amp;"."&amp;MID(E4,9,4))</f>
        <v>1CD1.E05D.3AB8</v>
      </c>
      <c r="N4" s="5" t="str">
        <f>LOWER(M4)</f>
        <v>1cd1.e05d.3ab8</v>
      </c>
    </row>
    <row r="5" spans="1:14" x14ac:dyDescent="0.25">
      <c r="A5" s="44">
        <v>2</v>
      </c>
      <c r="B5" s="44" t="str">
        <f t="shared" si="0"/>
        <v>de0634ncap20002</v>
      </c>
      <c r="C5" s="50" t="s">
        <v>1087</v>
      </c>
      <c r="D5" s="46" t="s">
        <v>1603</v>
      </c>
      <c r="E5" s="16" t="s">
        <v>1605</v>
      </c>
      <c r="F5" s="47"/>
      <c r="G5" s="44" t="str">
        <f t="shared" si="1"/>
        <v>10.251.81.202</v>
      </c>
      <c r="H5" s="44" t="str">
        <f t="shared" si="2"/>
        <v>17.06.04</v>
      </c>
      <c r="I5" s="44" t="str">
        <f t="shared" si="3"/>
        <v>indoor</v>
      </c>
      <c r="J5" s="50" t="s">
        <v>1084</v>
      </c>
      <c r="L5" s="5" t="str">
        <f t="shared" si="4"/>
        <v>1C:D1:E0:5D:79:E8</v>
      </c>
      <c r="M5" s="5" t="str">
        <f t="shared" si="5"/>
        <v>1CD1.E05D.79E8</v>
      </c>
      <c r="N5" s="5" t="str">
        <f t="shared" ref="N5:N57" si="6">LOWER(M5)</f>
        <v>1cd1.e05d.79e8</v>
      </c>
    </row>
    <row r="6" spans="1:14" x14ac:dyDescent="0.25">
      <c r="A6" s="44">
        <v>3</v>
      </c>
      <c r="B6" s="44" t="str">
        <f t="shared" si="0"/>
        <v>de0634ncap20003</v>
      </c>
      <c r="C6" s="50" t="s">
        <v>1086</v>
      </c>
      <c r="D6" s="46" t="s">
        <v>1543</v>
      </c>
      <c r="E6" s="16" t="s">
        <v>1544</v>
      </c>
      <c r="F6" s="47"/>
      <c r="G6" s="44" t="str">
        <f t="shared" si="1"/>
        <v>10.251.81.203</v>
      </c>
      <c r="H6" s="44" t="str">
        <f t="shared" si="2"/>
        <v>17.06.04</v>
      </c>
      <c r="I6" s="44" t="str">
        <f t="shared" si="3"/>
        <v>outdoor</v>
      </c>
      <c r="J6" s="50" t="s">
        <v>1084</v>
      </c>
      <c r="L6" s="5" t="str">
        <f t="shared" si="4"/>
        <v>34:B8:83:15:00:60</v>
      </c>
      <c r="M6" s="5" t="str">
        <f t="shared" si="5"/>
        <v>34B8.8315.0060</v>
      </c>
      <c r="N6" s="5" t="str">
        <f t="shared" si="6"/>
        <v>34b8.8315.0060</v>
      </c>
    </row>
    <row r="7" spans="1:14" x14ac:dyDescent="0.25">
      <c r="A7" s="44">
        <v>4</v>
      </c>
      <c r="B7" s="44" t="str">
        <f t="shared" si="0"/>
        <v>de0634ncap20004</v>
      </c>
      <c r="C7" s="50" t="s">
        <v>1086</v>
      </c>
      <c r="D7" s="46" t="s">
        <v>1545</v>
      </c>
      <c r="E7" s="16" t="s">
        <v>1546</v>
      </c>
      <c r="F7" s="47"/>
      <c r="G7" s="44" t="str">
        <f t="shared" si="1"/>
        <v>10.251.81.204</v>
      </c>
      <c r="H7" s="44" t="str">
        <f t="shared" si="2"/>
        <v>17.06.04</v>
      </c>
      <c r="I7" s="44" t="str">
        <f t="shared" si="3"/>
        <v>outdoor</v>
      </c>
      <c r="J7" s="50" t="s">
        <v>1084</v>
      </c>
      <c r="L7" s="5" t="str">
        <f t="shared" si="4"/>
        <v>34:B8:83:14:FF:10</v>
      </c>
      <c r="M7" s="5" t="str">
        <f t="shared" si="5"/>
        <v>34B8.8314.FF10</v>
      </c>
      <c r="N7" s="5" t="str">
        <f t="shared" si="6"/>
        <v>34b8.8314.ff10</v>
      </c>
    </row>
    <row r="8" spans="1:14" x14ac:dyDescent="0.25">
      <c r="A8" s="44">
        <v>5</v>
      </c>
      <c r="B8" s="44" t="str">
        <f t="shared" si="0"/>
        <v>de0634ncap20005</v>
      </c>
      <c r="C8" s="50" t="s">
        <v>1086</v>
      </c>
      <c r="D8" s="46" t="s">
        <v>1547</v>
      </c>
      <c r="E8" s="16" t="s">
        <v>1548</v>
      </c>
      <c r="F8" s="47"/>
      <c r="G8" s="44" t="str">
        <f t="shared" si="1"/>
        <v>10.251.81.205</v>
      </c>
      <c r="H8" s="44" t="str">
        <f t="shared" si="2"/>
        <v>17.06.04</v>
      </c>
      <c r="I8" s="44" t="str">
        <f t="shared" si="3"/>
        <v>outdoor</v>
      </c>
      <c r="J8" s="50" t="s">
        <v>1084</v>
      </c>
      <c r="L8" s="5" t="str">
        <f t="shared" si="4"/>
        <v>34:B8:83:15:0E:38</v>
      </c>
      <c r="M8" s="5" t="str">
        <f t="shared" si="5"/>
        <v>34B8.8315.0E38</v>
      </c>
      <c r="N8" s="5" t="str">
        <f t="shared" si="6"/>
        <v>34b8.8315.0e38</v>
      </c>
    </row>
    <row r="9" spans="1:14" x14ac:dyDescent="0.25">
      <c r="A9" s="44">
        <v>6</v>
      </c>
      <c r="B9" s="44" t="str">
        <f t="shared" si="0"/>
        <v>de0634ncap20006</v>
      </c>
      <c r="C9" s="50" t="s">
        <v>1086</v>
      </c>
      <c r="D9" s="46" t="s">
        <v>1549</v>
      </c>
      <c r="E9" s="16" t="s">
        <v>1550</v>
      </c>
      <c r="F9" s="47"/>
      <c r="G9" s="44" t="str">
        <f t="shared" si="1"/>
        <v>10.251.81.206</v>
      </c>
      <c r="H9" s="44" t="str">
        <f t="shared" si="2"/>
        <v>17.06.04</v>
      </c>
      <c r="I9" s="44" t="str">
        <f t="shared" si="3"/>
        <v>outdoor</v>
      </c>
      <c r="J9" s="50" t="s">
        <v>1084</v>
      </c>
      <c r="L9" s="5" t="str">
        <f t="shared" si="4"/>
        <v>34:B8:83:14:FC:74</v>
      </c>
      <c r="M9" s="5" t="str">
        <f t="shared" si="5"/>
        <v>34B8.8314.FC74</v>
      </c>
      <c r="N9" s="5" t="str">
        <f t="shared" si="6"/>
        <v>34b8.8314.fc74</v>
      </c>
    </row>
    <row r="10" spans="1:14" x14ac:dyDescent="0.25">
      <c r="A10" s="44">
        <v>7</v>
      </c>
      <c r="B10" s="44" t="str">
        <f t="shared" si="0"/>
        <v>de0634ncap20007</v>
      </c>
      <c r="C10" s="50" t="s">
        <v>1086</v>
      </c>
      <c r="D10" s="46" t="s">
        <v>1551</v>
      </c>
      <c r="E10" s="16" t="s">
        <v>1552</v>
      </c>
      <c r="F10" s="47"/>
      <c r="G10" s="44" t="str">
        <f t="shared" si="1"/>
        <v>10.251.81.207</v>
      </c>
      <c r="H10" s="44" t="str">
        <f t="shared" si="2"/>
        <v>17.06.04</v>
      </c>
      <c r="I10" s="44" t="str">
        <f t="shared" si="3"/>
        <v>outdoor</v>
      </c>
      <c r="J10" s="50" t="s">
        <v>1084</v>
      </c>
      <c r="L10" s="5" t="str">
        <f t="shared" si="4"/>
        <v>34:B8:83:15:02:74</v>
      </c>
      <c r="M10" s="5" t="str">
        <f t="shared" si="5"/>
        <v>34B8.8315.0274</v>
      </c>
      <c r="N10" s="5" t="str">
        <f t="shared" si="6"/>
        <v>34b8.8315.0274</v>
      </c>
    </row>
    <row r="11" spans="1:14" x14ac:dyDescent="0.25">
      <c r="A11" s="44">
        <v>8</v>
      </c>
      <c r="B11" s="44" t="str">
        <f t="shared" si="0"/>
        <v>de0634ncap20008</v>
      </c>
      <c r="C11" s="50" t="s">
        <v>1086</v>
      </c>
      <c r="D11" s="46" t="s">
        <v>1553</v>
      </c>
      <c r="E11" s="16" t="s">
        <v>1554</v>
      </c>
      <c r="F11" s="47"/>
      <c r="G11" s="44" t="str">
        <f t="shared" si="1"/>
        <v>10.251.81.208</v>
      </c>
      <c r="H11" s="44" t="str">
        <f t="shared" si="2"/>
        <v>17.06.04</v>
      </c>
      <c r="I11" s="44" t="str">
        <f t="shared" si="3"/>
        <v>outdoor</v>
      </c>
      <c r="J11" s="50" t="s">
        <v>1084</v>
      </c>
      <c r="L11" s="5" t="str">
        <f t="shared" si="4"/>
        <v>34:B8:83:14:9D:48</v>
      </c>
      <c r="M11" s="5" t="str">
        <f t="shared" si="5"/>
        <v>34B8.8314.9D48</v>
      </c>
      <c r="N11" s="5" t="str">
        <f t="shared" si="6"/>
        <v>34b8.8314.9d48</v>
      </c>
    </row>
    <row r="12" spans="1:14" x14ac:dyDescent="0.25">
      <c r="A12" s="44">
        <v>9</v>
      </c>
      <c r="B12" s="44" t="str">
        <f t="shared" si="0"/>
        <v>de0634ncap20009</v>
      </c>
      <c r="C12" s="50" t="s">
        <v>1086</v>
      </c>
      <c r="D12" s="46" t="s">
        <v>1555</v>
      </c>
      <c r="E12" s="16" t="s">
        <v>1556</v>
      </c>
      <c r="F12" s="47"/>
      <c r="G12" s="44" t="str">
        <f t="shared" si="1"/>
        <v>10.251.81.209</v>
      </c>
      <c r="H12" s="44" t="str">
        <f t="shared" si="2"/>
        <v>17.06.04</v>
      </c>
      <c r="I12" s="44" t="str">
        <f t="shared" si="3"/>
        <v>outdoor</v>
      </c>
      <c r="J12" s="50" t="s">
        <v>1084</v>
      </c>
      <c r="L12" s="5" t="str">
        <f t="shared" si="4"/>
        <v>34:B8:83:14:FF:C0</v>
      </c>
      <c r="M12" s="5" t="str">
        <f t="shared" si="5"/>
        <v>34B8.8314.FFC0</v>
      </c>
      <c r="N12" s="5" t="str">
        <f t="shared" si="6"/>
        <v>34b8.8314.ffc0</v>
      </c>
    </row>
    <row r="13" spans="1:14" x14ac:dyDescent="0.25">
      <c r="A13" s="44">
        <v>10</v>
      </c>
      <c r="B13" s="44" t="str">
        <f t="shared" si="0"/>
        <v>de0634ncap20010</v>
      </c>
      <c r="C13" s="50" t="s">
        <v>1086</v>
      </c>
      <c r="D13" s="46" t="s">
        <v>1557</v>
      </c>
      <c r="E13" s="16" t="s">
        <v>1558</v>
      </c>
      <c r="F13" s="47"/>
      <c r="G13" s="44" t="str">
        <f t="shared" si="1"/>
        <v>10.251.81.210</v>
      </c>
      <c r="H13" s="44" t="str">
        <f t="shared" si="2"/>
        <v>17.06.04</v>
      </c>
      <c r="I13" s="44" t="str">
        <f t="shared" si="3"/>
        <v>outdoor</v>
      </c>
      <c r="J13" s="50" t="s">
        <v>1084</v>
      </c>
      <c r="L13" s="5" t="str">
        <f t="shared" si="4"/>
        <v>34:B8:83:15:09:68</v>
      </c>
      <c r="M13" s="5" t="str">
        <f t="shared" si="5"/>
        <v>34B8.8315.0968</v>
      </c>
      <c r="N13" s="5" t="str">
        <f t="shared" si="6"/>
        <v>34b8.8315.0968</v>
      </c>
    </row>
    <row r="14" spans="1:14" x14ac:dyDescent="0.25">
      <c r="A14" s="44">
        <v>11</v>
      </c>
      <c r="B14" s="44" t="str">
        <f t="shared" si="0"/>
        <v>de0634ncap20011</v>
      </c>
      <c r="C14" s="50" t="s">
        <v>1086</v>
      </c>
      <c r="D14" s="46" t="s">
        <v>1559</v>
      </c>
      <c r="E14" s="16" t="s">
        <v>1560</v>
      </c>
      <c r="F14" s="47"/>
      <c r="G14" s="44" t="str">
        <f t="shared" si="1"/>
        <v>10.251.81.211</v>
      </c>
      <c r="H14" s="44" t="str">
        <f t="shared" si="2"/>
        <v>17.06.04</v>
      </c>
      <c r="I14" s="44" t="str">
        <f t="shared" si="3"/>
        <v>outdoor</v>
      </c>
      <c r="J14" s="50" t="s">
        <v>1084</v>
      </c>
      <c r="L14" s="5" t="str">
        <f t="shared" si="4"/>
        <v>34:B8:83:15:0E:6C</v>
      </c>
      <c r="M14" s="5" t="str">
        <f t="shared" si="5"/>
        <v>34B8.8315.0E6C</v>
      </c>
      <c r="N14" s="5" t="str">
        <f t="shared" si="6"/>
        <v>34b8.8315.0e6c</v>
      </c>
    </row>
    <row r="15" spans="1:14" x14ac:dyDescent="0.25">
      <c r="A15" s="44">
        <v>12</v>
      </c>
      <c r="B15" s="44" t="str">
        <f t="shared" si="0"/>
        <v>de0634ncap20012</v>
      </c>
      <c r="C15" s="50" t="s">
        <v>1086</v>
      </c>
      <c r="D15" s="46" t="s">
        <v>1561</v>
      </c>
      <c r="E15" s="16" t="s">
        <v>1562</v>
      </c>
      <c r="F15" s="47"/>
      <c r="G15" s="44" t="str">
        <f t="shared" si="1"/>
        <v>10.251.81.212</v>
      </c>
      <c r="H15" s="44" t="str">
        <f t="shared" si="2"/>
        <v>17.06.04</v>
      </c>
      <c r="I15" s="44" t="str">
        <f t="shared" si="3"/>
        <v>outdoor</v>
      </c>
      <c r="J15" s="50" t="s">
        <v>1084</v>
      </c>
      <c r="L15" s="5" t="str">
        <f t="shared" si="4"/>
        <v>34:B8:83:14:2B:A8</v>
      </c>
      <c r="M15" s="5" t="str">
        <f t="shared" si="5"/>
        <v>34B8.8314.2BA8</v>
      </c>
      <c r="N15" s="5" t="str">
        <f t="shared" si="6"/>
        <v>34b8.8314.2ba8</v>
      </c>
    </row>
    <row r="16" spans="1:14" x14ac:dyDescent="0.25">
      <c r="A16" s="44">
        <v>13</v>
      </c>
      <c r="B16" s="44" t="str">
        <f t="shared" si="0"/>
        <v>de0634ncap20013</v>
      </c>
      <c r="C16" s="50" t="s">
        <v>1086</v>
      </c>
      <c r="D16" s="46" t="s">
        <v>1563</v>
      </c>
      <c r="E16" s="16" t="s">
        <v>1564</v>
      </c>
      <c r="F16" s="47"/>
      <c r="G16" s="44" t="str">
        <f t="shared" si="1"/>
        <v>10.251.81.213</v>
      </c>
      <c r="H16" s="44" t="str">
        <f t="shared" si="2"/>
        <v>17.06.04</v>
      </c>
      <c r="I16" s="44" t="str">
        <f t="shared" si="3"/>
        <v>outdoor</v>
      </c>
      <c r="J16" s="50" t="s">
        <v>1084</v>
      </c>
      <c r="L16" s="5" t="str">
        <f t="shared" si="4"/>
        <v>34:B8:83:15:0E:58</v>
      </c>
      <c r="M16" s="5" t="str">
        <f t="shared" si="5"/>
        <v>34B8.8315.0E58</v>
      </c>
      <c r="N16" s="5" t="str">
        <f t="shared" si="6"/>
        <v>34b8.8315.0e58</v>
      </c>
    </row>
    <row r="17" spans="1:14" x14ac:dyDescent="0.25">
      <c r="A17" s="44">
        <v>14</v>
      </c>
      <c r="B17" s="44" t="str">
        <f t="shared" si="0"/>
        <v>de0634ncap20014</v>
      </c>
      <c r="C17" s="50" t="s">
        <v>1086</v>
      </c>
      <c r="D17" s="46" t="s">
        <v>1565</v>
      </c>
      <c r="E17" s="16" t="s">
        <v>1566</v>
      </c>
      <c r="F17" s="47"/>
      <c r="G17" s="44" t="str">
        <f t="shared" si="1"/>
        <v>10.251.81.214</v>
      </c>
      <c r="H17" s="44" t="str">
        <f t="shared" si="2"/>
        <v>17.06.04</v>
      </c>
      <c r="I17" s="44" t="str">
        <f t="shared" si="3"/>
        <v>outdoor</v>
      </c>
      <c r="J17" s="50" t="s">
        <v>1084</v>
      </c>
      <c r="L17" s="5" t="str">
        <f t="shared" si="4"/>
        <v>34:B8:83:14:24:98</v>
      </c>
      <c r="M17" s="5" t="str">
        <f t="shared" si="5"/>
        <v>34B8.8314.2498</v>
      </c>
      <c r="N17" s="5" t="str">
        <f t="shared" si="6"/>
        <v>34b8.8314.2498</v>
      </c>
    </row>
    <row r="18" spans="1:14" x14ac:dyDescent="0.25">
      <c r="A18" s="44">
        <v>15</v>
      </c>
      <c r="B18" s="44" t="str">
        <f t="shared" si="0"/>
        <v>de0634ncap20015</v>
      </c>
      <c r="C18" s="50" t="s">
        <v>1086</v>
      </c>
      <c r="D18" s="46" t="s">
        <v>1567</v>
      </c>
      <c r="E18" s="16" t="s">
        <v>1568</v>
      </c>
      <c r="F18" s="47"/>
      <c r="G18" s="44" t="str">
        <f t="shared" si="1"/>
        <v>10.251.81.215</v>
      </c>
      <c r="H18" s="44" t="str">
        <f t="shared" si="2"/>
        <v>17.06.04</v>
      </c>
      <c r="I18" s="44" t="str">
        <f t="shared" si="3"/>
        <v>outdoor</v>
      </c>
      <c r="J18" s="50" t="s">
        <v>1084</v>
      </c>
      <c r="L18" s="5" t="str">
        <f t="shared" si="4"/>
        <v>34:B8:83:15:02:C8</v>
      </c>
      <c r="M18" s="5" t="str">
        <f t="shared" si="5"/>
        <v>34B8.8315.02C8</v>
      </c>
      <c r="N18" s="5" t="str">
        <f t="shared" si="6"/>
        <v>34b8.8315.02c8</v>
      </c>
    </row>
    <row r="19" spans="1:14" x14ac:dyDescent="0.25">
      <c r="A19" s="44">
        <v>16</v>
      </c>
      <c r="B19" s="44" t="str">
        <f t="shared" si="0"/>
        <v>de0634ncap20016</v>
      </c>
      <c r="C19" s="50" t="s">
        <v>1086</v>
      </c>
      <c r="D19" s="46" t="s">
        <v>1569</v>
      </c>
      <c r="E19" s="16" t="s">
        <v>1570</v>
      </c>
      <c r="F19" s="47"/>
      <c r="G19" s="44" t="str">
        <f t="shared" si="1"/>
        <v>10.251.81.216</v>
      </c>
      <c r="H19" s="44" t="str">
        <f t="shared" si="2"/>
        <v>17.06.04</v>
      </c>
      <c r="I19" s="44" t="str">
        <f t="shared" si="3"/>
        <v>outdoor</v>
      </c>
      <c r="J19" s="50" t="s">
        <v>1084</v>
      </c>
      <c r="L19" s="5" t="str">
        <f t="shared" si="4"/>
        <v>34:B8:83:14:F4:E0</v>
      </c>
      <c r="M19" s="5" t="str">
        <f t="shared" si="5"/>
        <v>34B8.8314.F4E0</v>
      </c>
      <c r="N19" s="5" t="str">
        <f t="shared" si="6"/>
        <v>34b8.8314.f4e0</v>
      </c>
    </row>
    <row r="20" spans="1:14" x14ac:dyDescent="0.25">
      <c r="A20" s="44">
        <v>17</v>
      </c>
      <c r="B20" s="44" t="str">
        <f t="shared" si="0"/>
        <v>de0634ncap20017</v>
      </c>
      <c r="C20" s="50" t="s">
        <v>1086</v>
      </c>
      <c r="D20" s="46" t="s">
        <v>1571</v>
      </c>
      <c r="E20" s="16" t="s">
        <v>1572</v>
      </c>
      <c r="F20" s="47"/>
      <c r="G20" s="44" t="str">
        <f t="shared" si="1"/>
        <v>10.251.81.217</v>
      </c>
      <c r="H20" s="44" t="str">
        <f t="shared" si="2"/>
        <v>17.06.04</v>
      </c>
      <c r="I20" s="44" t="str">
        <f t="shared" si="3"/>
        <v>outdoor</v>
      </c>
      <c r="J20" s="50" t="s">
        <v>1084</v>
      </c>
      <c r="L20" s="5" t="str">
        <f t="shared" si="4"/>
        <v>34:B8:83:15:0E:68</v>
      </c>
      <c r="M20" s="5" t="str">
        <f t="shared" si="5"/>
        <v>34B8.8315.0E68</v>
      </c>
      <c r="N20" s="5" t="str">
        <f t="shared" si="6"/>
        <v>34b8.8315.0e68</v>
      </c>
    </row>
    <row r="21" spans="1:14" x14ac:dyDescent="0.25">
      <c r="A21" s="44">
        <v>18</v>
      </c>
      <c r="B21" s="44" t="str">
        <f t="shared" si="0"/>
        <v>de0634ncap20018</v>
      </c>
      <c r="C21" s="50" t="s">
        <v>1087</v>
      </c>
      <c r="D21" s="46" t="s">
        <v>1606</v>
      </c>
      <c r="E21" s="47" t="s">
        <v>1607</v>
      </c>
      <c r="F21" s="47"/>
      <c r="G21" s="44" t="str">
        <f t="shared" si="1"/>
        <v>10.251.81.218</v>
      </c>
      <c r="H21" s="44" t="str">
        <f t="shared" si="2"/>
        <v>17.06.04</v>
      </c>
      <c r="I21" s="44" t="str">
        <f t="shared" si="3"/>
        <v>indoor</v>
      </c>
      <c r="J21" s="50" t="s">
        <v>1084</v>
      </c>
      <c r="L21" s="5" t="str">
        <f t="shared" si="4"/>
        <v>1C:D1:E0:5C:DA:0C</v>
      </c>
      <c r="M21" s="5" t="str">
        <f t="shared" si="5"/>
        <v>1CD1.E05C.DA0C</v>
      </c>
      <c r="N21" s="5" t="str">
        <f t="shared" si="6"/>
        <v>1cd1.e05c.da0c</v>
      </c>
    </row>
    <row r="22" spans="1:14" x14ac:dyDescent="0.25">
      <c r="A22" s="44">
        <v>19</v>
      </c>
      <c r="B22" s="44" t="str">
        <f t="shared" si="0"/>
        <v>de0634ncap20019</v>
      </c>
      <c r="C22" s="50" t="s">
        <v>1086</v>
      </c>
      <c r="D22" s="46" t="s">
        <v>1573</v>
      </c>
      <c r="E22" s="16" t="s">
        <v>1574</v>
      </c>
      <c r="F22" s="47"/>
      <c r="G22" s="44" t="str">
        <f t="shared" si="1"/>
        <v>10.251.81.219</v>
      </c>
      <c r="H22" s="44" t="str">
        <f t="shared" si="2"/>
        <v>17.06.04</v>
      </c>
      <c r="I22" s="44" t="str">
        <f t="shared" si="3"/>
        <v>outdoor</v>
      </c>
      <c r="J22" s="50" t="s">
        <v>1084</v>
      </c>
      <c r="L22" s="5" t="str">
        <f t="shared" si="4"/>
        <v>34:B8:83:14:FF:98</v>
      </c>
      <c r="M22" s="5" t="str">
        <f t="shared" si="5"/>
        <v>34B8.8314.FF98</v>
      </c>
      <c r="N22" s="5" t="str">
        <f t="shared" si="6"/>
        <v>34b8.8314.ff98</v>
      </c>
    </row>
    <row r="23" spans="1:14" x14ac:dyDescent="0.25">
      <c r="A23" s="44">
        <v>20</v>
      </c>
      <c r="B23" s="44" t="str">
        <f t="shared" si="0"/>
        <v>de0634ncap20020</v>
      </c>
      <c r="C23" s="50" t="s">
        <v>1086</v>
      </c>
      <c r="D23" s="46" t="s">
        <v>1575</v>
      </c>
      <c r="E23" s="16" t="s">
        <v>1576</v>
      </c>
      <c r="F23" s="47"/>
      <c r="G23" s="44" t="str">
        <f t="shared" si="1"/>
        <v>10.251.81.220</v>
      </c>
      <c r="H23" s="44" t="str">
        <f t="shared" si="2"/>
        <v>17.06.04</v>
      </c>
      <c r="I23" s="44" t="str">
        <f t="shared" si="3"/>
        <v>outdoor</v>
      </c>
      <c r="J23" s="50" t="s">
        <v>1084</v>
      </c>
      <c r="L23" s="5" t="str">
        <f t="shared" si="4"/>
        <v>34:B8:83:15:10:70</v>
      </c>
      <c r="M23" s="5" t="str">
        <f t="shared" si="5"/>
        <v>34B8.8315.1070</v>
      </c>
      <c r="N23" s="5" t="str">
        <f t="shared" si="6"/>
        <v>34b8.8315.1070</v>
      </c>
    </row>
    <row r="24" spans="1:14" x14ac:dyDescent="0.25">
      <c r="A24" s="44">
        <v>21</v>
      </c>
      <c r="B24" s="44" t="str">
        <f t="shared" si="0"/>
        <v>de0634ncap20021</v>
      </c>
      <c r="C24" s="50" t="s">
        <v>1086</v>
      </c>
      <c r="D24" s="46" t="s">
        <v>1577</v>
      </c>
      <c r="E24" s="16" t="s">
        <v>1578</v>
      </c>
      <c r="F24" s="47"/>
      <c r="G24" s="44" t="str">
        <f t="shared" si="1"/>
        <v>10.251.81.221</v>
      </c>
      <c r="H24" s="44" t="str">
        <f t="shared" si="2"/>
        <v>17.06.04</v>
      </c>
      <c r="I24" s="44" t="str">
        <f t="shared" si="3"/>
        <v>outdoor</v>
      </c>
      <c r="J24" s="50" t="s">
        <v>1084</v>
      </c>
      <c r="L24" s="5" t="str">
        <f t="shared" si="4"/>
        <v>34:B8:83:14:F9:A4</v>
      </c>
      <c r="M24" s="5" t="str">
        <f t="shared" si="5"/>
        <v>34B8.8314.F9A4</v>
      </c>
      <c r="N24" s="5" t="str">
        <f t="shared" si="6"/>
        <v>34b8.8314.f9a4</v>
      </c>
    </row>
    <row r="25" spans="1:14" x14ac:dyDescent="0.25">
      <c r="A25" s="44">
        <v>22</v>
      </c>
      <c r="B25" s="44" t="str">
        <f t="shared" si="0"/>
        <v>de0634ncap20022</v>
      </c>
      <c r="C25" s="50" t="s">
        <v>1086</v>
      </c>
      <c r="D25" s="46" t="s">
        <v>1579</v>
      </c>
      <c r="E25" s="16" t="s">
        <v>1580</v>
      </c>
      <c r="F25" s="47"/>
      <c r="G25" s="44" t="str">
        <f t="shared" si="1"/>
        <v>10.251.81.222</v>
      </c>
      <c r="H25" s="44" t="str">
        <f t="shared" si="2"/>
        <v>17.06.04</v>
      </c>
      <c r="I25" s="44" t="str">
        <f t="shared" si="3"/>
        <v>outdoor</v>
      </c>
      <c r="J25" s="50" t="s">
        <v>1084</v>
      </c>
      <c r="L25" s="5" t="str">
        <f t="shared" si="4"/>
        <v>34:B8:83:15:12:04</v>
      </c>
      <c r="M25" s="5" t="str">
        <f t="shared" si="5"/>
        <v>34B8.8315.1204</v>
      </c>
      <c r="N25" s="5" t="str">
        <f t="shared" si="6"/>
        <v>34b8.8315.1204</v>
      </c>
    </row>
    <row r="26" spans="1:14" x14ac:dyDescent="0.25">
      <c r="A26" s="44">
        <v>23</v>
      </c>
      <c r="B26" s="44" t="str">
        <f t="shared" si="0"/>
        <v>de0634ncap20023</v>
      </c>
      <c r="C26" s="50" t="s">
        <v>1086</v>
      </c>
      <c r="D26" s="46" t="s">
        <v>1581</v>
      </c>
      <c r="E26" s="16" t="s">
        <v>1582</v>
      </c>
      <c r="F26" s="47"/>
      <c r="G26" s="44" t="str">
        <f t="shared" si="1"/>
        <v>10.251.81.223</v>
      </c>
      <c r="H26" s="44" t="str">
        <f t="shared" si="2"/>
        <v>17.06.04</v>
      </c>
      <c r="I26" s="44" t="str">
        <f t="shared" si="3"/>
        <v>outdoor</v>
      </c>
      <c r="J26" s="50" t="s">
        <v>1084</v>
      </c>
      <c r="L26" s="5" t="str">
        <f t="shared" si="4"/>
        <v>34:B8:83:15:0F:D8</v>
      </c>
      <c r="M26" s="5" t="str">
        <f t="shared" si="5"/>
        <v>34B8.8315.0FD8</v>
      </c>
      <c r="N26" s="5" t="str">
        <f t="shared" si="6"/>
        <v>34b8.8315.0fd8</v>
      </c>
    </row>
    <row r="27" spans="1:14" x14ac:dyDescent="0.25">
      <c r="A27" s="44">
        <v>24</v>
      </c>
      <c r="B27" s="44" t="str">
        <f t="shared" si="0"/>
        <v>de0634ncap20024</v>
      </c>
      <c r="C27" s="50" t="s">
        <v>1086</v>
      </c>
      <c r="D27" s="46" t="s">
        <v>1583</v>
      </c>
      <c r="E27" s="16" t="s">
        <v>1584</v>
      </c>
      <c r="F27" s="47"/>
      <c r="G27" s="44" t="str">
        <f t="shared" si="1"/>
        <v>10.251.81.224</v>
      </c>
      <c r="H27" s="44" t="str">
        <f t="shared" si="2"/>
        <v>17.06.04</v>
      </c>
      <c r="I27" s="44" t="str">
        <f t="shared" si="3"/>
        <v>outdoor</v>
      </c>
      <c r="J27" s="50" t="s">
        <v>1084</v>
      </c>
      <c r="L27" s="5" t="str">
        <f t="shared" si="4"/>
        <v>34:B8:83:15:0D:90</v>
      </c>
      <c r="M27" s="5" t="str">
        <f t="shared" si="5"/>
        <v>34B8.8315.0D90</v>
      </c>
      <c r="N27" s="5" t="str">
        <f t="shared" si="6"/>
        <v>34b8.8315.0d90</v>
      </c>
    </row>
    <row r="28" spans="1:14" x14ac:dyDescent="0.25">
      <c r="A28" s="44">
        <v>25</v>
      </c>
      <c r="B28" s="44" t="str">
        <f t="shared" si="0"/>
        <v>de0634ncap20025</v>
      </c>
      <c r="C28" s="50" t="s">
        <v>1086</v>
      </c>
      <c r="D28" s="46" t="s">
        <v>1585</v>
      </c>
      <c r="E28" s="16" t="s">
        <v>1586</v>
      </c>
      <c r="F28" s="47"/>
      <c r="G28" s="44" t="str">
        <f t="shared" si="1"/>
        <v>10.251.81.225</v>
      </c>
      <c r="H28" s="44" t="str">
        <f t="shared" si="2"/>
        <v>17.06.04</v>
      </c>
      <c r="I28" s="44" t="str">
        <f t="shared" si="3"/>
        <v>outdoor</v>
      </c>
      <c r="J28" s="50" t="s">
        <v>1084</v>
      </c>
      <c r="L28" s="5" t="str">
        <f t="shared" si="4"/>
        <v>34:B8:83:15:03:44</v>
      </c>
      <c r="M28" s="5" t="str">
        <f t="shared" si="5"/>
        <v>34B8.8315.0344</v>
      </c>
      <c r="N28" s="5" t="str">
        <f t="shared" si="6"/>
        <v>34b8.8315.0344</v>
      </c>
    </row>
    <row r="29" spans="1:14" x14ac:dyDescent="0.25">
      <c r="A29" s="44">
        <v>26</v>
      </c>
      <c r="B29" s="44" t="str">
        <f t="shared" si="0"/>
        <v>de0634ncap20026</v>
      </c>
      <c r="C29" s="50" t="s">
        <v>1087</v>
      </c>
      <c r="D29" s="46" t="s">
        <v>1608</v>
      </c>
      <c r="E29" s="16" t="s">
        <v>1632</v>
      </c>
      <c r="F29" s="47"/>
      <c r="G29" s="44" t="str">
        <f t="shared" si="1"/>
        <v>10.251.81.226</v>
      </c>
      <c r="H29" s="44" t="str">
        <f t="shared" si="2"/>
        <v>17.06.04</v>
      </c>
      <c r="I29" s="44" t="str">
        <f t="shared" si="3"/>
        <v>indoor</v>
      </c>
      <c r="J29" s="50" t="s">
        <v>1084</v>
      </c>
      <c r="L29" s="5" t="str">
        <f t="shared" si="4"/>
        <v>1C:D1:E0:5D:78:D4</v>
      </c>
      <c r="M29" s="5" t="str">
        <f t="shared" si="5"/>
        <v>1CD1.E05D.78D4</v>
      </c>
      <c r="N29" s="5" t="str">
        <f t="shared" si="6"/>
        <v>1cd1.e05d.78d4</v>
      </c>
    </row>
    <row r="30" spans="1:14" x14ac:dyDescent="0.25">
      <c r="A30" s="44">
        <v>27</v>
      </c>
      <c r="B30" s="44" t="str">
        <f t="shared" si="0"/>
        <v>de0634ncap20027</v>
      </c>
      <c r="C30" s="50" t="s">
        <v>1087</v>
      </c>
      <c r="D30" s="46" t="s">
        <v>1609</v>
      </c>
      <c r="E30" s="16" t="s">
        <v>1633</v>
      </c>
      <c r="F30" s="47"/>
      <c r="G30" s="44" t="str">
        <f t="shared" si="1"/>
        <v>10.251.81.227</v>
      </c>
      <c r="H30" s="44" t="str">
        <f t="shared" si="2"/>
        <v>17.06.04</v>
      </c>
      <c r="I30" s="44" t="str">
        <f t="shared" si="3"/>
        <v>indoor</v>
      </c>
      <c r="J30" s="50" t="s">
        <v>1084</v>
      </c>
      <c r="L30" s="5" t="str">
        <f t="shared" si="4"/>
        <v>1C:D1:E0:5C:6D:90</v>
      </c>
      <c r="M30" s="5" t="str">
        <f t="shared" si="5"/>
        <v>1CD1.E05C.6D90</v>
      </c>
      <c r="N30" s="5" t="str">
        <f t="shared" si="6"/>
        <v>1cd1.e05c.6d90</v>
      </c>
    </row>
    <row r="31" spans="1:14" x14ac:dyDescent="0.25">
      <c r="A31" s="44">
        <v>28</v>
      </c>
      <c r="B31" s="44" t="str">
        <f t="shared" si="0"/>
        <v>de0634ncap20028</v>
      </c>
      <c r="C31" s="50" t="s">
        <v>1087</v>
      </c>
      <c r="D31" s="46" t="s">
        <v>1610</v>
      </c>
      <c r="E31" s="16" t="s">
        <v>1634</v>
      </c>
      <c r="F31" s="47"/>
      <c r="G31" s="44" t="str">
        <f t="shared" si="1"/>
        <v>10.251.81.228</v>
      </c>
      <c r="H31" s="44" t="str">
        <f t="shared" si="2"/>
        <v>17.06.04</v>
      </c>
      <c r="I31" s="44" t="str">
        <f t="shared" si="3"/>
        <v>indoor</v>
      </c>
      <c r="J31" s="50" t="s">
        <v>1084</v>
      </c>
      <c r="L31" s="5" t="str">
        <f t="shared" si="4"/>
        <v>1C:D1:E0:5D:7F:A0</v>
      </c>
      <c r="M31" s="5" t="str">
        <f t="shared" si="5"/>
        <v>1CD1.E05D.7FA0</v>
      </c>
      <c r="N31" s="5" t="str">
        <f t="shared" si="6"/>
        <v>1cd1.e05d.7fa0</v>
      </c>
    </row>
    <row r="32" spans="1:14" x14ac:dyDescent="0.25">
      <c r="A32" s="44">
        <v>29</v>
      </c>
      <c r="B32" s="44" t="str">
        <f t="shared" si="0"/>
        <v>de0634ncap20029</v>
      </c>
      <c r="C32" s="50" t="s">
        <v>1087</v>
      </c>
      <c r="D32" s="46" t="s">
        <v>1611</v>
      </c>
      <c r="E32" s="16" t="s">
        <v>1635</v>
      </c>
      <c r="F32" s="47"/>
      <c r="G32" s="44" t="str">
        <f t="shared" si="1"/>
        <v>10.251.81.229</v>
      </c>
      <c r="H32" s="44" t="str">
        <f t="shared" si="2"/>
        <v>17.06.04</v>
      </c>
      <c r="I32" s="44" t="str">
        <f t="shared" si="3"/>
        <v>indoor</v>
      </c>
      <c r="J32" s="50" t="s">
        <v>1084</v>
      </c>
      <c r="L32" s="5" t="str">
        <f t="shared" si="4"/>
        <v>1C:D1:E0:5D:C9:38</v>
      </c>
      <c r="M32" s="5" t="str">
        <f t="shared" si="5"/>
        <v>1CD1.E05D.C938</v>
      </c>
      <c r="N32" s="5" t="str">
        <f t="shared" si="6"/>
        <v>1cd1.e05d.c938</v>
      </c>
    </row>
    <row r="33" spans="1:14" x14ac:dyDescent="0.25">
      <c r="A33" s="44">
        <v>30</v>
      </c>
      <c r="B33" s="44" t="str">
        <f t="shared" si="0"/>
        <v>de0634ncap20030</v>
      </c>
      <c r="C33" s="50" t="s">
        <v>1087</v>
      </c>
      <c r="D33" s="46" t="s">
        <v>1612</v>
      </c>
      <c r="E33" s="16" t="s">
        <v>1636</v>
      </c>
      <c r="F33" s="47"/>
      <c r="G33" s="44" t="str">
        <f t="shared" si="1"/>
        <v>10.251.81.230</v>
      </c>
      <c r="H33" s="44" t="str">
        <f t="shared" si="2"/>
        <v>17.06.04</v>
      </c>
      <c r="I33" s="44" t="str">
        <f t="shared" si="3"/>
        <v>indoor</v>
      </c>
      <c r="J33" s="50" t="s">
        <v>1084</v>
      </c>
      <c r="L33" s="5" t="str">
        <f t="shared" si="4"/>
        <v>1C:D1:E0:5D:5C:64</v>
      </c>
      <c r="M33" s="5" t="str">
        <f t="shared" si="5"/>
        <v>1CD1.E05D.5C64</v>
      </c>
      <c r="N33" s="5" t="str">
        <f t="shared" si="6"/>
        <v>1cd1.e05d.5c64</v>
      </c>
    </row>
    <row r="34" spans="1:14" x14ac:dyDescent="0.25">
      <c r="A34" s="44">
        <v>31</v>
      </c>
      <c r="B34" s="44" t="str">
        <f t="shared" si="0"/>
        <v>de0634ncap20031</v>
      </c>
      <c r="C34" s="50" t="s">
        <v>1087</v>
      </c>
      <c r="D34" s="46" t="s">
        <v>1613</v>
      </c>
      <c r="E34" s="16" t="s">
        <v>1637</v>
      </c>
      <c r="F34" s="47"/>
      <c r="G34" s="44" t="str">
        <f t="shared" si="1"/>
        <v>10.251.81.231</v>
      </c>
      <c r="H34" s="44" t="str">
        <f t="shared" si="2"/>
        <v>17.06.04</v>
      </c>
      <c r="I34" s="44" t="str">
        <f t="shared" si="3"/>
        <v>indoor</v>
      </c>
      <c r="J34" s="50" t="s">
        <v>1084</v>
      </c>
      <c r="L34" s="5" t="str">
        <f t="shared" si="4"/>
        <v>1C:D1:E0:5D:47:84</v>
      </c>
      <c r="M34" s="5" t="str">
        <f t="shared" si="5"/>
        <v>1CD1.E05D.4784</v>
      </c>
      <c r="N34" s="5" t="str">
        <f t="shared" si="6"/>
        <v>1cd1.e05d.4784</v>
      </c>
    </row>
    <row r="35" spans="1:14" x14ac:dyDescent="0.25">
      <c r="A35" s="44">
        <v>32</v>
      </c>
      <c r="B35" s="44" t="str">
        <f t="shared" si="0"/>
        <v>de0634ncap20032</v>
      </c>
      <c r="C35" s="50" t="s">
        <v>1087</v>
      </c>
      <c r="D35" s="46" t="s">
        <v>1614</v>
      </c>
      <c r="E35" s="16" t="s">
        <v>1638</v>
      </c>
      <c r="F35" s="47"/>
      <c r="G35" s="44" t="str">
        <f t="shared" si="1"/>
        <v>10.251.81.232</v>
      </c>
      <c r="H35" s="44" t="str">
        <f t="shared" si="2"/>
        <v>17.06.04</v>
      </c>
      <c r="I35" s="44" t="str">
        <f t="shared" si="3"/>
        <v>indoor</v>
      </c>
      <c r="J35" s="50" t="s">
        <v>1084</v>
      </c>
      <c r="L35" s="5" t="str">
        <f t="shared" si="4"/>
        <v>1C:D1:E0:5D:3B:84</v>
      </c>
      <c r="M35" s="5" t="str">
        <f t="shared" si="5"/>
        <v>1CD1.E05D.3B84</v>
      </c>
      <c r="N35" s="5" t="str">
        <f t="shared" si="6"/>
        <v>1cd1.e05d.3b84</v>
      </c>
    </row>
    <row r="36" spans="1:14" x14ac:dyDescent="0.25">
      <c r="A36" s="44">
        <v>33</v>
      </c>
      <c r="B36" s="44" t="str">
        <f t="shared" si="0"/>
        <v>de0634ncap20033</v>
      </c>
      <c r="C36" s="50" t="s">
        <v>1087</v>
      </c>
      <c r="D36" s="46" t="s">
        <v>1615</v>
      </c>
      <c r="E36" s="16" t="s">
        <v>1639</v>
      </c>
      <c r="F36" s="47"/>
      <c r="G36" s="44" t="str">
        <f t="shared" si="1"/>
        <v>10.251.81.233</v>
      </c>
      <c r="H36" s="44" t="str">
        <f t="shared" si="2"/>
        <v>17.06.04</v>
      </c>
      <c r="I36" s="44" t="str">
        <f t="shared" si="3"/>
        <v>indoor</v>
      </c>
      <c r="J36" s="50" t="s">
        <v>1084</v>
      </c>
      <c r="L36" s="5" t="str">
        <f t="shared" ref="L36:L57" si="7">UPPER(MID(E36,1,2)&amp;":"&amp;MID(E36,3,2)&amp;":"&amp;MID(E36,5,2)&amp;":"&amp;MID(E36,7,2)&amp;":"&amp;MID(E36,9,2)&amp;":"&amp;MID(E36,11,2))</f>
        <v>1C:D1:E0:5D:5D:F8</v>
      </c>
      <c r="M36" s="5" t="str">
        <f t="shared" ref="M36:M57" si="8">UPPER(MID(E36,1,4)&amp;"."&amp;MID(E36,5,4)&amp;"."&amp;MID(E36,9,4))</f>
        <v>1CD1.E05D.5DF8</v>
      </c>
      <c r="N36" s="5" t="str">
        <f t="shared" si="6"/>
        <v>1cd1.e05d.5df8</v>
      </c>
    </row>
    <row r="37" spans="1:14" x14ac:dyDescent="0.25">
      <c r="A37" s="44">
        <v>34</v>
      </c>
      <c r="B37" s="44" t="str">
        <f t="shared" si="0"/>
        <v>de0634ncap20034</v>
      </c>
      <c r="C37" s="50" t="s">
        <v>1087</v>
      </c>
      <c r="D37" s="46" t="s">
        <v>1616</v>
      </c>
      <c r="E37" s="16" t="s">
        <v>1640</v>
      </c>
      <c r="F37" s="47"/>
      <c r="G37" s="44" t="str">
        <f t="shared" si="1"/>
        <v>10.251.81.234</v>
      </c>
      <c r="H37" s="44" t="str">
        <f t="shared" si="2"/>
        <v>17.06.04</v>
      </c>
      <c r="I37" s="44" t="str">
        <f t="shared" si="3"/>
        <v>indoor</v>
      </c>
      <c r="J37" s="50" t="s">
        <v>1084</v>
      </c>
      <c r="L37" s="5" t="str">
        <f t="shared" si="7"/>
        <v>1C:D1:E0:5D:B0:C8</v>
      </c>
      <c r="M37" s="5" t="str">
        <f t="shared" si="8"/>
        <v>1CD1.E05D.B0C8</v>
      </c>
      <c r="N37" s="5" t="str">
        <f t="shared" si="6"/>
        <v>1cd1.e05d.b0c8</v>
      </c>
    </row>
    <row r="38" spans="1:14" x14ac:dyDescent="0.25">
      <c r="A38" s="44">
        <v>35</v>
      </c>
      <c r="B38" s="44" t="str">
        <f t="shared" si="0"/>
        <v>de0634ncap20035</v>
      </c>
      <c r="C38" s="50" t="s">
        <v>1087</v>
      </c>
      <c r="D38" s="46" t="s">
        <v>1617</v>
      </c>
      <c r="E38" s="16" t="s">
        <v>1641</v>
      </c>
      <c r="F38" s="47"/>
      <c r="G38" s="44" t="str">
        <f t="shared" si="1"/>
        <v>10.251.81.235</v>
      </c>
      <c r="H38" s="44" t="str">
        <f t="shared" si="2"/>
        <v>17.06.04</v>
      </c>
      <c r="I38" s="44" t="str">
        <f t="shared" si="3"/>
        <v>indoor</v>
      </c>
      <c r="J38" s="50" t="s">
        <v>1084</v>
      </c>
      <c r="L38" s="5" t="str">
        <f t="shared" si="7"/>
        <v>1C:D1:E0:5D:9D:FC</v>
      </c>
      <c r="M38" s="5" t="str">
        <f t="shared" si="8"/>
        <v>1CD1.E05D.9DFC</v>
      </c>
      <c r="N38" s="5" t="str">
        <f t="shared" si="6"/>
        <v>1cd1.e05d.9dfc</v>
      </c>
    </row>
    <row r="39" spans="1:14" x14ac:dyDescent="0.25">
      <c r="A39" s="44">
        <v>36</v>
      </c>
      <c r="B39" s="44" t="str">
        <f t="shared" si="0"/>
        <v>de0634ncap20036</v>
      </c>
      <c r="C39" s="50" t="s">
        <v>1087</v>
      </c>
      <c r="D39" s="46" t="s">
        <v>1618</v>
      </c>
      <c r="E39" s="16" t="s">
        <v>1642</v>
      </c>
      <c r="F39" s="47"/>
      <c r="G39" s="44" t="str">
        <f t="shared" si="1"/>
        <v>10.251.81.236</v>
      </c>
      <c r="H39" s="44" t="str">
        <f t="shared" si="2"/>
        <v>17.06.04</v>
      </c>
      <c r="I39" s="44" t="str">
        <f t="shared" si="3"/>
        <v>indoor</v>
      </c>
      <c r="J39" s="50" t="s">
        <v>1084</v>
      </c>
      <c r="L39" s="5" t="str">
        <f t="shared" si="7"/>
        <v>1C:D1:E0:5D:89:B8</v>
      </c>
      <c r="M39" s="5" t="str">
        <f t="shared" si="8"/>
        <v>1CD1.E05D.89B8</v>
      </c>
      <c r="N39" s="5" t="str">
        <f t="shared" si="6"/>
        <v>1cd1.e05d.89b8</v>
      </c>
    </row>
    <row r="40" spans="1:14" x14ac:dyDescent="0.25">
      <c r="A40" s="44">
        <v>37</v>
      </c>
      <c r="B40" s="44" t="str">
        <f t="shared" si="0"/>
        <v>de0634ncap20037</v>
      </c>
      <c r="C40" s="50" t="s">
        <v>1087</v>
      </c>
      <c r="D40" s="46" t="s">
        <v>1619</v>
      </c>
      <c r="E40" s="16" t="s">
        <v>1643</v>
      </c>
      <c r="F40" s="47"/>
      <c r="G40" s="44" t="str">
        <f t="shared" si="1"/>
        <v>10.251.81.237</v>
      </c>
      <c r="H40" s="44" t="str">
        <f t="shared" si="2"/>
        <v>17.06.04</v>
      </c>
      <c r="I40" s="44" t="str">
        <f t="shared" si="3"/>
        <v>indoor</v>
      </c>
      <c r="J40" s="50" t="s">
        <v>1084</v>
      </c>
      <c r="L40" s="5" t="str">
        <f t="shared" si="7"/>
        <v>1C:D1:E0:5D:A4:7C</v>
      </c>
      <c r="M40" s="5" t="str">
        <f t="shared" si="8"/>
        <v>1CD1.E05D.A47C</v>
      </c>
      <c r="N40" s="5" t="str">
        <f t="shared" si="6"/>
        <v>1cd1.e05d.a47c</v>
      </c>
    </row>
    <row r="41" spans="1:14" x14ac:dyDescent="0.25">
      <c r="A41" s="44">
        <v>38</v>
      </c>
      <c r="B41" s="44" t="str">
        <f t="shared" si="0"/>
        <v>de0634ncap20038</v>
      </c>
      <c r="C41" s="50" t="s">
        <v>1087</v>
      </c>
      <c r="D41" s="46" t="s">
        <v>1620</v>
      </c>
      <c r="E41" s="16" t="s">
        <v>1644</v>
      </c>
      <c r="F41" s="47"/>
      <c r="G41" s="44" t="str">
        <f t="shared" si="1"/>
        <v>10.251.81.238</v>
      </c>
      <c r="H41" s="44" t="str">
        <f t="shared" si="2"/>
        <v>17.06.04</v>
      </c>
      <c r="I41" s="44" t="str">
        <f t="shared" si="3"/>
        <v>indoor</v>
      </c>
      <c r="J41" s="50" t="s">
        <v>1084</v>
      </c>
      <c r="L41" s="5" t="str">
        <f t="shared" si="7"/>
        <v>1C:D1:E0:0E:09:D0</v>
      </c>
      <c r="M41" s="5" t="str">
        <f t="shared" si="8"/>
        <v>1CD1.E00E.09D0</v>
      </c>
      <c r="N41" s="5" t="str">
        <f t="shared" si="6"/>
        <v>1cd1.e00e.09d0</v>
      </c>
    </row>
    <row r="42" spans="1:14" x14ac:dyDescent="0.25">
      <c r="A42" s="44">
        <v>39</v>
      </c>
      <c r="B42" s="44" t="str">
        <f t="shared" si="0"/>
        <v>de0634ncap20039</v>
      </c>
      <c r="C42" s="50" t="s">
        <v>1087</v>
      </c>
      <c r="D42" s="46" t="s">
        <v>1621</v>
      </c>
      <c r="E42" s="16" t="s">
        <v>1645</v>
      </c>
      <c r="F42" s="47"/>
      <c r="G42" s="44" t="str">
        <f t="shared" si="1"/>
        <v>10.251.81.239</v>
      </c>
      <c r="H42" s="44" t="str">
        <f t="shared" si="2"/>
        <v>17.06.04</v>
      </c>
      <c r="I42" s="44" t="str">
        <f t="shared" si="3"/>
        <v>indoor</v>
      </c>
      <c r="J42" s="50" t="s">
        <v>1084</v>
      </c>
      <c r="L42" s="5" t="str">
        <f t="shared" si="7"/>
        <v>1C:D1:E0:0E:00:30</v>
      </c>
      <c r="M42" s="5" t="str">
        <f t="shared" si="8"/>
        <v>1CD1.E00E.0030</v>
      </c>
      <c r="N42" s="5" t="str">
        <f t="shared" si="6"/>
        <v>1cd1.e00e.0030</v>
      </c>
    </row>
    <row r="43" spans="1:14" x14ac:dyDescent="0.25">
      <c r="A43" s="44">
        <v>40</v>
      </c>
      <c r="B43" s="44" t="str">
        <f t="shared" si="0"/>
        <v>de0634ncap20040</v>
      </c>
      <c r="C43" s="50" t="s">
        <v>1087</v>
      </c>
      <c r="D43" s="46" t="s">
        <v>1622</v>
      </c>
      <c r="E43" s="16" t="s">
        <v>1646</v>
      </c>
      <c r="F43" s="47"/>
      <c r="G43" s="44" t="str">
        <f t="shared" si="1"/>
        <v>10.251.81.240</v>
      </c>
      <c r="H43" s="44" t="str">
        <f t="shared" si="2"/>
        <v>17.06.04</v>
      </c>
      <c r="I43" s="44" t="str">
        <f t="shared" si="3"/>
        <v>indoor</v>
      </c>
      <c r="J43" s="50" t="s">
        <v>1084</v>
      </c>
      <c r="L43" s="5" t="str">
        <f t="shared" si="7"/>
        <v>B8:11:4B:E7:F6:5C</v>
      </c>
      <c r="M43" s="5" t="str">
        <f t="shared" si="8"/>
        <v>B811.4BE7.F65C</v>
      </c>
      <c r="N43" s="5" t="str">
        <f t="shared" si="6"/>
        <v>b811.4be7.f65c</v>
      </c>
    </row>
    <row r="44" spans="1:14" x14ac:dyDescent="0.25">
      <c r="A44" s="44">
        <v>41</v>
      </c>
      <c r="B44" s="44" t="str">
        <f t="shared" si="0"/>
        <v>de0634ncap20041</v>
      </c>
      <c r="C44" s="50" t="s">
        <v>1087</v>
      </c>
      <c r="D44" s="46" t="s">
        <v>1623</v>
      </c>
      <c r="E44" s="16" t="s">
        <v>1647</v>
      </c>
      <c r="F44" s="47"/>
      <c r="G44" s="44" t="str">
        <f t="shared" si="1"/>
        <v>10.251.81.241</v>
      </c>
      <c r="H44" s="44" t="str">
        <f t="shared" si="2"/>
        <v>17.06.04</v>
      </c>
      <c r="I44" s="44" t="str">
        <f t="shared" si="3"/>
        <v>indoor</v>
      </c>
      <c r="J44" s="50" t="s">
        <v>1084</v>
      </c>
      <c r="L44" s="5" t="str">
        <f t="shared" si="7"/>
        <v>B8:11:4B:E7:EF:FC</v>
      </c>
      <c r="M44" s="5" t="str">
        <f t="shared" si="8"/>
        <v>B811.4BE7.EFFC</v>
      </c>
      <c r="N44" s="5" t="str">
        <f t="shared" si="6"/>
        <v>b811.4be7.effc</v>
      </c>
    </row>
    <row r="45" spans="1:14" x14ac:dyDescent="0.25">
      <c r="A45" s="44">
        <v>42</v>
      </c>
      <c r="B45" s="44" t="str">
        <f t="shared" si="0"/>
        <v>de0634ncap20042</v>
      </c>
      <c r="C45" s="50" t="s">
        <v>1087</v>
      </c>
      <c r="D45" s="46" t="s">
        <v>1624</v>
      </c>
      <c r="E45" s="16" t="s">
        <v>1648</v>
      </c>
      <c r="F45" s="47"/>
      <c r="G45" s="44" t="str">
        <f t="shared" si="1"/>
        <v>10.251.81.242</v>
      </c>
      <c r="H45" s="44" t="str">
        <f t="shared" si="2"/>
        <v>17.06.04</v>
      </c>
      <c r="I45" s="44" t="str">
        <f t="shared" si="3"/>
        <v>indoor</v>
      </c>
      <c r="J45" s="50" t="s">
        <v>1084</v>
      </c>
      <c r="L45" s="5" t="str">
        <f t="shared" si="7"/>
        <v>B8:11:4B:E7:E8:34</v>
      </c>
      <c r="M45" s="5" t="str">
        <f t="shared" si="8"/>
        <v>B811.4BE7.E834</v>
      </c>
      <c r="N45" s="5" t="str">
        <f t="shared" si="6"/>
        <v>b811.4be7.e834</v>
      </c>
    </row>
    <row r="46" spans="1:14" x14ac:dyDescent="0.25">
      <c r="A46" s="44">
        <v>43</v>
      </c>
      <c r="B46" s="44" t="str">
        <f t="shared" si="0"/>
        <v>de0634ncap20043</v>
      </c>
      <c r="C46" s="50" t="s">
        <v>1087</v>
      </c>
      <c r="D46" s="46" t="s">
        <v>1625</v>
      </c>
      <c r="E46" s="16" t="s">
        <v>1649</v>
      </c>
      <c r="F46" s="47"/>
      <c r="G46" s="44" t="str">
        <f t="shared" si="1"/>
        <v>10.251.81.243</v>
      </c>
      <c r="H46" s="44" t="str">
        <f t="shared" si="2"/>
        <v>17.06.04</v>
      </c>
      <c r="I46" s="44" t="str">
        <f t="shared" si="3"/>
        <v>indoor</v>
      </c>
      <c r="J46" s="50" t="s">
        <v>1084</v>
      </c>
      <c r="L46" s="5" t="str">
        <f t="shared" si="7"/>
        <v>1C:D1:E0:39:D9:C0</v>
      </c>
      <c r="M46" s="5" t="str">
        <f t="shared" si="8"/>
        <v>1CD1.E039.D9C0</v>
      </c>
      <c r="N46" s="5" t="str">
        <f t="shared" si="6"/>
        <v>1cd1.e039.d9c0</v>
      </c>
    </row>
    <row r="47" spans="1:14" x14ac:dyDescent="0.25">
      <c r="A47" s="44">
        <v>44</v>
      </c>
      <c r="B47" s="44" t="str">
        <f t="shared" si="0"/>
        <v>de0634ncap20044</v>
      </c>
      <c r="C47" s="50" t="s">
        <v>1087</v>
      </c>
      <c r="D47" s="46" t="s">
        <v>1626</v>
      </c>
      <c r="E47" s="16" t="s">
        <v>1650</v>
      </c>
      <c r="F47" s="47"/>
      <c r="G47" s="44" t="str">
        <f t="shared" si="1"/>
        <v>10.251.81.244</v>
      </c>
      <c r="H47" s="44" t="str">
        <f t="shared" si="2"/>
        <v>17.06.04</v>
      </c>
      <c r="I47" s="44" t="str">
        <f t="shared" si="3"/>
        <v>indoor</v>
      </c>
      <c r="J47" s="50" t="s">
        <v>1084</v>
      </c>
      <c r="L47" s="5" t="str">
        <f t="shared" si="7"/>
        <v>1C:D1:E0:39:BC:08</v>
      </c>
      <c r="M47" s="5" t="str">
        <f t="shared" si="8"/>
        <v>1CD1.E039.BC08</v>
      </c>
      <c r="N47" s="5" t="str">
        <f t="shared" si="6"/>
        <v>1cd1.e039.bc08</v>
      </c>
    </row>
    <row r="48" spans="1:14" x14ac:dyDescent="0.25">
      <c r="A48" s="44">
        <v>45</v>
      </c>
      <c r="B48" s="44" t="str">
        <f t="shared" si="0"/>
        <v>de0634ncap20045</v>
      </c>
      <c r="C48" s="50" t="s">
        <v>1087</v>
      </c>
      <c r="D48" s="46" t="s">
        <v>1627</v>
      </c>
      <c r="E48" s="16" t="s">
        <v>1651</v>
      </c>
      <c r="F48" s="47"/>
      <c r="G48" s="44" t="str">
        <f t="shared" si="1"/>
        <v>10.251.81.245</v>
      </c>
      <c r="H48" s="44" t="str">
        <f t="shared" si="2"/>
        <v>17.06.04</v>
      </c>
      <c r="I48" s="44" t="str">
        <f t="shared" si="3"/>
        <v>indoor</v>
      </c>
      <c r="J48" s="50" t="s">
        <v>1084</v>
      </c>
      <c r="L48" s="5" t="str">
        <f t="shared" si="7"/>
        <v>1C:D1:E0:39:AB:00</v>
      </c>
      <c r="M48" s="5" t="str">
        <f t="shared" si="8"/>
        <v>1CD1.E039.AB00</v>
      </c>
      <c r="N48" s="5" t="str">
        <f t="shared" si="6"/>
        <v>1cd1.e039.ab00</v>
      </c>
    </row>
    <row r="49" spans="1:14" x14ac:dyDescent="0.25">
      <c r="A49" s="44">
        <v>46</v>
      </c>
      <c r="B49" s="44" t="str">
        <f t="shared" si="0"/>
        <v>de0634ncap20046</v>
      </c>
      <c r="C49" s="50" t="s">
        <v>1087</v>
      </c>
      <c r="D49" s="46" t="s">
        <v>1628</v>
      </c>
      <c r="E49" s="16" t="s">
        <v>1652</v>
      </c>
      <c r="F49" s="47"/>
      <c r="G49" s="44" t="str">
        <f t="shared" si="1"/>
        <v>10.251.81.246</v>
      </c>
      <c r="H49" s="44" t="str">
        <f t="shared" si="2"/>
        <v>17.06.04</v>
      </c>
      <c r="I49" s="44" t="str">
        <f t="shared" si="3"/>
        <v>indoor</v>
      </c>
      <c r="J49" s="50" t="s">
        <v>1084</v>
      </c>
      <c r="L49" s="5" t="str">
        <f t="shared" si="7"/>
        <v>1C:D1:E0:5C:23:14</v>
      </c>
      <c r="M49" s="5" t="str">
        <f t="shared" si="8"/>
        <v>1CD1.E05C.2314</v>
      </c>
      <c r="N49" s="5" t="str">
        <f t="shared" si="6"/>
        <v>1cd1.e05c.2314</v>
      </c>
    </row>
    <row r="50" spans="1:14" x14ac:dyDescent="0.25">
      <c r="A50" s="44">
        <v>47</v>
      </c>
      <c r="B50" s="44" t="str">
        <f t="shared" si="0"/>
        <v>de0634ncap20047</v>
      </c>
      <c r="C50" s="50" t="s">
        <v>1087</v>
      </c>
      <c r="D50" s="46" t="s">
        <v>1629</v>
      </c>
      <c r="E50" s="16" t="s">
        <v>1653</v>
      </c>
      <c r="F50" s="47"/>
      <c r="G50" s="44" t="str">
        <f t="shared" si="1"/>
        <v>10.251.81.247</v>
      </c>
      <c r="H50" s="44" t="str">
        <f t="shared" si="2"/>
        <v>17.06.04</v>
      </c>
      <c r="I50" s="44" t="str">
        <f t="shared" si="3"/>
        <v>indoor</v>
      </c>
      <c r="J50" s="50" t="s">
        <v>1084</v>
      </c>
      <c r="L50" s="5" t="str">
        <f t="shared" si="7"/>
        <v>1C:D1:E0:39:C9:60</v>
      </c>
      <c r="M50" s="5" t="str">
        <f t="shared" si="8"/>
        <v>1CD1.E039.C960</v>
      </c>
      <c r="N50" s="5" t="str">
        <f t="shared" si="6"/>
        <v>1cd1.e039.c960</v>
      </c>
    </row>
    <row r="51" spans="1:14" x14ac:dyDescent="0.25">
      <c r="A51" s="44">
        <v>48</v>
      </c>
      <c r="B51" s="44" t="str">
        <f t="shared" si="0"/>
        <v>de0634ncap20048</v>
      </c>
      <c r="C51" s="50" t="s">
        <v>1087</v>
      </c>
      <c r="D51" s="46" t="s">
        <v>1630</v>
      </c>
      <c r="E51" s="16" t="s">
        <v>1654</v>
      </c>
      <c r="F51" s="47"/>
      <c r="G51" s="44" t="str">
        <f t="shared" si="1"/>
        <v>10.251.81.248</v>
      </c>
      <c r="H51" s="44" t="str">
        <f t="shared" si="2"/>
        <v>17.06.04</v>
      </c>
      <c r="I51" s="44" t="str">
        <f t="shared" si="3"/>
        <v>indoor</v>
      </c>
      <c r="J51" s="50" t="s">
        <v>1084</v>
      </c>
      <c r="L51" s="5" t="str">
        <f t="shared" si="7"/>
        <v>1C:D1:E0:5D:9B:C0</v>
      </c>
      <c r="M51" s="5" t="str">
        <f t="shared" si="8"/>
        <v>1CD1.E05D.9BC0</v>
      </c>
      <c r="N51" s="5" t="str">
        <f t="shared" si="6"/>
        <v>1cd1.e05d.9bc0</v>
      </c>
    </row>
    <row r="52" spans="1:14" x14ac:dyDescent="0.25">
      <c r="A52" s="44">
        <v>49</v>
      </c>
      <c r="B52" s="44" t="str">
        <f t="shared" si="0"/>
        <v>de0634ncap20049</v>
      </c>
      <c r="C52" s="50" t="s">
        <v>1087</v>
      </c>
      <c r="D52" s="46" t="s">
        <v>1631</v>
      </c>
      <c r="E52" s="16" t="s">
        <v>1655</v>
      </c>
      <c r="F52" s="47"/>
      <c r="G52" s="44" t="str">
        <f t="shared" si="1"/>
        <v>10.251.81.249</v>
      </c>
      <c r="H52" s="44" t="str">
        <f t="shared" si="2"/>
        <v>17.06.04</v>
      </c>
      <c r="I52" s="44" t="str">
        <f t="shared" si="3"/>
        <v>indoor</v>
      </c>
      <c r="J52" s="50" t="s">
        <v>1084</v>
      </c>
      <c r="L52" s="5" t="str">
        <f t="shared" si="7"/>
        <v>1C:D1:E0:5D:D4:34</v>
      </c>
      <c r="M52" s="5" t="str">
        <f t="shared" si="8"/>
        <v>1CD1.E05D.D434</v>
      </c>
      <c r="N52" s="5" t="str">
        <f t="shared" si="6"/>
        <v>1cd1.e05d.d434</v>
      </c>
    </row>
    <row r="53" spans="1:14" x14ac:dyDescent="0.25">
      <c r="A53" s="44">
        <v>50</v>
      </c>
      <c r="B53" s="44" t="str">
        <f t="shared" si="0"/>
        <v>de0634ncap20050</v>
      </c>
      <c r="C53" s="50" t="s">
        <v>1086</v>
      </c>
      <c r="D53" s="46" t="s">
        <v>1587</v>
      </c>
      <c r="E53" s="16" t="s">
        <v>1588</v>
      </c>
      <c r="F53" s="47"/>
      <c r="G53" s="44" t="str">
        <f t="shared" si="1"/>
        <v>10.251.81.250</v>
      </c>
      <c r="H53" s="44" t="str">
        <f t="shared" si="2"/>
        <v>17.06.04</v>
      </c>
      <c r="I53" s="44" t="str">
        <f t="shared" si="3"/>
        <v>outdoor</v>
      </c>
      <c r="J53" s="50" t="s">
        <v>1084</v>
      </c>
      <c r="L53" s="5" t="str">
        <f t="shared" si="7"/>
        <v>34:B8:83:15:0F:1C</v>
      </c>
      <c r="M53" s="5" t="str">
        <f t="shared" si="8"/>
        <v>34B8.8315.0F1C</v>
      </c>
      <c r="N53" s="5" t="str">
        <f t="shared" si="6"/>
        <v>34b8.8315.0f1c</v>
      </c>
    </row>
    <row r="54" spans="1:14" x14ac:dyDescent="0.25">
      <c r="A54" s="44">
        <v>51</v>
      </c>
      <c r="B54" s="44" t="str">
        <f t="shared" si="0"/>
        <v>de0634ncap20051</v>
      </c>
      <c r="C54" s="50" t="s">
        <v>1086</v>
      </c>
      <c r="D54" s="46" t="s">
        <v>1589</v>
      </c>
      <c r="E54" s="16" t="s">
        <v>1590</v>
      </c>
      <c r="F54" s="47"/>
      <c r="G54" s="44" t="str">
        <f t="shared" si="1"/>
        <v>10.251.81.251</v>
      </c>
      <c r="H54" s="44" t="str">
        <f t="shared" si="2"/>
        <v>17.06.04</v>
      </c>
      <c r="I54" s="44" t="str">
        <f t="shared" si="3"/>
        <v>outdoor</v>
      </c>
      <c r="J54" s="50" t="s">
        <v>1084</v>
      </c>
      <c r="L54" s="5" t="str">
        <f t="shared" si="7"/>
        <v>34:B8:83:14:FF:14</v>
      </c>
      <c r="M54" s="5" t="str">
        <f t="shared" si="8"/>
        <v>34B8.8314.FF14</v>
      </c>
      <c r="N54" s="5" t="str">
        <f t="shared" si="6"/>
        <v>34b8.8314.ff14</v>
      </c>
    </row>
    <row r="55" spans="1:14" x14ac:dyDescent="0.25">
      <c r="A55" s="44">
        <v>52</v>
      </c>
      <c r="B55" s="44" t="str">
        <f t="shared" si="0"/>
        <v>de0634ncap20052</v>
      </c>
      <c r="C55" s="50" t="s">
        <v>1086</v>
      </c>
      <c r="D55" s="46" t="s">
        <v>1591</v>
      </c>
      <c r="E55" s="16" t="s">
        <v>1592</v>
      </c>
      <c r="F55" s="47"/>
      <c r="G55" s="44" t="str">
        <f t="shared" si="1"/>
        <v>10.251.81.252</v>
      </c>
      <c r="H55" s="44" t="str">
        <f t="shared" si="2"/>
        <v>17.06.04</v>
      </c>
      <c r="I55" s="44" t="str">
        <f t="shared" si="3"/>
        <v>outdoor</v>
      </c>
      <c r="J55" s="50" t="s">
        <v>1084</v>
      </c>
      <c r="L55" s="5" t="str">
        <f t="shared" si="7"/>
        <v>34:B8:83:14:FF:EC</v>
      </c>
      <c r="M55" s="5" t="str">
        <f t="shared" si="8"/>
        <v>34B8.8314.FFEC</v>
      </c>
      <c r="N55" s="5" t="str">
        <f t="shared" si="6"/>
        <v>34b8.8314.ffec</v>
      </c>
    </row>
    <row r="56" spans="1:14" x14ac:dyDescent="0.25">
      <c r="A56" s="44">
        <v>53</v>
      </c>
      <c r="B56" s="44" t="str">
        <f t="shared" si="0"/>
        <v>de0634ncap20053</v>
      </c>
      <c r="C56" s="50" t="s">
        <v>1087</v>
      </c>
      <c r="D56" s="46" t="s">
        <v>1656</v>
      </c>
      <c r="E56" s="16" t="s">
        <v>1658</v>
      </c>
      <c r="F56" s="47"/>
      <c r="G56" s="44" t="str">
        <f t="shared" si="1"/>
        <v>10.251.81.253</v>
      </c>
      <c r="H56" s="44" t="str">
        <f t="shared" si="2"/>
        <v>17.06.04</v>
      </c>
      <c r="I56" s="44" t="str">
        <f t="shared" si="3"/>
        <v>indoor</v>
      </c>
      <c r="J56" s="50" t="s">
        <v>1084</v>
      </c>
      <c r="L56" s="5" t="str">
        <f t="shared" si="7"/>
        <v>1C:D1:E0:5D:B8:1C</v>
      </c>
      <c r="M56" s="5" t="str">
        <f t="shared" si="8"/>
        <v>1CD1.E05D.B81C</v>
      </c>
      <c r="N56" s="5" t="str">
        <f t="shared" si="6"/>
        <v>1cd1.e05d.b81c</v>
      </c>
    </row>
    <row r="57" spans="1:14" x14ac:dyDescent="0.25">
      <c r="A57" s="44">
        <v>54</v>
      </c>
      <c r="B57" s="44" t="str">
        <f t="shared" si="0"/>
        <v>de0634ncap20054</v>
      </c>
      <c r="C57" s="50" t="s">
        <v>1087</v>
      </c>
      <c r="D57" s="46" t="s">
        <v>1657</v>
      </c>
      <c r="E57" s="16" t="s">
        <v>1659</v>
      </c>
      <c r="F57" s="47"/>
      <c r="G57" s="44" t="str">
        <f t="shared" si="1"/>
        <v>10.251.81.254</v>
      </c>
      <c r="H57" s="44" t="str">
        <f t="shared" si="2"/>
        <v>17.06.04</v>
      </c>
      <c r="I57" s="44" t="str">
        <f t="shared" si="3"/>
        <v>indoor</v>
      </c>
      <c r="J57" s="50" t="s">
        <v>1084</v>
      </c>
      <c r="L57" s="5" t="str">
        <f t="shared" si="7"/>
        <v>1C:D1:E0:5D:9D:7C</v>
      </c>
      <c r="M57" s="5" t="str">
        <f t="shared" si="8"/>
        <v>1CD1.E05D.9D7C</v>
      </c>
      <c r="N57" s="5" t="str">
        <f t="shared" si="6"/>
        <v>1cd1.e05d.9d7c</v>
      </c>
    </row>
    <row r="58" spans="1:14" x14ac:dyDescent="0.25">
      <c r="A58" s="44">
        <v>55</v>
      </c>
      <c r="B58" s="44" t="str">
        <f t="shared" si="0"/>
        <v>de0634ncap20055</v>
      </c>
      <c r="C58" s="50" t="s">
        <v>1086</v>
      </c>
      <c r="D58" s="46" t="s">
        <v>1593</v>
      </c>
      <c r="E58" s="16" t="s">
        <v>1594</v>
      </c>
      <c r="F58" s="47"/>
      <c r="G58" s="44" t="str">
        <f t="shared" si="1"/>
        <v>10.251.81.21</v>
      </c>
      <c r="H58" s="44" t="str">
        <f t="shared" si="2"/>
        <v>17.06.04</v>
      </c>
      <c r="I58" s="44" t="str">
        <f t="shared" si="3"/>
        <v>outdoor</v>
      </c>
      <c r="J58" s="50" t="s">
        <v>1084</v>
      </c>
      <c r="L58" s="5" t="str">
        <f t="shared" ref="L58:L121" si="9">UPPER(MID(E58,1,2)&amp;":"&amp;MID(E58,3,2)&amp;":"&amp;MID(E58,5,2)&amp;":"&amp;MID(E58,7,2)&amp;":"&amp;MID(E58,9,2)&amp;":"&amp;MID(E58,11,2))</f>
        <v>34:B8:83:15:0B:94</v>
      </c>
      <c r="M58" s="5" t="str">
        <f t="shared" ref="M58:M121" si="10">UPPER(MID(E58,1,4)&amp;"."&amp;MID(E58,5,4)&amp;"."&amp;MID(E58,9,4))</f>
        <v>34B8.8315.0B94</v>
      </c>
      <c r="N58" s="5" t="str">
        <f t="shared" ref="N58:N121" si="11">LOWER(M58)</f>
        <v>34b8.8315.0b94</v>
      </c>
    </row>
    <row r="59" spans="1:14" x14ac:dyDescent="0.25">
      <c r="A59" s="44">
        <v>56</v>
      </c>
      <c r="B59" s="44" t="str">
        <f t="shared" si="0"/>
        <v>de0634ncap20056</v>
      </c>
      <c r="C59" s="50" t="s">
        <v>1087</v>
      </c>
      <c r="D59" s="46" t="s">
        <v>1660</v>
      </c>
      <c r="E59" s="46" t="s">
        <v>1661</v>
      </c>
      <c r="F59" s="47"/>
      <c r="G59" s="44" t="str">
        <f t="shared" si="1"/>
        <v>10.251.81.22</v>
      </c>
      <c r="H59" s="44" t="str">
        <f t="shared" si="2"/>
        <v>17.06.04</v>
      </c>
      <c r="I59" s="44" t="str">
        <f t="shared" si="3"/>
        <v>indoor</v>
      </c>
      <c r="J59" s="50" t="s">
        <v>1084</v>
      </c>
      <c r="L59" s="5" t="str">
        <f t="shared" si="9"/>
        <v>1C:D1:E0:5D:8B:C8</v>
      </c>
      <c r="M59" s="5" t="str">
        <f t="shared" si="10"/>
        <v>1CD1.E05D.8BC8</v>
      </c>
      <c r="N59" s="5" t="str">
        <f t="shared" si="11"/>
        <v>1cd1.e05d.8bc8</v>
      </c>
    </row>
    <row r="60" spans="1:14" x14ac:dyDescent="0.25">
      <c r="A60" s="44">
        <v>57</v>
      </c>
      <c r="B60" s="44" t="str">
        <f t="shared" si="0"/>
        <v>de0634ncap20057</v>
      </c>
      <c r="C60" s="50" t="s">
        <v>1086</v>
      </c>
      <c r="D60" s="46" t="s">
        <v>1595</v>
      </c>
      <c r="E60" s="16" t="s">
        <v>1596</v>
      </c>
      <c r="F60" s="47"/>
      <c r="G60" s="44" t="str">
        <f t="shared" si="1"/>
        <v>10.251.81.23</v>
      </c>
      <c r="H60" s="44" t="str">
        <f t="shared" si="2"/>
        <v>17.06.04</v>
      </c>
      <c r="I60" s="44" t="str">
        <f t="shared" si="3"/>
        <v>outdoor</v>
      </c>
      <c r="J60" s="50" t="s">
        <v>1084</v>
      </c>
      <c r="L60" s="5" t="str">
        <f t="shared" si="9"/>
        <v>34:B8:83:14:F3:60</v>
      </c>
      <c r="M60" s="5" t="str">
        <f t="shared" si="10"/>
        <v>34B8.8314.F360</v>
      </c>
      <c r="N60" s="5" t="str">
        <f t="shared" si="11"/>
        <v>34b8.8314.f360</v>
      </c>
    </row>
    <row r="61" spans="1:14" x14ac:dyDescent="0.25">
      <c r="A61" s="44">
        <v>58</v>
      </c>
      <c r="B61" s="44" t="str">
        <f t="shared" si="0"/>
        <v>de0634ncap20058</v>
      </c>
      <c r="C61" s="50" t="s">
        <v>1086</v>
      </c>
      <c r="D61" s="46" t="s">
        <v>1597</v>
      </c>
      <c r="E61" s="16" t="s">
        <v>1598</v>
      </c>
      <c r="F61" s="47"/>
      <c r="G61" s="44" t="str">
        <f t="shared" si="1"/>
        <v>10.251.81.24</v>
      </c>
      <c r="H61" s="44" t="str">
        <f t="shared" si="2"/>
        <v>17.06.04</v>
      </c>
      <c r="I61" s="44" t="str">
        <f t="shared" si="3"/>
        <v>outdoor</v>
      </c>
      <c r="J61" s="50" t="s">
        <v>1084</v>
      </c>
      <c r="L61" s="5" t="str">
        <f t="shared" si="9"/>
        <v>34:B8:83:14:ED:2C</v>
      </c>
      <c r="M61" s="5" t="str">
        <f t="shared" si="10"/>
        <v>34B8.8314.ED2C</v>
      </c>
      <c r="N61" s="5" t="str">
        <f t="shared" si="11"/>
        <v>34b8.8314.ed2c</v>
      </c>
    </row>
    <row r="62" spans="1:14" x14ac:dyDescent="0.25">
      <c r="A62" s="44">
        <v>59</v>
      </c>
      <c r="B62" s="44" t="str">
        <f t="shared" si="0"/>
        <v>de0634ncap20059</v>
      </c>
      <c r="C62" s="50" t="s">
        <v>1086</v>
      </c>
      <c r="D62" s="46" t="s">
        <v>1599</v>
      </c>
      <c r="E62" s="16" t="s">
        <v>1600</v>
      </c>
      <c r="F62" s="47"/>
      <c r="G62" s="44" t="str">
        <f t="shared" si="1"/>
        <v>10.251.81.25</v>
      </c>
      <c r="H62" s="44" t="str">
        <f t="shared" si="2"/>
        <v>17.06.04</v>
      </c>
      <c r="I62" s="44" t="str">
        <f t="shared" si="3"/>
        <v>outdoor</v>
      </c>
      <c r="J62" s="50" t="s">
        <v>1084</v>
      </c>
      <c r="L62" s="5" t="str">
        <f t="shared" si="9"/>
        <v>34:B8:83:15:77:3C</v>
      </c>
      <c r="M62" s="5" t="str">
        <f t="shared" si="10"/>
        <v>34B8.8315.773C</v>
      </c>
      <c r="N62" s="5" t="str">
        <f t="shared" si="11"/>
        <v>34b8.8315.773c</v>
      </c>
    </row>
    <row r="63" spans="1:14" x14ac:dyDescent="0.25">
      <c r="A63" s="44">
        <v>60</v>
      </c>
      <c r="B63" s="44" t="str">
        <f t="shared" si="0"/>
        <v>de0634ncap20060</v>
      </c>
      <c r="C63" s="50"/>
      <c r="D63" s="46"/>
      <c r="E63" s="16"/>
      <c r="F63" s="47"/>
      <c r="G63" s="44" t="str">
        <f t="shared" si="1"/>
        <v>10.251.81.26</v>
      </c>
      <c r="H63" s="44" t="str">
        <f t="shared" si="2"/>
        <v>17.06.04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 x14ac:dyDescent="0.25">
      <c r="A64" s="44">
        <v>61</v>
      </c>
      <c r="B64" s="44" t="str">
        <f t="shared" si="0"/>
        <v>de0634ncap20061</v>
      </c>
      <c r="C64" s="50"/>
      <c r="D64" s="46"/>
      <c r="E64" s="16"/>
      <c r="F64" s="47"/>
      <c r="G64" s="44" t="str">
        <f t="shared" si="1"/>
        <v>10.251.81.27</v>
      </c>
      <c r="H64" s="44" t="str">
        <f t="shared" si="2"/>
        <v>17.06.04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 x14ac:dyDescent="0.25">
      <c r="A65" s="44">
        <v>62</v>
      </c>
      <c r="B65" s="44" t="str">
        <f t="shared" si="0"/>
        <v>de0634ncap20062</v>
      </c>
      <c r="C65" s="50"/>
      <c r="D65" s="46"/>
      <c r="E65" s="16"/>
      <c r="F65" s="47"/>
      <c r="G65" s="44" t="str">
        <f t="shared" si="1"/>
        <v>10.251.81.28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 x14ac:dyDescent="0.25">
      <c r="A66" s="44">
        <v>63</v>
      </c>
      <c r="B66" s="44" t="str">
        <f t="shared" si="0"/>
        <v>de0634ncap20063</v>
      </c>
      <c r="C66" s="50"/>
      <c r="D66" s="46"/>
      <c r="E66" s="16"/>
      <c r="F66" s="47"/>
      <c r="G66" s="44" t="str">
        <f t="shared" si="1"/>
        <v>10.251.81.29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 x14ac:dyDescent="0.25">
      <c r="A67" s="44">
        <v>64</v>
      </c>
      <c r="B67" s="44" t="str">
        <f t="shared" si="0"/>
        <v>de0634ncap20064</v>
      </c>
      <c r="C67" s="50"/>
      <c r="D67" s="46"/>
      <c r="E67" s="16"/>
      <c r="F67" s="47"/>
      <c r="G67" s="44" t="str">
        <f t="shared" si="1"/>
        <v>10.251.81.30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 x14ac:dyDescent="0.25">
      <c r="A68" s="44">
        <v>65</v>
      </c>
      <c r="B68" s="44" t="str">
        <f t="shared" ref="B68:B131" si="12">IF(A68&gt;SUM(range_ap1_count+range_ap2_count),"# no free IP",CONCATENATE(var_dns_ap,SUM(20000+A68)))</f>
        <v>de0634ncap20065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10.251.81.31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 x14ac:dyDescent="0.25">
      <c r="A69" s="44">
        <v>66</v>
      </c>
      <c r="B69" s="44" t="str">
        <f t="shared" si="12"/>
        <v>de0634ncap20066</v>
      </c>
      <c r="C69" s="50"/>
      <c r="D69" s="46"/>
      <c r="E69" s="16"/>
      <c r="F69" s="47"/>
      <c r="G69" s="44" t="str">
        <f t="shared" si="13"/>
        <v>10.251.81.32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 x14ac:dyDescent="0.25">
      <c r="A70" s="44">
        <v>67</v>
      </c>
      <c r="B70" s="44" t="str">
        <f t="shared" si="12"/>
        <v>de0634ncap20067</v>
      </c>
      <c r="C70" s="50"/>
      <c r="D70" s="46"/>
      <c r="E70" s="16"/>
      <c r="F70" s="47"/>
      <c r="G70" s="44" t="str">
        <f t="shared" si="13"/>
        <v>10.251.81.33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 x14ac:dyDescent="0.25">
      <c r="A71" s="44">
        <v>68</v>
      </c>
      <c r="B71" s="44" t="str">
        <f t="shared" si="12"/>
        <v>de0634ncap20068</v>
      </c>
      <c r="C71" s="50"/>
      <c r="D71" s="46"/>
      <c r="E71" s="16"/>
      <c r="F71" s="47"/>
      <c r="G71" s="44" t="str">
        <f t="shared" si="13"/>
        <v>10.251.81.34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 x14ac:dyDescent="0.25">
      <c r="A72" s="44">
        <v>69</v>
      </c>
      <c r="B72" s="44" t="str">
        <f t="shared" si="12"/>
        <v>de0634ncap20069</v>
      </c>
      <c r="C72" s="50"/>
      <c r="D72" s="46"/>
      <c r="E72" s="16"/>
      <c r="F72" s="47"/>
      <c r="G72" s="44" t="str">
        <f t="shared" si="13"/>
        <v>10.251.81.35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 x14ac:dyDescent="0.25">
      <c r="A73" s="44">
        <v>70</v>
      </c>
      <c r="B73" s="44" t="str">
        <f t="shared" si="12"/>
        <v>de0634ncap20070</v>
      </c>
      <c r="C73" s="50"/>
      <c r="D73" s="46"/>
      <c r="E73" s="16"/>
      <c r="F73" s="47"/>
      <c r="G73" s="44" t="str">
        <f t="shared" si="13"/>
        <v>10.251.81.36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 x14ac:dyDescent="0.25">
      <c r="A74" s="44">
        <v>71</v>
      </c>
      <c r="B74" s="44" t="str">
        <f t="shared" si="12"/>
        <v>de0634ncap20071</v>
      </c>
      <c r="C74" s="50"/>
      <c r="D74" s="46"/>
      <c r="E74" s="16"/>
      <c r="F74" s="47"/>
      <c r="G74" s="44" t="str">
        <f t="shared" si="13"/>
        <v>10.251.81.37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 x14ac:dyDescent="0.25">
      <c r="A75" s="44">
        <v>72</v>
      </c>
      <c r="B75" s="44" t="str">
        <f t="shared" si="12"/>
        <v>de0634ncap20072</v>
      </c>
      <c r="C75" s="50"/>
      <c r="D75" s="46"/>
      <c r="E75" s="16"/>
      <c r="F75" s="47"/>
      <c r="G75" s="44" t="str">
        <f t="shared" si="13"/>
        <v>10.251.81.38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 x14ac:dyDescent="0.25">
      <c r="A76" s="44">
        <v>73</v>
      </c>
      <c r="B76" s="44" t="str">
        <f t="shared" si="12"/>
        <v>de0634ncap20073</v>
      </c>
      <c r="C76" s="50"/>
      <c r="D76" s="46"/>
      <c r="E76" s="16"/>
      <c r="F76" s="47"/>
      <c r="G76" s="44" t="str">
        <f t="shared" si="13"/>
        <v>10.251.81.39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 x14ac:dyDescent="0.25">
      <c r="A77" s="44">
        <v>74</v>
      </c>
      <c r="B77" s="44" t="str">
        <f t="shared" si="12"/>
        <v>de0634ncap20074</v>
      </c>
      <c r="C77" s="50"/>
      <c r="D77" s="46"/>
      <c r="E77" s="16"/>
      <c r="F77" s="47"/>
      <c r="G77" s="44" t="str">
        <f t="shared" si="13"/>
        <v>10.251.81.40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 x14ac:dyDescent="0.25">
      <c r="A78" s="44">
        <v>75</v>
      </c>
      <c r="B78" s="44" t="str">
        <f t="shared" si="12"/>
        <v>de0634ncap20075</v>
      </c>
      <c r="C78" s="50"/>
      <c r="D78" s="46"/>
      <c r="E78" s="16"/>
      <c r="F78" s="47"/>
      <c r="G78" s="44" t="str">
        <f t="shared" si="13"/>
        <v>10.251.81.41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 x14ac:dyDescent="0.25">
      <c r="A79" s="44">
        <v>76</v>
      </c>
      <c r="B79" s="44" t="str">
        <f t="shared" si="12"/>
        <v>de0634ncap20076</v>
      </c>
      <c r="C79" s="50"/>
      <c r="D79" s="46"/>
      <c r="E79" s="16"/>
      <c r="F79" s="47"/>
      <c r="G79" s="44" t="str">
        <f t="shared" si="13"/>
        <v>10.251.81.42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 x14ac:dyDescent="0.25">
      <c r="A80" s="44">
        <v>77</v>
      </c>
      <c r="B80" s="44" t="str">
        <f t="shared" si="12"/>
        <v>de0634ncap20077</v>
      </c>
      <c r="C80" s="50"/>
      <c r="D80" s="46"/>
      <c r="E80" s="16"/>
      <c r="F80" s="47"/>
      <c r="G80" s="44" t="str">
        <f t="shared" si="13"/>
        <v>10.251.81.43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 x14ac:dyDescent="0.25">
      <c r="A81" s="44">
        <v>78</v>
      </c>
      <c r="B81" s="44" t="str">
        <f t="shared" si="12"/>
        <v>de0634ncap20078</v>
      </c>
      <c r="C81" s="50"/>
      <c r="D81" s="46"/>
      <c r="E81" s="16"/>
      <c r="F81" s="47"/>
      <c r="G81" s="44" t="str">
        <f t="shared" si="13"/>
        <v>10.251.81.44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 x14ac:dyDescent="0.25">
      <c r="A82" s="44">
        <v>79</v>
      </c>
      <c r="B82" s="44" t="str">
        <f t="shared" si="12"/>
        <v>de0634ncap20079</v>
      </c>
      <c r="C82" s="50"/>
      <c r="D82" s="46"/>
      <c r="E82" s="16"/>
      <c r="F82" s="47"/>
      <c r="G82" s="44" t="str">
        <f t="shared" si="13"/>
        <v>10.251.81.45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 x14ac:dyDescent="0.25">
      <c r="A83" s="44">
        <v>80</v>
      </c>
      <c r="B83" s="44" t="str">
        <f t="shared" si="12"/>
        <v>de0634ncap20080</v>
      </c>
      <c r="C83" s="50"/>
      <c r="D83" s="46"/>
      <c r="E83" s="16"/>
      <c r="F83" s="47"/>
      <c r="G83" s="44" t="str">
        <f t="shared" si="13"/>
        <v>10.251.81.46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 x14ac:dyDescent="0.25">
      <c r="A84" s="44">
        <v>81</v>
      </c>
      <c r="B84" s="44" t="str">
        <f t="shared" si="12"/>
        <v>de0634ncap20081</v>
      </c>
      <c r="C84" s="50"/>
      <c r="D84" s="46"/>
      <c r="E84" s="16"/>
      <c r="F84" s="47"/>
      <c r="G84" s="44" t="str">
        <f t="shared" si="13"/>
        <v>10.251.81.47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 x14ac:dyDescent="0.25">
      <c r="A85" s="44">
        <v>82</v>
      </c>
      <c r="B85" s="44" t="str">
        <f t="shared" si="12"/>
        <v>de0634ncap20082</v>
      </c>
      <c r="C85" s="50"/>
      <c r="D85" s="46"/>
      <c r="E85" s="16"/>
      <c r="F85" s="47"/>
      <c r="G85" s="44" t="str">
        <f t="shared" si="13"/>
        <v>10.251.81.48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 x14ac:dyDescent="0.25">
      <c r="A86" s="44">
        <v>83</v>
      </c>
      <c r="B86" s="44" t="str">
        <f t="shared" si="12"/>
        <v>de0634ncap20083</v>
      </c>
      <c r="C86" s="50"/>
      <c r="D86" s="46"/>
      <c r="E86" s="16"/>
      <c r="F86" s="47"/>
      <c r="G86" s="44" t="str">
        <f t="shared" si="13"/>
        <v>10.251.81.49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 x14ac:dyDescent="0.25">
      <c r="A87" s="44">
        <v>84</v>
      </c>
      <c r="B87" s="44" t="str">
        <f t="shared" si="12"/>
        <v>de0634ncap20084</v>
      </c>
      <c r="C87" s="50"/>
      <c r="D87" s="46"/>
      <c r="E87" s="16"/>
      <c r="F87" s="47"/>
      <c r="G87" s="44" t="str">
        <f t="shared" si="13"/>
        <v>10.251.81.50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 x14ac:dyDescent="0.25">
      <c r="A88" s="44">
        <v>85</v>
      </c>
      <c r="B88" s="44" t="str">
        <f t="shared" si="12"/>
        <v>de0634ncap20085</v>
      </c>
      <c r="C88" s="50"/>
      <c r="D88" s="46"/>
      <c r="E88" s="16"/>
      <c r="F88" s="47"/>
      <c r="G88" s="44" t="str">
        <f t="shared" si="13"/>
        <v>10.251.81.51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 x14ac:dyDescent="0.25">
      <c r="A89" s="44">
        <v>86</v>
      </c>
      <c r="B89" s="44" t="str">
        <f t="shared" si="12"/>
        <v>de0634ncap20086</v>
      </c>
      <c r="C89" s="50"/>
      <c r="D89" s="46"/>
      <c r="E89" s="16"/>
      <c r="F89" s="47"/>
      <c r="G89" s="44" t="str">
        <f t="shared" si="13"/>
        <v>10.251.81.52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 x14ac:dyDescent="0.25">
      <c r="A90" s="44">
        <v>87</v>
      </c>
      <c r="B90" s="44" t="str">
        <f t="shared" si="12"/>
        <v>de0634ncap20087</v>
      </c>
      <c r="C90" s="50"/>
      <c r="D90" s="46"/>
      <c r="E90" s="16"/>
      <c r="F90" s="47"/>
      <c r="G90" s="44" t="str">
        <f t="shared" si="13"/>
        <v>10.251.81.53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 x14ac:dyDescent="0.25">
      <c r="A91" s="44">
        <v>88</v>
      </c>
      <c r="B91" s="44" t="str">
        <f t="shared" si="12"/>
        <v>de0634ncap20088</v>
      </c>
      <c r="C91" s="50"/>
      <c r="D91" s="46"/>
      <c r="E91" s="16"/>
      <c r="F91" s="47"/>
      <c r="G91" s="44" t="str">
        <f t="shared" si="13"/>
        <v>10.251.81.54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 x14ac:dyDescent="0.25">
      <c r="A92" s="44">
        <v>89</v>
      </c>
      <c r="B92" s="44" t="str">
        <f t="shared" si="12"/>
        <v>de0634ncap20089</v>
      </c>
      <c r="C92" s="50"/>
      <c r="D92" s="46"/>
      <c r="E92" s="16"/>
      <c r="F92" s="47"/>
      <c r="G92" s="44" t="str">
        <f t="shared" si="13"/>
        <v>10.251.81.55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 x14ac:dyDescent="0.25">
      <c r="A93" s="44">
        <v>90</v>
      </c>
      <c r="B93" s="44" t="str">
        <f t="shared" si="12"/>
        <v>de0634ncap20090</v>
      </c>
      <c r="C93" s="50"/>
      <c r="D93" s="46"/>
      <c r="E93" s="16"/>
      <c r="F93" s="47"/>
      <c r="G93" s="44" t="str">
        <f t="shared" si="13"/>
        <v>10.251.81.56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 x14ac:dyDescent="0.25">
      <c r="A94" s="44">
        <v>91</v>
      </c>
      <c r="B94" s="44" t="str">
        <f t="shared" si="12"/>
        <v>de0634ncap20091</v>
      </c>
      <c r="C94" s="50"/>
      <c r="D94" s="46"/>
      <c r="E94" s="16"/>
      <c r="F94" s="47"/>
      <c r="G94" s="44" t="str">
        <f t="shared" si="13"/>
        <v>10.251.81.57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 x14ac:dyDescent="0.25">
      <c r="A95" s="44">
        <v>92</v>
      </c>
      <c r="B95" s="44" t="str">
        <f t="shared" si="12"/>
        <v>de0634ncap20092</v>
      </c>
      <c r="C95" s="50"/>
      <c r="D95" s="46"/>
      <c r="E95" s="16"/>
      <c r="F95" s="47"/>
      <c r="G95" s="44" t="str">
        <f t="shared" si="13"/>
        <v>10.251.81.58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 x14ac:dyDescent="0.25">
      <c r="A96" s="44">
        <v>93</v>
      </c>
      <c r="B96" s="44" t="str">
        <f t="shared" si="12"/>
        <v>de0634ncap20093</v>
      </c>
      <c r="C96" s="50"/>
      <c r="D96" s="46"/>
      <c r="E96" s="16"/>
      <c r="F96" s="47"/>
      <c r="G96" s="44" t="str">
        <f t="shared" si="13"/>
        <v>10.251.81.59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 x14ac:dyDescent="0.25">
      <c r="A97" s="44">
        <v>94</v>
      </c>
      <c r="B97" s="44" t="str">
        <f t="shared" si="12"/>
        <v>de0634ncap20094</v>
      </c>
      <c r="C97" s="50"/>
      <c r="D97" s="46"/>
      <c r="E97" s="16"/>
      <c r="F97" s="47"/>
      <c r="G97" s="44" t="str">
        <f t="shared" si="13"/>
        <v>10.251.81.60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 x14ac:dyDescent="0.25">
      <c r="A98" s="44">
        <v>95</v>
      </c>
      <c r="B98" s="44" t="str">
        <f t="shared" si="12"/>
        <v>de0634ncap20095</v>
      </c>
      <c r="C98" s="50"/>
      <c r="D98" s="46"/>
      <c r="E98" s="16"/>
      <c r="F98" s="47"/>
      <c r="G98" s="44" t="str">
        <f t="shared" si="13"/>
        <v>10.251.81.61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 x14ac:dyDescent="0.25">
      <c r="A99" s="44">
        <v>96</v>
      </c>
      <c r="B99" s="44" t="str">
        <f t="shared" si="12"/>
        <v>de0634ncap20096</v>
      </c>
      <c r="C99" s="50"/>
      <c r="D99" s="46"/>
      <c r="E99" s="16"/>
      <c r="F99" s="47"/>
      <c r="G99" s="44" t="str">
        <f t="shared" si="13"/>
        <v>10.251.81.62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 x14ac:dyDescent="0.25">
      <c r="A100" s="44">
        <v>97</v>
      </c>
      <c r="B100" s="44" t="str">
        <f t="shared" si="12"/>
        <v>de0634ncap20097</v>
      </c>
      <c r="C100" s="50"/>
      <c r="D100" s="46"/>
      <c r="E100" s="16"/>
      <c r="F100" s="47"/>
      <c r="G100" s="44" t="str">
        <f t="shared" si="13"/>
        <v>10.251.81.63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 x14ac:dyDescent="0.25">
      <c r="A101" s="44">
        <v>98</v>
      </c>
      <c r="B101" s="44" t="str">
        <f t="shared" si="12"/>
        <v>de0634ncap20098</v>
      </c>
      <c r="C101" s="50"/>
      <c r="D101" s="46"/>
      <c r="E101" s="16"/>
      <c r="F101" s="47"/>
      <c r="G101" s="44" t="str">
        <f t="shared" si="13"/>
        <v>10.251.81.64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 x14ac:dyDescent="0.25">
      <c r="A102" s="44">
        <v>99</v>
      </c>
      <c r="B102" s="44" t="str">
        <f t="shared" si="12"/>
        <v>de0634ncap20099</v>
      </c>
      <c r="C102" s="50"/>
      <c r="D102" s="46"/>
      <c r="E102" s="16"/>
      <c r="F102" s="47"/>
      <c r="G102" s="44" t="str">
        <f t="shared" si="13"/>
        <v>10.251.81.65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 x14ac:dyDescent="0.25">
      <c r="A103" s="44">
        <v>100</v>
      </c>
      <c r="B103" s="44" t="str">
        <f t="shared" si="12"/>
        <v>de0634ncap20100</v>
      </c>
      <c r="C103" s="50"/>
      <c r="D103" s="46"/>
      <c r="E103" s="16"/>
      <c r="F103" s="47"/>
      <c r="G103" s="44" t="str">
        <f t="shared" si="13"/>
        <v>10.251.81.66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 x14ac:dyDescent="0.25">
      <c r="A104" s="44">
        <v>101</v>
      </c>
      <c r="B104" s="44" t="str">
        <f t="shared" si="12"/>
        <v>de0634ncap20101</v>
      </c>
      <c r="C104" s="50"/>
      <c r="D104" s="46"/>
      <c r="E104" s="16"/>
      <c r="F104" s="47"/>
      <c r="G104" s="44" t="str">
        <f t="shared" si="13"/>
        <v>10.251.81.67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 x14ac:dyDescent="0.25">
      <c r="A105" s="44">
        <v>102</v>
      </c>
      <c r="B105" s="44" t="str">
        <f t="shared" si="12"/>
        <v>de0634ncap20102</v>
      </c>
      <c r="C105" s="50"/>
      <c r="D105" s="46"/>
      <c r="E105" s="16"/>
      <c r="F105" s="47"/>
      <c r="G105" s="44" t="str">
        <f t="shared" si="13"/>
        <v>10.251.81.68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 x14ac:dyDescent="0.25">
      <c r="A106" s="44">
        <v>103</v>
      </c>
      <c r="B106" s="44" t="str">
        <f t="shared" si="12"/>
        <v>de0634ncap20103</v>
      </c>
      <c r="C106" s="50"/>
      <c r="D106" s="46"/>
      <c r="E106" s="16"/>
      <c r="F106" s="47"/>
      <c r="G106" s="44" t="str">
        <f t="shared" si="13"/>
        <v>10.251.81.69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 x14ac:dyDescent="0.25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 x14ac:dyDescent="0.25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 x14ac:dyDescent="0.25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 x14ac:dyDescent="0.25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 x14ac:dyDescent="0.25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 x14ac:dyDescent="0.25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 x14ac:dyDescent="0.25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 x14ac:dyDescent="0.25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 x14ac:dyDescent="0.25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 x14ac:dyDescent="0.25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 x14ac:dyDescent="0.25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 x14ac:dyDescent="0.25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 x14ac:dyDescent="0.25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 x14ac:dyDescent="0.25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 x14ac:dyDescent="0.25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 x14ac:dyDescent="0.25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 x14ac:dyDescent="0.25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 x14ac:dyDescent="0.25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 x14ac:dyDescent="0.25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 x14ac:dyDescent="0.25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 x14ac:dyDescent="0.25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 x14ac:dyDescent="0.25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 x14ac:dyDescent="0.25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 x14ac:dyDescent="0.25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 x14ac:dyDescent="0.25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 x14ac:dyDescent="0.25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 x14ac:dyDescent="0.25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 x14ac:dyDescent="0.25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 x14ac:dyDescent="0.25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 x14ac:dyDescent="0.25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 x14ac:dyDescent="0.25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 x14ac:dyDescent="0.25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 x14ac:dyDescent="0.25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 x14ac:dyDescent="0.25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 x14ac:dyDescent="0.25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 x14ac:dyDescent="0.25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 x14ac:dyDescent="0.25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 x14ac:dyDescent="0.25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 x14ac:dyDescent="0.25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 x14ac:dyDescent="0.25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 x14ac:dyDescent="0.25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 x14ac:dyDescent="0.25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 x14ac:dyDescent="0.25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 x14ac:dyDescent="0.25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 x14ac:dyDescent="0.25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 x14ac:dyDescent="0.25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 x14ac:dyDescent="0.25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 x14ac:dyDescent="0.25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 x14ac:dyDescent="0.25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 x14ac:dyDescent="0.25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 x14ac:dyDescent="0.25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 x14ac:dyDescent="0.25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 x14ac:dyDescent="0.25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 x14ac:dyDescent="0.25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 x14ac:dyDescent="0.25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 x14ac:dyDescent="0.25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 x14ac:dyDescent="0.25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 x14ac:dyDescent="0.25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 x14ac:dyDescent="0.25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 x14ac:dyDescent="0.25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 x14ac:dyDescent="0.25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 x14ac:dyDescent="0.25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 x14ac:dyDescent="0.25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 x14ac:dyDescent="0.25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 x14ac:dyDescent="0.25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 x14ac:dyDescent="0.25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 x14ac:dyDescent="0.25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 x14ac:dyDescent="0.25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 x14ac:dyDescent="0.25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 x14ac:dyDescent="0.25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 x14ac:dyDescent="0.25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 x14ac:dyDescent="0.25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 x14ac:dyDescent="0.25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 x14ac:dyDescent="0.25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 x14ac:dyDescent="0.25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 x14ac:dyDescent="0.25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 x14ac:dyDescent="0.25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 x14ac:dyDescent="0.25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 x14ac:dyDescent="0.25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 x14ac:dyDescent="0.25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 x14ac:dyDescent="0.25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 x14ac:dyDescent="0.25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 x14ac:dyDescent="0.25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 x14ac:dyDescent="0.25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 x14ac:dyDescent="0.25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 x14ac:dyDescent="0.25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 x14ac:dyDescent="0.25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 x14ac:dyDescent="0.25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 x14ac:dyDescent="0.25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 x14ac:dyDescent="0.25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 x14ac:dyDescent="0.25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 x14ac:dyDescent="0.25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 x14ac:dyDescent="0.25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 x14ac:dyDescent="0.25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 x14ac:dyDescent="0.25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 x14ac:dyDescent="0.25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 x14ac:dyDescent="0.25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 x14ac:dyDescent="0.25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 x14ac:dyDescent="0.25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 x14ac:dyDescent="0.25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 x14ac:dyDescent="0.25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 x14ac:dyDescent="0.25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 x14ac:dyDescent="0.25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 x14ac:dyDescent="0.25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 x14ac:dyDescent="0.25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 x14ac:dyDescent="0.25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 x14ac:dyDescent="0.25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 x14ac:dyDescent="0.25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 x14ac:dyDescent="0.25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 x14ac:dyDescent="0.25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 x14ac:dyDescent="0.25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 x14ac:dyDescent="0.25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 x14ac:dyDescent="0.25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 x14ac:dyDescent="0.25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 x14ac:dyDescent="0.25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 x14ac:dyDescent="0.25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 x14ac:dyDescent="0.25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 x14ac:dyDescent="0.25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 x14ac:dyDescent="0.25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 x14ac:dyDescent="0.25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 x14ac:dyDescent="0.25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 x14ac:dyDescent="0.25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 x14ac:dyDescent="0.25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 x14ac:dyDescent="0.25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 x14ac:dyDescent="0.25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 x14ac:dyDescent="0.25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 x14ac:dyDescent="0.25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 x14ac:dyDescent="0.25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 x14ac:dyDescent="0.25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 x14ac:dyDescent="0.25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 x14ac:dyDescent="0.25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 x14ac:dyDescent="0.25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 x14ac:dyDescent="0.25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 x14ac:dyDescent="0.25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 x14ac:dyDescent="0.25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 x14ac:dyDescent="0.25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 x14ac:dyDescent="0.25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 x14ac:dyDescent="0.25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 x14ac:dyDescent="0.25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 x14ac:dyDescent="0.25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 x14ac:dyDescent="0.25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 x14ac:dyDescent="0.25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 x14ac:dyDescent="0.25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 x14ac:dyDescent="0.25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 x14ac:dyDescent="0.25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 x14ac:dyDescent="0.25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 x14ac:dyDescent="0.25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 x14ac:dyDescent="0.25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 x14ac:dyDescent="0.25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 x14ac:dyDescent="0.25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 x14ac:dyDescent="0.25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N257"/>
  <sheetViews>
    <sheetView tabSelected="1" topLeftCell="A49" workbookViewId="0">
      <selection activeCell="K4" sqref="K4:K62"/>
    </sheetView>
  </sheetViews>
  <sheetFormatPr baseColWidth="10" defaultColWidth="11.42578125" defaultRowHeight="15" x14ac:dyDescent="0.2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38.5703125" style="45" customWidth="1"/>
    <col min="11" max="11" width="15.7109375" style="1" bestFit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 x14ac:dyDescent="0.25">
      <c r="A1" s="53" t="s">
        <v>1019</v>
      </c>
      <c r="B1" s="52" t="str">
        <f>var_nl</f>
        <v>634</v>
      </c>
      <c r="C1" s="228" t="s">
        <v>1007</v>
      </c>
      <c r="D1" s="144" t="s">
        <v>1013</v>
      </c>
      <c r="E1" s="143" t="s">
        <v>1014</v>
      </c>
      <c r="F1" s="200"/>
      <c r="G1" s="228" t="s">
        <v>1017</v>
      </c>
      <c r="H1" s="228" t="s">
        <v>1018</v>
      </c>
      <c r="I1" s="231" t="s">
        <v>1022</v>
      </c>
      <c r="J1" s="233" t="s">
        <v>1024</v>
      </c>
      <c r="K1" s="228" t="s">
        <v>1528</v>
      </c>
      <c r="L1" s="230" t="s">
        <v>1039</v>
      </c>
      <c r="M1" s="230"/>
      <c r="N1" s="230"/>
    </row>
    <row r="2" spans="1:14" s="2" customFormat="1" x14ac:dyDescent="0.25">
      <c r="A2" s="51" t="s">
        <v>1011</v>
      </c>
      <c r="B2" s="51" t="s">
        <v>1012</v>
      </c>
      <c r="C2" s="229"/>
      <c r="D2" s="222"/>
      <c r="E2" s="23" t="s">
        <v>1015</v>
      </c>
      <c r="F2" s="25" t="s">
        <v>1016</v>
      </c>
      <c r="G2" s="229"/>
      <c r="H2" s="229"/>
      <c r="I2" s="232"/>
      <c r="J2" s="234"/>
      <c r="K2" s="229"/>
      <c r="L2" s="230"/>
      <c r="M2" s="230"/>
      <c r="N2" s="230"/>
    </row>
    <row r="3" spans="1:14" x14ac:dyDescent="0.25">
      <c r="A3" s="44"/>
      <c r="B3" s="44"/>
      <c r="C3" s="44"/>
      <c r="D3" s="26"/>
      <c r="E3" s="19"/>
      <c r="F3" s="27"/>
      <c r="G3" s="44"/>
      <c r="H3" s="44"/>
      <c r="I3" s="44"/>
      <c r="J3" s="114"/>
      <c r="K3" s="50"/>
      <c r="L3" s="5"/>
      <c r="M3" s="5"/>
      <c r="N3" s="5"/>
    </row>
    <row r="4" spans="1:14" x14ac:dyDescent="0.25">
      <c r="A4" s="44">
        <v>1</v>
      </c>
      <c r="B4" s="44" t="str">
        <f t="shared" ref="B4:B67" si="0">IF(A4&gt;SUM(range_ap1_count+range_ap2_count),"# no free IP",CONCATENATE(var_dns_ap,SUM(20000+A4)))</f>
        <v>de0634ncap20001</v>
      </c>
      <c r="C4" s="44" t="str">
        <f>IF('AP-LIST_c9800'!C4="","",IF(LOWER('AP-LIST_ctvm'!$C4)=LOWER('AP-LIST_c9800'!$C4),'AP-LIST_ctvm'!C4,'AP-LIST_c9800'!C4))</f>
        <v>c9120AXI</v>
      </c>
      <c r="D4" s="26" t="str">
        <f>IF('AP-LIST_c9800'!D4="","",IF(LOWER('AP-LIST_ctvm'!$C4)=LOWER('AP-LIST_c9800'!$C4),'AP-LIST_ctvm'!D4,'AP-LIST_c9800'!D4))</f>
        <v>FCW2528Q0MV</v>
      </c>
      <c r="E4" s="19" t="str">
        <f>IF('AP-LIST_c9800'!E4="","",IF(LOWER('AP-LIST_ctvm'!$C4)=LOWER('AP-LIST_c9800'!$C4),'AP-LIST_ctvm'!E4,'AP-LIST_c9800'!E4))</f>
        <v>1CD1E05D3AB8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10.251.81.201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indoor</v>
      </c>
      <c r="J4" s="114" t="str">
        <f>IF('AP-LIST_c9800'!C4="","",IF(LOWER('AP-LIST_ctvm'!C4)=LOWER('AP-LIST_c9800'!C4),"AP Migration CTVM &gt; c9800",CONCATENATE("AP ",'AP-LIST_ctvm'!C4," durch ",'AP-LIST_c9800'!C4," ersetzt")))</f>
        <v>AP  durch c9120AXI ersetzt</v>
      </c>
      <c r="K4" s="50" t="s">
        <v>1662</v>
      </c>
      <c r="L4" s="5" t="str">
        <f t="shared" ref="L4:L67" si="3">UPPER(MID(E4,1,2)&amp;":"&amp;MID(E4,3,2)&amp;":"&amp;MID(E4,5,2)&amp;":"&amp;MID(E4,7,2)&amp;":"&amp;MID(E4,9,2)&amp;":"&amp;MID(E4,11,2))</f>
        <v>1C:D1:E0:5D:3A:B8</v>
      </c>
      <c r="M4" s="5" t="str">
        <f t="shared" ref="M4:M67" si="4">UPPER(MID(E4,1,4)&amp;"."&amp;MID(E4,5,4)&amp;"."&amp;MID(E4,9,4))</f>
        <v>1CD1.E05D.3AB8</v>
      </c>
      <c r="N4" s="5" t="str">
        <f>LOWER(M4)</f>
        <v>1cd1.e05d.3ab8</v>
      </c>
    </row>
    <row r="5" spans="1:14" x14ac:dyDescent="0.25">
      <c r="A5" s="44">
        <v>2</v>
      </c>
      <c r="B5" s="44" t="str">
        <f t="shared" si="0"/>
        <v>de0634ncap20002</v>
      </c>
      <c r="C5" s="44" t="str">
        <f>IF('AP-LIST_c9800'!C5="","",IF(LOWER('AP-LIST_ctvm'!$C5)=LOWER('AP-LIST_c9800'!$C5),'AP-LIST_ctvm'!C5,'AP-LIST_c9800'!C5))</f>
        <v>c9120AXI</v>
      </c>
      <c r="D5" s="26" t="str">
        <f>IF('AP-LIST_c9800'!D5="","",IF(LOWER('AP-LIST_ctvm'!$C5)=LOWER('AP-LIST_c9800'!$C5),'AP-LIST_ctvm'!D5,'AP-LIST_c9800'!D5))</f>
        <v>FCW2528Q0JC</v>
      </c>
      <c r="E5" s="19" t="str">
        <f>IF('AP-LIST_c9800'!E5="","",IF(LOWER('AP-LIST_ctvm'!$C5)=LOWER('AP-LIST_c9800'!$C5),'AP-LIST_ctvm'!E5,'AP-LIST_c9800'!E5))</f>
        <v>1CD1E05D79E8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10.251.81.202</v>
      </c>
      <c r="H5" s="44" t="str">
        <f t="shared" ref="H5:H67" si="5">var_version_wlc</f>
        <v>17.06.04</v>
      </c>
      <c r="I5" s="44" t="str">
        <f t="shared" si="2"/>
        <v>indoor</v>
      </c>
      <c r="J5" s="114" t="str">
        <f>IF('AP-LIST_c9800'!C5="","",IF(LOWER('AP-LIST_ctvm'!C5)=LOWER('AP-LIST_c9800'!C5),"AP Migration CTVM &gt; c9800",CONCATENATE("AP ",'AP-LIST_ctvm'!C5," durch ",'AP-LIST_c9800'!C5," ersetzt")))</f>
        <v>AP  durch c9120AXI ersetzt</v>
      </c>
      <c r="K5" s="50" t="s">
        <v>1662</v>
      </c>
      <c r="L5" s="5" t="str">
        <f t="shared" si="3"/>
        <v>1C:D1:E0:5D:79:E8</v>
      </c>
      <c r="M5" s="5" t="str">
        <f t="shared" si="4"/>
        <v>1CD1.E05D.79E8</v>
      </c>
      <c r="N5" s="5" t="str">
        <f t="shared" ref="N5:N68" si="6">LOWER(M5)</f>
        <v>1cd1.e05d.79e8</v>
      </c>
    </row>
    <row r="6" spans="1:14" x14ac:dyDescent="0.25">
      <c r="A6" s="44">
        <v>3</v>
      </c>
      <c r="B6" s="44" t="str">
        <f t="shared" si="0"/>
        <v>de0634ncap20003</v>
      </c>
      <c r="C6" s="44" t="str">
        <f>IF('AP-LIST_c9800'!C6="","",IF(LOWER('AP-LIST_ctvm'!$C6)=LOWER('AP-LIST_c9800'!$C6),'AP-LIST_ctvm'!C6,'AP-LIST_c9800'!C6))</f>
        <v>c9124AXI</v>
      </c>
      <c r="D6" s="26" t="str">
        <f>IF('AP-LIST_c9800'!D6="","",IF(LOWER('AP-LIST_ctvm'!$C6)=LOWER('AP-LIST_c9800'!$C6),'AP-LIST_ctvm'!D6,'AP-LIST_c9800'!D6))</f>
        <v>SFGL2649LKDQ</v>
      </c>
      <c r="E6" s="19" t="str">
        <f>IF('AP-LIST_c9800'!E6="","",IF(LOWER('AP-LIST_ctvm'!$C6)=LOWER('AP-LIST_c9800'!$C6),'AP-LIST_ctvm'!E6,'AP-LIST_c9800'!E6))</f>
        <v>34B883150060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10.251.81.203</v>
      </c>
      <c r="H6" s="44" t="str">
        <f t="shared" si="5"/>
        <v>17.06.04</v>
      </c>
      <c r="I6" s="44" t="str">
        <f t="shared" si="2"/>
        <v>outdoor</v>
      </c>
      <c r="J6" s="114" t="str">
        <f>IF('AP-LIST_c9800'!C6="","",IF(LOWER('AP-LIST_ctvm'!C6)=LOWER('AP-LIST_c9800'!C6),"AP Migration CTVM &gt; c9800",CONCATENATE("AP ",'AP-LIST_ctvm'!C6," durch ",'AP-LIST_c9800'!C6," ersetzt")))</f>
        <v>AP  durch c9124AXI ersetzt</v>
      </c>
      <c r="K6" s="50" t="s">
        <v>1662</v>
      </c>
      <c r="L6" s="5" t="str">
        <f t="shared" si="3"/>
        <v>34:B8:83:15:00:60</v>
      </c>
      <c r="M6" s="5" t="str">
        <f t="shared" si="4"/>
        <v>34B8.8315.0060</v>
      </c>
      <c r="N6" s="5" t="str">
        <f t="shared" si="6"/>
        <v>34b8.8315.0060</v>
      </c>
    </row>
    <row r="7" spans="1:14" x14ac:dyDescent="0.25">
      <c r="A7" s="44">
        <v>4</v>
      </c>
      <c r="B7" s="44" t="str">
        <f t="shared" si="0"/>
        <v>de0634ncap20004</v>
      </c>
      <c r="C7" s="44" t="str">
        <f>IF('AP-LIST_c9800'!C7="","",IF(LOWER('AP-LIST_ctvm'!$C7)=LOWER('AP-LIST_c9800'!$C7),'AP-LIST_ctvm'!C7,'AP-LIST_c9800'!C7))</f>
        <v>c9124AXI</v>
      </c>
      <c r="D7" s="26" t="str">
        <f>IF('AP-LIST_c9800'!D7="","",IF(LOWER('AP-LIST_ctvm'!$C7)=LOWER('AP-LIST_c9800'!$C7),'AP-LIST_ctvm'!D7,'AP-LIST_c9800'!D7))</f>
        <v>SFGL2649LJXE</v>
      </c>
      <c r="E7" s="19" t="str">
        <f>IF('AP-LIST_c9800'!E7="","",IF(LOWER('AP-LIST_ctvm'!$C7)=LOWER('AP-LIST_c9800'!$C7),'AP-LIST_ctvm'!E7,'AP-LIST_c9800'!E7))</f>
        <v>34B88314FF10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10.251.81.204</v>
      </c>
      <c r="H7" s="44" t="str">
        <f t="shared" si="5"/>
        <v>17.06.04</v>
      </c>
      <c r="I7" s="44" t="str">
        <f t="shared" si="2"/>
        <v>outdoor</v>
      </c>
      <c r="J7" s="114" t="str">
        <f>IF('AP-LIST_c9800'!C7="","",IF(LOWER('AP-LIST_ctvm'!C7)=LOWER('AP-LIST_c9800'!C7),"AP Migration CTVM &gt; c9800",CONCATENATE("AP ",'AP-LIST_ctvm'!C7," durch ",'AP-LIST_c9800'!C7," ersetzt")))</f>
        <v>AP  durch c9124AXI ersetzt</v>
      </c>
      <c r="K7" s="50" t="s">
        <v>1662</v>
      </c>
      <c r="L7" s="5" t="str">
        <f t="shared" si="3"/>
        <v>34:B8:83:14:FF:10</v>
      </c>
      <c r="M7" s="5" t="str">
        <f t="shared" si="4"/>
        <v>34B8.8314.FF10</v>
      </c>
      <c r="N7" s="5" t="str">
        <f t="shared" si="6"/>
        <v>34b8.8314.ff10</v>
      </c>
    </row>
    <row r="8" spans="1:14" x14ac:dyDescent="0.25">
      <c r="A8" s="44">
        <v>5</v>
      </c>
      <c r="B8" s="44" t="str">
        <f t="shared" si="0"/>
        <v>de0634ncap20005</v>
      </c>
      <c r="C8" s="44" t="str">
        <f>IF('AP-LIST_c9800'!C8="","",IF(LOWER('AP-LIST_ctvm'!$C8)=LOWER('AP-LIST_c9800'!$C8),'AP-LIST_ctvm'!C8,'AP-LIST_c9800'!C8))</f>
        <v>c9124AXI</v>
      </c>
      <c r="D8" s="26" t="str">
        <f>IF('AP-LIST_c9800'!D8="","",IF(LOWER('AP-LIST_ctvm'!$C8)=LOWER('AP-LIST_c9800'!$C8),'AP-LIST_ctvm'!D8,'AP-LIST_c9800'!D8))</f>
        <v>SFGL2649LKD5</v>
      </c>
      <c r="E8" s="19" t="str">
        <f>IF('AP-LIST_c9800'!E8="","",IF(LOWER('AP-LIST_ctvm'!$C8)=LOWER('AP-LIST_c9800'!$C8),'AP-LIST_ctvm'!E8,'AP-LIST_c9800'!E8))</f>
        <v>34B883150E38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10.251.81.205</v>
      </c>
      <c r="H8" s="44" t="str">
        <f t="shared" si="5"/>
        <v>17.06.04</v>
      </c>
      <c r="I8" s="44" t="str">
        <f t="shared" si="2"/>
        <v>outdoor</v>
      </c>
      <c r="J8" s="114" t="str">
        <f>IF('AP-LIST_c9800'!C8="","",IF(LOWER('AP-LIST_ctvm'!C8)=LOWER('AP-LIST_c9800'!C8),"AP Migration CTVM &gt; c9800",CONCATENATE("AP ",'AP-LIST_ctvm'!C8," durch ",'AP-LIST_c9800'!C8," ersetzt")))</f>
        <v>AP  durch c9124AXI ersetzt</v>
      </c>
      <c r="K8" s="50" t="s">
        <v>1662</v>
      </c>
      <c r="L8" s="5" t="str">
        <f t="shared" si="3"/>
        <v>34:B8:83:15:0E:38</v>
      </c>
      <c r="M8" s="5" t="str">
        <f t="shared" si="4"/>
        <v>34B8.8315.0E38</v>
      </c>
      <c r="N8" s="5" t="str">
        <f t="shared" si="6"/>
        <v>34b8.8315.0e38</v>
      </c>
    </row>
    <row r="9" spans="1:14" x14ac:dyDescent="0.25">
      <c r="A9" s="44">
        <v>6</v>
      </c>
      <c r="B9" s="44" t="str">
        <f t="shared" si="0"/>
        <v>de0634ncap20006</v>
      </c>
      <c r="C9" s="44" t="str">
        <f>IF('AP-LIST_c9800'!C9="","",IF(LOWER('AP-LIST_ctvm'!$C9)=LOWER('AP-LIST_c9800'!$C9),'AP-LIST_ctvm'!C9,'AP-LIST_c9800'!C9))</f>
        <v>c9124AXI</v>
      </c>
      <c r="D9" s="26" t="str">
        <f>IF('AP-LIST_c9800'!D9="","",IF(LOWER('AP-LIST_ctvm'!$C9)=LOWER('AP-LIST_c9800'!$C9),'AP-LIST_ctvm'!D9,'AP-LIST_c9800'!D9))</f>
        <v>SFGL2649LKYR</v>
      </c>
      <c r="E9" s="19" t="str">
        <f>IF('AP-LIST_c9800'!E9="","",IF(LOWER('AP-LIST_ctvm'!$C9)=LOWER('AP-LIST_c9800'!$C9),'AP-LIST_ctvm'!E9,'AP-LIST_c9800'!E9))</f>
        <v>34B88314FC74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10.251.81.206</v>
      </c>
      <c r="H9" s="44" t="str">
        <f t="shared" si="5"/>
        <v>17.06.04</v>
      </c>
      <c r="I9" s="44" t="str">
        <f t="shared" si="2"/>
        <v>outdoor</v>
      </c>
      <c r="J9" s="114" t="str">
        <f>IF('AP-LIST_c9800'!C9="","",IF(LOWER('AP-LIST_ctvm'!C9)=LOWER('AP-LIST_c9800'!C9),"AP Migration CTVM &gt; c9800",CONCATENATE("AP ",'AP-LIST_ctvm'!C9," durch ",'AP-LIST_c9800'!C9," ersetzt")))</f>
        <v>AP  durch c9124AXI ersetzt</v>
      </c>
      <c r="K9" s="50" t="s">
        <v>1662</v>
      </c>
      <c r="L9" s="5" t="str">
        <f t="shared" si="3"/>
        <v>34:B8:83:14:FC:74</v>
      </c>
      <c r="M9" s="5" t="str">
        <f t="shared" si="4"/>
        <v>34B8.8314.FC74</v>
      </c>
      <c r="N9" s="5" t="str">
        <f t="shared" si="6"/>
        <v>34b8.8314.fc74</v>
      </c>
    </row>
    <row r="10" spans="1:14" x14ac:dyDescent="0.25">
      <c r="A10" s="44">
        <v>7</v>
      </c>
      <c r="B10" s="44" t="str">
        <f t="shared" si="0"/>
        <v>de0634ncap20007</v>
      </c>
      <c r="C10" s="44" t="str">
        <f>IF('AP-LIST_c9800'!C10="","",IF(LOWER('AP-LIST_ctvm'!$C10)=LOWER('AP-LIST_c9800'!$C10),'AP-LIST_ctvm'!C10,'AP-LIST_c9800'!C10))</f>
        <v>c9124AXI</v>
      </c>
      <c r="D10" s="26" t="str">
        <f>IF('AP-LIST_c9800'!D10="","",IF(LOWER('AP-LIST_ctvm'!$C10)=LOWER('AP-LIST_c9800'!$C10),'AP-LIST_ctvm'!D10,'AP-LIST_c9800'!D10))</f>
        <v>SFGL2649LKR1</v>
      </c>
      <c r="E10" s="19" t="str">
        <f>IF('AP-LIST_c9800'!E10="","",IF(LOWER('AP-LIST_ctvm'!$C10)=LOWER('AP-LIST_c9800'!$C10),'AP-LIST_ctvm'!E10,'AP-LIST_c9800'!E10))</f>
        <v>34B883150274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10.251.81.207</v>
      </c>
      <c r="H10" s="44" t="str">
        <f t="shared" si="5"/>
        <v>17.06.04</v>
      </c>
      <c r="I10" s="44" t="str">
        <f t="shared" si="2"/>
        <v>outdoor</v>
      </c>
      <c r="J10" s="114" t="str">
        <f>IF('AP-LIST_c9800'!C10="","",IF(LOWER('AP-LIST_ctvm'!C10)=LOWER('AP-LIST_c9800'!C10),"AP Migration CTVM &gt; c9800",CONCATENATE("AP ",'AP-LIST_ctvm'!C10," durch ",'AP-LIST_c9800'!C10," ersetzt")))</f>
        <v>AP  durch c9124AXI ersetzt</v>
      </c>
      <c r="K10" s="50" t="s">
        <v>1662</v>
      </c>
      <c r="L10" s="5" t="str">
        <f t="shared" si="3"/>
        <v>34:B8:83:15:02:74</v>
      </c>
      <c r="M10" s="5" t="str">
        <f t="shared" si="4"/>
        <v>34B8.8315.0274</v>
      </c>
      <c r="N10" s="5" t="str">
        <f t="shared" si="6"/>
        <v>34b8.8315.0274</v>
      </c>
    </row>
    <row r="11" spans="1:14" x14ac:dyDescent="0.25">
      <c r="A11" s="44">
        <v>8</v>
      </c>
      <c r="B11" s="44" t="str">
        <f t="shared" si="0"/>
        <v>de0634ncap20008</v>
      </c>
      <c r="C11" s="44" t="str">
        <f>IF('AP-LIST_c9800'!C11="","",IF(LOWER('AP-LIST_ctvm'!$C11)=LOWER('AP-LIST_c9800'!$C11),'AP-LIST_ctvm'!C11,'AP-LIST_c9800'!C11))</f>
        <v>c9124AXI</v>
      </c>
      <c r="D11" s="26" t="str">
        <f>IF('AP-LIST_c9800'!D11="","",IF(LOWER('AP-LIST_ctvm'!$C11)=LOWER('AP-LIST_c9800'!$C11),'AP-LIST_ctvm'!D11,'AP-LIST_c9800'!D11))</f>
        <v>SFGL2649LKL4</v>
      </c>
      <c r="E11" s="19" t="str">
        <f>IF('AP-LIST_c9800'!E11="","",IF(LOWER('AP-LIST_ctvm'!$C11)=LOWER('AP-LIST_c9800'!$C11),'AP-LIST_ctvm'!E11,'AP-LIST_c9800'!E11))</f>
        <v>34B883149D48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10.251.81.208</v>
      </c>
      <c r="H11" s="44" t="str">
        <f t="shared" si="5"/>
        <v>17.06.04</v>
      </c>
      <c r="I11" s="44" t="str">
        <f t="shared" si="2"/>
        <v>outdoor</v>
      </c>
      <c r="J11" s="114" t="str">
        <f>IF('AP-LIST_c9800'!C11="","",IF(LOWER('AP-LIST_ctvm'!C11)=LOWER('AP-LIST_c9800'!C11),"AP Migration CTVM &gt; c9800",CONCATENATE("AP ",'AP-LIST_ctvm'!C11," durch ",'AP-LIST_c9800'!C11," ersetzt")))</f>
        <v>AP  durch c9124AXI ersetzt</v>
      </c>
      <c r="K11" s="50" t="s">
        <v>1662</v>
      </c>
      <c r="L11" s="5" t="str">
        <f t="shared" si="3"/>
        <v>34:B8:83:14:9D:48</v>
      </c>
      <c r="M11" s="5" t="str">
        <f t="shared" si="4"/>
        <v>34B8.8314.9D48</v>
      </c>
      <c r="N11" s="5" t="str">
        <f t="shared" si="6"/>
        <v>34b8.8314.9d48</v>
      </c>
    </row>
    <row r="12" spans="1:14" x14ac:dyDescent="0.25">
      <c r="A12" s="44">
        <v>9</v>
      </c>
      <c r="B12" s="44" t="str">
        <f t="shared" si="0"/>
        <v>de0634ncap20009</v>
      </c>
      <c r="C12" s="44" t="str">
        <f>IF('AP-LIST_c9800'!C12="","",IF(LOWER('AP-LIST_ctvm'!$C12)=LOWER('AP-LIST_c9800'!$C12),'AP-LIST_ctvm'!C12,'AP-LIST_c9800'!C12))</f>
        <v>c9124AXI</v>
      </c>
      <c r="D12" s="26" t="str">
        <f>IF('AP-LIST_c9800'!D12="","",IF(LOWER('AP-LIST_ctvm'!$C12)=LOWER('AP-LIST_c9800'!$C12),'AP-LIST_ctvm'!D12,'AP-LIST_c9800'!D12))</f>
        <v>SFGL2649LKCY</v>
      </c>
      <c r="E12" s="19" t="str">
        <f>IF('AP-LIST_c9800'!E12="","",IF(LOWER('AP-LIST_ctvm'!$C12)=LOWER('AP-LIST_c9800'!$C12),'AP-LIST_ctvm'!E12,'AP-LIST_c9800'!E12))</f>
        <v>34B88314FFC0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10.251.81.209</v>
      </c>
      <c r="H12" s="44" t="str">
        <f t="shared" si="5"/>
        <v>17.06.04</v>
      </c>
      <c r="I12" s="44" t="str">
        <f t="shared" si="2"/>
        <v>outdoor</v>
      </c>
      <c r="J12" s="114" t="str">
        <f>IF('AP-LIST_c9800'!C12="","",IF(LOWER('AP-LIST_ctvm'!C12)=LOWER('AP-LIST_c9800'!C12),"AP Migration CTVM &gt; c9800",CONCATENATE("AP ",'AP-LIST_ctvm'!C12," durch ",'AP-LIST_c9800'!C12," ersetzt")))</f>
        <v>AP  durch c9124AXI ersetzt</v>
      </c>
      <c r="K12" s="50" t="s">
        <v>1662</v>
      </c>
      <c r="L12" s="5" t="str">
        <f t="shared" si="3"/>
        <v>34:B8:83:14:FF:C0</v>
      </c>
      <c r="M12" s="5" t="str">
        <f t="shared" si="4"/>
        <v>34B8.8314.FFC0</v>
      </c>
      <c r="N12" s="5" t="str">
        <f t="shared" si="6"/>
        <v>34b8.8314.ffc0</v>
      </c>
    </row>
    <row r="13" spans="1:14" x14ac:dyDescent="0.25">
      <c r="A13" s="44">
        <v>10</v>
      </c>
      <c r="B13" s="44" t="str">
        <f t="shared" si="0"/>
        <v>de0634ncap20010</v>
      </c>
      <c r="C13" s="44" t="str">
        <f>IF('AP-LIST_c9800'!C13="","",IF(LOWER('AP-LIST_ctvm'!$C13)=LOWER('AP-LIST_c9800'!$C13),'AP-LIST_ctvm'!C13,'AP-LIST_c9800'!C13))</f>
        <v>c9124AXI</v>
      </c>
      <c r="D13" s="26" t="str">
        <f>IF('AP-LIST_c9800'!D13="","",IF(LOWER('AP-LIST_ctvm'!$C13)=LOWER('AP-LIST_c9800'!$C13),'AP-LIST_ctvm'!D13,'AP-LIST_c9800'!D13))</f>
        <v>SFGL2649LJUS</v>
      </c>
      <c r="E13" s="19" t="str">
        <f>IF('AP-LIST_c9800'!E13="","",IF(LOWER('AP-LIST_ctvm'!$C13)=LOWER('AP-LIST_c9800'!$C13),'AP-LIST_ctvm'!E13,'AP-LIST_c9800'!E13))</f>
        <v>34B883150968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10.251.81.210</v>
      </c>
      <c r="H13" s="44" t="str">
        <f t="shared" si="5"/>
        <v>17.06.04</v>
      </c>
      <c r="I13" s="44" t="str">
        <f t="shared" si="2"/>
        <v>outdoor</v>
      </c>
      <c r="J13" s="114" t="str">
        <f>IF('AP-LIST_c9800'!C13="","",IF(LOWER('AP-LIST_ctvm'!C13)=LOWER('AP-LIST_c9800'!C13),"AP Migration CTVM &gt; c9800",CONCATENATE("AP ",'AP-LIST_ctvm'!C13," durch ",'AP-LIST_c9800'!C13," ersetzt")))</f>
        <v>AP  durch c9124AXI ersetzt</v>
      </c>
      <c r="K13" s="50" t="s">
        <v>1662</v>
      </c>
      <c r="L13" s="5" t="str">
        <f t="shared" si="3"/>
        <v>34:B8:83:15:09:68</v>
      </c>
      <c r="M13" s="5" t="str">
        <f t="shared" si="4"/>
        <v>34B8.8315.0968</v>
      </c>
      <c r="N13" s="5" t="str">
        <f t="shared" si="6"/>
        <v>34b8.8315.0968</v>
      </c>
    </row>
    <row r="14" spans="1:14" x14ac:dyDescent="0.25">
      <c r="A14" s="44">
        <v>11</v>
      </c>
      <c r="B14" s="44" t="str">
        <f t="shared" si="0"/>
        <v>de0634ncap20011</v>
      </c>
      <c r="C14" s="44" t="str">
        <f>IF('AP-LIST_c9800'!C14="","",IF(LOWER('AP-LIST_ctvm'!$C14)=LOWER('AP-LIST_c9800'!$C14),'AP-LIST_ctvm'!C14,'AP-LIST_c9800'!C14))</f>
        <v>c9124AXI</v>
      </c>
      <c r="D14" s="26" t="str">
        <f>IF('AP-LIST_c9800'!D14="","",IF(LOWER('AP-LIST_ctvm'!$C14)=LOWER('AP-LIST_c9800'!$C14),'AP-LIST_ctvm'!D14,'AP-LIST_c9800'!D14))</f>
        <v>SFGL2649LKLH</v>
      </c>
      <c r="E14" s="19" t="str">
        <f>IF('AP-LIST_c9800'!E14="","",IF(LOWER('AP-LIST_ctvm'!$C14)=LOWER('AP-LIST_c9800'!$C14),'AP-LIST_ctvm'!E14,'AP-LIST_c9800'!E14))</f>
        <v>34B883150E6C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10.251.81.211</v>
      </c>
      <c r="H14" s="44" t="str">
        <f t="shared" si="5"/>
        <v>17.06.04</v>
      </c>
      <c r="I14" s="44" t="str">
        <f t="shared" si="2"/>
        <v>outdoor</v>
      </c>
      <c r="J14" s="114" t="str">
        <f>IF('AP-LIST_c9800'!C14="","",IF(LOWER('AP-LIST_ctvm'!C14)=LOWER('AP-LIST_c9800'!C14),"AP Migration CTVM &gt; c9800",CONCATENATE("AP ",'AP-LIST_ctvm'!C14," durch ",'AP-LIST_c9800'!C14," ersetzt")))</f>
        <v>AP  durch c9124AXI ersetzt</v>
      </c>
      <c r="K14" s="50" t="s">
        <v>1662</v>
      </c>
      <c r="L14" s="5" t="str">
        <f t="shared" si="3"/>
        <v>34:B8:83:15:0E:6C</v>
      </c>
      <c r="M14" s="5" t="str">
        <f t="shared" si="4"/>
        <v>34B8.8315.0E6C</v>
      </c>
      <c r="N14" s="5" t="str">
        <f t="shared" si="6"/>
        <v>34b8.8315.0e6c</v>
      </c>
    </row>
    <row r="15" spans="1:14" x14ac:dyDescent="0.25">
      <c r="A15" s="44">
        <v>12</v>
      </c>
      <c r="B15" s="44" t="str">
        <f t="shared" si="0"/>
        <v>de0634ncap20012</v>
      </c>
      <c r="C15" s="44" t="str">
        <f>IF('AP-LIST_c9800'!C15="","",IF(LOWER('AP-LIST_ctvm'!$C15)=LOWER('AP-LIST_c9800'!$C15),'AP-LIST_ctvm'!C15,'AP-LIST_c9800'!C15))</f>
        <v>c9124AXI</v>
      </c>
      <c r="D15" s="26" t="str">
        <f>IF('AP-LIST_c9800'!D15="","",IF(LOWER('AP-LIST_ctvm'!$C15)=LOWER('AP-LIST_c9800'!$C15),'AP-LIST_ctvm'!D15,'AP-LIST_c9800'!D15))</f>
        <v>SFGL2647L15K</v>
      </c>
      <c r="E15" s="19" t="str">
        <f>IF('AP-LIST_c9800'!E15="","",IF(LOWER('AP-LIST_ctvm'!$C15)=LOWER('AP-LIST_c9800'!$C15),'AP-LIST_ctvm'!E15,'AP-LIST_c9800'!E15))</f>
        <v>34B883142BA8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10.251.81.212</v>
      </c>
      <c r="H15" s="44" t="str">
        <f t="shared" si="5"/>
        <v>17.06.04</v>
      </c>
      <c r="I15" s="44" t="str">
        <f t="shared" si="2"/>
        <v>outdoor</v>
      </c>
      <c r="J15" s="114" t="str">
        <f>IF('AP-LIST_c9800'!C15="","",IF(LOWER('AP-LIST_ctvm'!C15)=LOWER('AP-LIST_c9800'!C15),"AP Migration CTVM &gt; c9800",CONCATENATE("AP ",'AP-LIST_ctvm'!C15," durch ",'AP-LIST_c9800'!C15," ersetzt")))</f>
        <v>AP  durch c9124AXI ersetzt</v>
      </c>
      <c r="K15" s="50" t="s">
        <v>1662</v>
      </c>
      <c r="L15" s="5" t="str">
        <f t="shared" si="3"/>
        <v>34:B8:83:14:2B:A8</v>
      </c>
      <c r="M15" s="5" t="str">
        <f t="shared" si="4"/>
        <v>34B8.8314.2BA8</v>
      </c>
      <c r="N15" s="5" t="str">
        <f t="shared" si="6"/>
        <v>34b8.8314.2ba8</v>
      </c>
    </row>
    <row r="16" spans="1:14" x14ac:dyDescent="0.25">
      <c r="A16" s="44">
        <v>13</v>
      </c>
      <c r="B16" s="44" t="str">
        <f t="shared" si="0"/>
        <v>de0634ncap20013</v>
      </c>
      <c r="C16" s="44" t="str">
        <f>IF('AP-LIST_c9800'!C16="","",IF(LOWER('AP-LIST_ctvm'!$C16)=LOWER('AP-LIST_c9800'!$C16),'AP-LIST_ctvm'!C16,'AP-LIST_c9800'!C16))</f>
        <v>c9124AXI</v>
      </c>
      <c r="D16" s="26" t="str">
        <f>IF('AP-LIST_c9800'!D16="","",IF(LOWER('AP-LIST_ctvm'!$C16)=LOWER('AP-LIST_c9800'!$C16),'AP-LIST_ctvm'!D16,'AP-LIST_c9800'!D16))</f>
        <v>SFGL2649LKNE</v>
      </c>
      <c r="E16" s="19" t="str">
        <f>IF('AP-LIST_c9800'!E16="","",IF(LOWER('AP-LIST_ctvm'!$C16)=LOWER('AP-LIST_c9800'!$C16),'AP-LIST_ctvm'!E16,'AP-LIST_c9800'!E16))</f>
        <v>34B883150E58</v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10.251.81.213</v>
      </c>
      <c r="H16" s="44" t="str">
        <f t="shared" si="5"/>
        <v>17.06.04</v>
      </c>
      <c r="I16" s="44" t="str">
        <f t="shared" si="2"/>
        <v>outdoor</v>
      </c>
      <c r="J16" s="114" t="str">
        <f>IF('AP-LIST_c9800'!C16="","",IF(LOWER('AP-LIST_ctvm'!C16)=LOWER('AP-LIST_c9800'!C16),"AP Migration CTVM &gt; c9800",CONCATENATE("AP ",'AP-LIST_ctvm'!C16," durch ",'AP-LIST_c9800'!C16," ersetzt")))</f>
        <v>AP  durch c9124AXI ersetzt</v>
      </c>
      <c r="K16" s="50" t="s">
        <v>1662</v>
      </c>
      <c r="L16" s="5" t="str">
        <f t="shared" si="3"/>
        <v>34:B8:83:15:0E:58</v>
      </c>
      <c r="M16" s="5" t="str">
        <f t="shared" si="4"/>
        <v>34B8.8315.0E58</v>
      </c>
      <c r="N16" s="5" t="str">
        <f t="shared" si="6"/>
        <v>34b8.8315.0e58</v>
      </c>
    </row>
    <row r="17" spans="1:14" x14ac:dyDescent="0.25">
      <c r="A17" s="44">
        <v>14</v>
      </c>
      <c r="B17" s="44" t="str">
        <f t="shared" si="0"/>
        <v>de0634ncap20014</v>
      </c>
      <c r="C17" s="44" t="str">
        <f>IF('AP-LIST_c9800'!C17="","",IF(LOWER('AP-LIST_ctvm'!$C17)=LOWER('AP-LIST_c9800'!$C17),'AP-LIST_ctvm'!C17,'AP-LIST_c9800'!C17))</f>
        <v>c9124AXI</v>
      </c>
      <c r="D17" s="26" t="str">
        <f>IF('AP-LIST_c9800'!D17="","",IF(LOWER('AP-LIST_ctvm'!$C17)=LOWER('AP-LIST_c9800'!$C17),'AP-LIST_ctvm'!D17,'AP-LIST_c9800'!D17))</f>
        <v>SFGL2647L1A1</v>
      </c>
      <c r="E17" s="19" t="str">
        <f>IF('AP-LIST_c9800'!E17="","",IF(LOWER('AP-LIST_ctvm'!$C17)=LOWER('AP-LIST_c9800'!$C17),'AP-LIST_ctvm'!E17,'AP-LIST_c9800'!E17))</f>
        <v>34B883142498</v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10.251.81.214</v>
      </c>
      <c r="H17" s="44" t="str">
        <f t="shared" si="5"/>
        <v>17.06.04</v>
      </c>
      <c r="I17" s="44" t="str">
        <f t="shared" si="2"/>
        <v>outdoor</v>
      </c>
      <c r="J17" s="114" t="str">
        <f>IF('AP-LIST_c9800'!C17="","",IF(LOWER('AP-LIST_ctvm'!C17)=LOWER('AP-LIST_c9800'!C17),"AP Migration CTVM &gt; c9800",CONCATENATE("AP ",'AP-LIST_ctvm'!C17," durch ",'AP-LIST_c9800'!C17," ersetzt")))</f>
        <v>AP  durch c9124AXI ersetzt</v>
      </c>
      <c r="K17" s="50" t="s">
        <v>1662</v>
      </c>
      <c r="L17" s="5" t="str">
        <f t="shared" si="3"/>
        <v>34:B8:83:14:24:98</v>
      </c>
      <c r="M17" s="5" t="str">
        <f t="shared" si="4"/>
        <v>34B8.8314.2498</v>
      </c>
      <c r="N17" s="5" t="str">
        <f t="shared" si="6"/>
        <v>34b8.8314.2498</v>
      </c>
    </row>
    <row r="18" spans="1:14" x14ac:dyDescent="0.25">
      <c r="A18" s="44">
        <v>15</v>
      </c>
      <c r="B18" s="44" t="str">
        <f t="shared" si="0"/>
        <v>de0634ncap20015</v>
      </c>
      <c r="C18" s="44" t="str">
        <f>IF('AP-LIST_c9800'!C18="","",IF(LOWER('AP-LIST_ctvm'!$C18)=LOWER('AP-LIST_c9800'!$C18),'AP-LIST_ctvm'!C18,'AP-LIST_c9800'!C18))</f>
        <v>c9124AXI</v>
      </c>
      <c r="D18" s="26" t="str">
        <f>IF('AP-LIST_c9800'!D18="","",IF(LOWER('AP-LIST_ctvm'!$C18)=LOWER('AP-LIST_c9800'!$C18),'AP-LIST_ctvm'!D18,'AP-LIST_c9800'!D18))</f>
        <v>SFGL2649LKDU</v>
      </c>
      <c r="E18" s="19" t="str">
        <f>IF('AP-LIST_c9800'!E18="","",IF(LOWER('AP-LIST_ctvm'!$C18)=LOWER('AP-LIST_c9800'!$C18),'AP-LIST_ctvm'!E18,'AP-LIST_c9800'!E18))</f>
        <v>34B8831502C8</v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10.251.81.215</v>
      </c>
      <c r="H18" s="44" t="str">
        <f t="shared" si="5"/>
        <v>17.06.04</v>
      </c>
      <c r="I18" s="44" t="str">
        <f t="shared" si="2"/>
        <v>outdoor</v>
      </c>
      <c r="J18" s="114" t="str">
        <f>IF('AP-LIST_c9800'!C18="","",IF(LOWER('AP-LIST_ctvm'!C18)=LOWER('AP-LIST_c9800'!C18),"AP Migration CTVM &gt; c9800",CONCATENATE("AP ",'AP-LIST_ctvm'!C18," durch ",'AP-LIST_c9800'!C18," ersetzt")))</f>
        <v>AP  durch c9124AXI ersetzt</v>
      </c>
      <c r="K18" s="50" t="s">
        <v>1662</v>
      </c>
      <c r="L18" s="5" t="str">
        <f t="shared" si="3"/>
        <v>34:B8:83:15:02:C8</v>
      </c>
      <c r="M18" s="5" t="str">
        <f t="shared" si="4"/>
        <v>34B8.8315.02C8</v>
      </c>
      <c r="N18" s="5" t="str">
        <f t="shared" si="6"/>
        <v>34b8.8315.02c8</v>
      </c>
    </row>
    <row r="19" spans="1:14" x14ac:dyDescent="0.25">
      <c r="A19" s="44">
        <v>16</v>
      </c>
      <c r="B19" s="44" t="str">
        <f t="shared" si="0"/>
        <v>de0634ncap20016</v>
      </c>
      <c r="C19" s="44" t="str">
        <f>IF('AP-LIST_c9800'!C19="","",IF(LOWER('AP-LIST_ctvm'!$C19)=LOWER('AP-LIST_c9800'!$C19),'AP-LIST_ctvm'!C19,'AP-LIST_c9800'!C19))</f>
        <v>c9124AXI</v>
      </c>
      <c r="D19" s="26" t="str">
        <f>IF('AP-LIST_c9800'!D19="","",IF(LOWER('AP-LIST_ctvm'!$C19)=LOWER('AP-LIST_c9800'!$C19),'AP-LIST_ctvm'!D19,'AP-LIST_c9800'!D19))</f>
        <v>SFGL2649LJRC</v>
      </c>
      <c r="E19" s="19" t="str">
        <f>IF('AP-LIST_c9800'!E19="","",IF(LOWER('AP-LIST_ctvm'!$C19)=LOWER('AP-LIST_c9800'!$C19),'AP-LIST_ctvm'!E19,'AP-LIST_c9800'!E19))</f>
        <v>34B88314F4E0</v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10.251.81.216</v>
      </c>
      <c r="H19" s="44" t="str">
        <f t="shared" si="5"/>
        <v>17.06.04</v>
      </c>
      <c r="I19" s="44" t="str">
        <f t="shared" si="2"/>
        <v>outdoor</v>
      </c>
      <c r="J19" s="114" t="str">
        <f>IF('AP-LIST_c9800'!C19="","",IF(LOWER('AP-LIST_ctvm'!C19)=LOWER('AP-LIST_c9800'!C19),"AP Migration CTVM &gt; c9800",CONCATENATE("AP ",'AP-LIST_ctvm'!C19," durch ",'AP-LIST_c9800'!C19," ersetzt")))</f>
        <v>AP  durch c9124AXI ersetzt</v>
      </c>
      <c r="K19" s="50" t="s">
        <v>1662</v>
      </c>
      <c r="L19" s="5" t="str">
        <f t="shared" si="3"/>
        <v>34:B8:83:14:F4:E0</v>
      </c>
      <c r="M19" s="5" t="str">
        <f t="shared" si="4"/>
        <v>34B8.8314.F4E0</v>
      </c>
      <c r="N19" s="5" t="str">
        <f t="shared" si="6"/>
        <v>34b8.8314.f4e0</v>
      </c>
    </row>
    <row r="20" spans="1:14" x14ac:dyDescent="0.25">
      <c r="A20" s="44">
        <v>17</v>
      </c>
      <c r="B20" s="44" t="str">
        <f t="shared" si="0"/>
        <v>de0634ncap20017</v>
      </c>
      <c r="C20" s="44" t="str">
        <f>IF('AP-LIST_c9800'!C20="","",IF(LOWER('AP-LIST_ctvm'!$C20)=LOWER('AP-LIST_c9800'!$C20),'AP-LIST_ctvm'!C20,'AP-LIST_c9800'!C20))</f>
        <v>c9124AXI</v>
      </c>
      <c r="D20" s="26" t="str">
        <f>IF('AP-LIST_c9800'!D20="","",IF(LOWER('AP-LIST_ctvm'!$C20)=LOWER('AP-LIST_c9800'!$C20),'AP-LIST_ctvm'!D20,'AP-LIST_c9800'!D20))</f>
        <v>SFGL2649LKVV</v>
      </c>
      <c r="E20" s="19" t="str">
        <f>IF('AP-LIST_c9800'!E20="","",IF(LOWER('AP-LIST_ctvm'!$C20)=LOWER('AP-LIST_c9800'!$C20),'AP-LIST_ctvm'!E20,'AP-LIST_c9800'!E20))</f>
        <v>34B883150E68</v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10.251.81.217</v>
      </c>
      <c r="H20" s="44" t="str">
        <f t="shared" si="5"/>
        <v>17.06.04</v>
      </c>
      <c r="I20" s="44" t="str">
        <f t="shared" si="2"/>
        <v>outdoor</v>
      </c>
      <c r="J20" s="114" t="str">
        <f>IF('AP-LIST_c9800'!C20="","",IF(LOWER('AP-LIST_ctvm'!C20)=LOWER('AP-LIST_c9800'!C20),"AP Migration CTVM &gt; c9800",CONCATENATE("AP ",'AP-LIST_ctvm'!C20," durch ",'AP-LIST_c9800'!C20," ersetzt")))</f>
        <v>AP  durch c9124AXI ersetzt</v>
      </c>
      <c r="K20" s="50" t="s">
        <v>1662</v>
      </c>
      <c r="L20" s="5" t="str">
        <f t="shared" si="3"/>
        <v>34:B8:83:15:0E:68</v>
      </c>
      <c r="M20" s="5" t="str">
        <f t="shared" si="4"/>
        <v>34B8.8315.0E68</v>
      </c>
      <c r="N20" s="5" t="str">
        <f t="shared" si="6"/>
        <v>34b8.8315.0e68</v>
      </c>
    </row>
    <row r="21" spans="1:14" x14ac:dyDescent="0.25">
      <c r="A21" s="44">
        <v>18</v>
      </c>
      <c r="B21" s="44" t="str">
        <f t="shared" si="0"/>
        <v>de0634ncap20018</v>
      </c>
      <c r="C21" s="44" t="str">
        <f>IF('AP-LIST_c9800'!C21="","",IF(LOWER('AP-LIST_ctvm'!$C21)=LOWER('AP-LIST_c9800'!$C21),'AP-LIST_ctvm'!C21,'AP-LIST_c9800'!C21))</f>
        <v>c9120AXI</v>
      </c>
      <c r="D21" s="26" t="str">
        <f>IF('AP-LIST_c9800'!D21="","",IF(LOWER('AP-LIST_ctvm'!$C21)=LOWER('AP-LIST_c9800'!$C21),'AP-LIST_ctvm'!D21,'AP-LIST_c9800'!D21))</f>
        <v>FCW2528Q0HR</v>
      </c>
      <c r="E21" s="19" t="str">
        <f>IF('AP-LIST_c9800'!E21="","",IF(LOWER('AP-LIST_ctvm'!$C21)=LOWER('AP-LIST_c9800'!$C21),'AP-LIST_ctvm'!E21,'AP-LIST_c9800'!E21))</f>
        <v>1CD1E05CDA0C</v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10.251.81.218</v>
      </c>
      <c r="H21" s="44" t="str">
        <f t="shared" si="5"/>
        <v>17.06.04</v>
      </c>
      <c r="I21" s="44" t="str">
        <f t="shared" si="2"/>
        <v>indoor</v>
      </c>
      <c r="J21" s="114" t="str">
        <f>IF('AP-LIST_c9800'!C21="","",IF(LOWER('AP-LIST_ctvm'!C21)=LOWER('AP-LIST_c9800'!C21),"AP Migration CTVM &gt; c9800",CONCATENATE("AP ",'AP-LIST_ctvm'!C21," durch ",'AP-LIST_c9800'!C21," ersetzt")))</f>
        <v>AP  durch c9120AXI ersetzt</v>
      </c>
      <c r="K21" s="50" t="s">
        <v>1662</v>
      </c>
      <c r="L21" s="5" t="str">
        <f t="shared" si="3"/>
        <v>1C:D1:E0:5C:DA:0C</v>
      </c>
      <c r="M21" s="5" t="str">
        <f t="shared" si="4"/>
        <v>1CD1.E05C.DA0C</v>
      </c>
      <c r="N21" s="5" t="str">
        <f t="shared" si="6"/>
        <v>1cd1.e05c.da0c</v>
      </c>
    </row>
    <row r="22" spans="1:14" x14ac:dyDescent="0.25">
      <c r="A22" s="44">
        <v>19</v>
      </c>
      <c r="B22" s="44" t="str">
        <f t="shared" si="0"/>
        <v>de0634ncap20019</v>
      </c>
      <c r="C22" s="44" t="str">
        <f>IF('AP-LIST_c9800'!C22="","",IF(LOWER('AP-LIST_ctvm'!$C22)=LOWER('AP-LIST_c9800'!$C22),'AP-LIST_ctvm'!C22,'AP-LIST_c9800'!C22))</f>
        <v>c9124AXI</v>
      </c>
      <c r="D22" s="26" t="str">
        <f>IF('AP-LIST_c9800'!D22="","",IF(LOWER('AP-LIST_ctvm'!$C22)=LOWER('AP-LIST_c9800'!$C22),'AP-LIST_ctvm'!D22,'AP-LIST_c9800'!D22))</f>
        <v>SFGL2649LKR3</v>
      </c>
      <c r="E22" s="19" t="str">
        <f>IF('AP-LIST_c9800'!E22="","",IF(LOWER('AP-LIST_ctvm'!$C22)=LOWER('AP-LIST_c9800'!$C22),'AP-LIST_ctvm'!E22,'AP-LIST_c9800'!E22))</f>
        <v>34B88314FF98</v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10.251.81.219</v>
      </c>
      <c r="H22" s="44" t="str">
        <f t="shared" si="5"/>
        <v>17.06.04</v>
      </c>
      <c r="I22" s="44" t="str">
        <f t="shared" si="2"/>
        <v>outdoor</v>
      </c>
      <c r="J22" s="114" t="str">
        <f>IF('AP-LIST_c9800'!C22="","",IF(LOWER('AP-LIST_ctvm'!C22)=LOWER('AP-LIST_c9800'!C22),"AP Migration CTVM &gt; c9800",CONCATENATE("AP ",'AP-LIST_ctvm'!C22," durch ",'AP-LIST_c9800'!C22," ersetzt")))</f>
        <v>AP  durch c9124AXI ersetzt</v>
      </c>
      <c r="K22" s="50" t="s">
        <v>1662</v>
      </c>
      <c r="L22" s="5" t="str">
        <f t="shared" si="3"/>
        <v>34:B8:83:14:FF:98</v>
      </c>
      <c r="M22" s="5" t="str">
        <f t="shared" si="4"/>
        <v>34B8.8314.FF98</v>
      </c>
      <c r="N22" s="5" t="str">
        <f t="shared" si="6"/>
        <v>34b8.8314.ff98</v>
      </c>
    </row>
    <row r="23" spans="1:14" x14ac:dyDescent="0.25">
      <c r="A23" s="44">
        <v>20</v>
      </c>
      <c r="B23" s="44" t="str">
        <f t="shared" si="0"/>
        <v>de0634ncap20020</v>
      </c>
      <c r="C23" s="44" t="str">
        <f>IF('AP-LIST_c9800'!C23="","",IF(LOWER('AP-LIST_ctvm'!$C23)=LOWER('AP-LIST_c9800'!$C23),'AP-LIST_ctvm'!C23,'AP-LIST_c9800'!C23))</f>
        <v>c9124AXI</v>
      </c>
      <c r="D23" s="26" t="str">
        <f>IF('AP-LIST_c9800'!D23="","",IF(LOWER('AP-LIST_ctvm'!$C23)=LOWER('AP-LIST_c9800'!$C23),'AP-LIST_ctvm'!D23,'AP-LIST_c9800'!D23))</f>
        <v>SFGL2649LKF2</v>
      </c>
      <c r="E23" s="19" t="str">
        <f>IF('AP-LIST_c9800'!E23="","",IF(LOWER('AP-LIST_ctvm'!$C23)=LOWER('AP-LIST_c9800'!$C23),'AP-LIST_ctvm'!E23,'AP-LIST_c9800'!E23))</f>
        <v>34B883151070</v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10.251.81.220</v>
      </c>
      <c r="H23" s="44" t="str">
        <f t="shared" si="5"/>
        <v>17.06.04</v>
      </c>
      <c r="I23" s="44" t="str">
        <f t="shared" si="2"/>
        <v>outdoor</v>
      </c>
      <c r="J23" s="114" t="str">
        <f>IF('AP-LIST_c9800'!C23="","",IF(LOWER('AP-LIST_ctvm'!C23)=LOWER('AP-LIST_c9800'!C23),"AP Migration CTVM &gt; c9800",CONCATENATE("AP ",'AP-LIST_ctvm'!C23," durch ",'AP-LIST_c9800'!C23," ersetzt")))</f>
        <v>AP  durch c9124AXI ersetzt</v>
      </c>
      <c r="K23" s="50" t="s">
        <v>1662</v>
      </c>
      <c r="L23" s="5" t="str">
        <f t="shared" si="3"/>
        <v>34:B8:83:15:10:70</v>
      </c>
      <c r="M23" s="5" t="str">
        <f t="shared" si="4"/>
        <v>34B8.8315.1070</v>
      </c>
      <c r="N23" s="5" t="str">
        <f t="shared" si="6"/>
        <v>34b8.8315.1070</v>
      </c>
    </row>
    <row r="24" spans="1:14" x14ac:dyDescent="0.25">
      <c r="A24" s="44">
        <v>21</v>
      </c>
      <c r="B24" s="44" t="str">
        <f t="shared" si="0"/>
        <v>de0634ncap20021</v>
      </c>
      <c r="C24" s="44" t="str">
        <f>IF('AP-LIST_c9800'!C24="","",IF(LOWER('AP-LIST_ctvm'!$C24)=LOWER('AP-LIST_c9800'!$C24),'AP-LIST_ctvm'!C24,'AP-LIST_c9800'!C24))</f>
        <v>c9124AXI</v>
      </c>
      <c r="D24" s="26" t="str">
        <f>IF('AP-LIST_c9800'!D24="","",IF(LOWER('AP-LIST_ctvm'!$C24)=LOWER('AP-LIST_c9800'!$C24),'AP-LIST_ctvm'!D24,'AP-LIST_c9800'!D24))</f>
        <v>SFGL2649LKXV</v>
      </c>
      <c r="E24" s="19" t="str">
        <f>IF('AP-LIST_c9800'!E24="","",IF(LOWER('AP-LIST_ctvm'!$C24)=LOWER('AP-LIST_c9800'!$C24),'AP-LIST_ctvm'!E24,'AP-LIST_c9800'!E24))</f>
        <v>34B88314F9A4</v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10.251.81.221</v>
      </c>
      <c r="H24" s="44" t="str">
        <f t="shared" si="5"/>
        <v>17.06.04</v>
      </c>
      <c r="I24" s="44" t="str">
        <f t="shared" si="2"/>
        <v>outdoor</v>
      </c>
      <c r="J24" s="114" t="str">
        <f>IF('AP-LIST_c9800'!C24="","",IF(LOWER('AP-LIST_ctvm'!C24)=LOWER('AP-LIST_c9800'!C24),"AP Migration CTVM &gt; c9800",CONCATENATE("AP ",'AP-LIST_ctvm'!C24," durch ",'AP-LIST_c9800'!C24," ersetzt")))</f>
        <v>AP  durch c9124AXI ersetzt</v>
      </c>
      <c r="K24" s="50" t="s">
        <v>1662</v>
      </c>
      <c r="L24" s="5" t="str">
        <f t="shared" si="3"/>
        <v>34:B8:83:14:F9:A4</v>
      </c>
      <c r="M24" s="5" t="str">
        <f t="shared" si="4"/>
        <v>34B8.8314.F9A4</v>
      </c>
      <c r="N24" s="5" t="str">
        <f t="shared" si="6"/>
        <v>34b8.8314.f9a4</v>
      </c>
    </row>
    <row r="25" spans="1:14" x14ac:dyDescent="0.25">
      <c r="A25" s="44">
        <v>22</v>
      </c>
      <c r="B25" s="44" t="str">
        <f t="shared" si="0"/>
        <v>de0634ncap20022</v>
      </c>
      <c r="C25" s="44" t="str">
        <f>IF('AP-LIST_c9800'!C25="","",IF(LOWER('AP-LIST_ctvm'!$C25)=LOWER('AP-LIST_c9800'!$C25),'AP-LIST_ctvm'!C25,'AP-LIST_c9800'!C25))</f>
        <v>c9124AXI</v>
      </c>
      <c r="D25" s="26" t="str">
        <f>IF('AP-LIST_c9800'!D25="","",IF(LOWER('AP-LIST_ctvm'!$C25)=LOWER('AP-LIST_c9800'!$C25),'AP-LIST_ctvm'!D25,'AP-LIST_c9800'!D25))</f>
        <v>SFGL2649LKWV</v>
      </c>
      <c r="E25" s="19" t="str">
        <f>IF('AP-LIST_c9800'!E25="","",IF(LOWER('AP-LIST_ctvm'!$C25)=LOWER('AP-LIST_c9800'!$C25),'AP-LIST_ctvm'!E25,'AP-LIST_c9800'!E25))</f>
        <v>34B883151204</v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10.251.81.222</v>
      </c>
      <c r="H25" s="44" t="str">
        <f t="shared" si="5"/>
        <v>17.06.04</v>
      </c>
      <c r="I25" s="44" t="str">
        <f t="shared" si="2"/>
        <v>outdoor</v>
      </c>
      <c r="J25" s="114" t="str">
        <f>IF('AP-LIST_c9800'!C25="","",IF(LOWER('AP-LIST_ctvm'!C25)=LOWER('AP-LIST_c9800'!C25),"AP Migration CTVM &gt; c9800",CONCATENATE("AP ",'AP-LIST_ctvm'!C25," durch ",'AP-LIST_c9800'!C25," ersetzt")))</f>
        <v>AP  durch c9124AXI ersetzt</v>
      </c>
      <c r="K25" s="50" t="s">
        <v>1662</v>
      </c>
      <c r="L25" s="5" t="str">
        <f t="shared" si="3"/>
        <v>34:B8:83:15:12:04</v>
      </c>
      <c r="M25" s="5" t="str">
        <f t="shared" si="4"/>
        <v>34B8.8315.1204</v>
      </c>
      <c r="N25" s="5" t="str">
        <f t="shared" si="6"/>
        <v>34b8.8315.1204</v>
      </c>
    </row>
    <row r="26" spans="1:14" x14ac:dyDescent="0.25">
      <c r="A26" s="44">
        <v>23</v>
      </c>
      <c r="B26" s="44" t="str">
        <f t="shared" si="0"/>
        <v>de0634ncap20023</v>
      </c>
      <c r="C26" s="44" t="str">
        <f>IF('AP-LIST_c9800'!C26="","",IF(LOWER('AP-LIST_ctvm'!$C26)=LOWER('AP-LIST_c9800'!$C26),'AP-LIST_ctvm'!C26,'AP-LIST_c9800'!C26))</f>
        <v>c9124AXI</v>
      </c>
      <c r="D26" s="26" t="str">
        <f>IF('AP-LIST_c9800'!D26="","",IF(LOWER('AP-LIST_ctvm'!$C26)=LOWER('AP-LIST_c9800'!$C26),'AP-LIST_ctvm'!D26,'AP-LIST_c9800'!D26))</f>
        <v>SFGL2649LKR7</v>
      </c>
      <c r="E26" s="19" t="str">
        <f>IF('AP-LIST_c9800'!E26="","",IF(LOWER('AP-LIST_ctvm'!$C26)=LOWER('AP-LIST_c9800'!$C26),'AP-LIST_ctvm'!E26,'AP-LIST_c9800'!E26))</f>
        <v>34B883150FD8</v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10.251.81.223</v>
      </c>
      <c r="H26" s="44" t="str">
        <f t="shared" si="5"/>
        <v>17.06.04</v>
      </c>
      <c r="I26" s="44" t="str">
        <f t="shared" si="2"/>
        <v>outdoor</v>
      </c>
      <c r="J26" s="114" t="str">
        <f>IF('AP-LIST_c9800'!C26="","",IF(LOWER('AP-LIST_ctvm'!C26)=LOWER('AP-LIST_c9800'!C26),"AP Migration CTVM &gt; c9800",CONCATENATE("AP ",'AP-LIST_ctvm'!C26," durch ",'AP-LIST_c9800'!C26," ersetzt")))</f>
        <v>AP  durch c9124AXI ersetzt</v>
      </c>
      <c r="K26" s="50" t="s">
        <v>1662</v>
      </c>
      <c r="L26" s="5" t="str">
        <f t="shared" si="3"/>
        <v>34:B8:83:15:0F:D8</v>
      </c>
      <c r="M26" s="5" t="str">
        <f t="shared" si="4"/>
        <v>34B8.8315.0FD8</v>
      </c>
      <c r="N26" s="5" t="str">
        <f t="shared" si="6"/>
        <v>34b8.8315.0fd8</v>
      </c>
    </row>
    <row r="27" spans="1:14" x14ac:dyDescent="0.25">
      <c r="A27" s="44">
        <v>24</v>
      </c>
      <c r="B27" s="44" t="str">
        <f t="shared" si="0"/>
        <v>de0634ncap20024</v>
      </c>
      <c r="C27" s="44" t="str">
        <f>IF('AP-LIST_c9800'!C27="","",IF(LOWER('AP-LIST_ctvm'!$C27)=LOWER('AP-LIST_c9800'!$C27),'AP-LIST_ctvm'!C27,'AP-LIST_c9800'!C27))</f>
        <v>c9124AXI</v>
      </c>
      <c r="D27" s="26" t="str">
        <f>IF('AP-LIST_c9800'!D27="","",IF(LOWER('AP-LIST_ctvm'!$C27)=LOWER('AP-LIST_c9800'!$C27),'AP-LIST_ctvm'!D27,'AP-LIST_c9800'!D27))</f>
        <v>SFGL2649LKED</v>
      </c>
      <c r="E27" s="19" t="str">
        <f>IF('AP-LIST_c9800'!E27="","",IF(LOWER('AP-LIST_ctvm'!$C27)=LOWER('AP-LIST_c9800'!$C27),'AP-LIST_ctvm'!E27,'AP-LIST_c9800'!E27))</f>
        <v>34B883150D90</v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10.251.81.224</v>
      </c>
      <c r="H27" s="44" t="str">
        <f t="shared" si="5"/>
        <v>17.06.04</v>
      </c>
      <c r="I27" s="44" t="str">
        <f t="shared" si="2"/>
        <v>outdoor</v>
      </c>
      <c r="J27" s="114" t="str">
        <f>IF('AP-LIST_c9800'!C27="","",IF(LOWER('AP-LIST_ctvm'!C27)=LOWER('AP-LIST_c9800'!C27),"AP Migration CTVM &gt; c9800",CONCATENATE("AP ",'AP-LIST_ctvm'!C27," durch ",'AP-LIST_c9800'!C27," ersetzt")))</f>
        <v>AP  durch c9124AXI ersetzt</v>
      </c>
      <c r="K27" s="50" t="s">
        <v>1662</v>
      </c>
      <c r="L27" s="5" t="str">
        <f t="shared" si="3"/>
        <v>34:B8:83:15:0D:90</v>
      </c>
      <c r="M27" s="5" t="str">
        <f t="shared" si="4"/>
        <v>34B8.8315.0D90</v>
      </c>
      <c r="N27" s="5" t="str">
        <f t="shared" si="6"/>
        <v>34b8.8315.0d90</v>
      </c>
    </row>
    <row r="28" spans="1:14" x14ac:dyDescent="0.25">
      <c r="A28" s="44">
        <v>25</v>
      </c>
      <c r="B28" s="44" t="str">
        <f t="shared" si="0"/>
        <v>de0634ncap20025</v>
      </c>
      <c r="C28" s="44" t="str">
        <f>IF('AP-LIST_c9800'!C28="","",IF(LOWER('AP-LIST_ctvm'!$C28)=LOWER('AP-LIST_c9800'!$C28),'AP-LIST_ctvm'!C28,'AP-LIST_c9800'!C28))</f>
        <v>c9124AXI</v>
      </c>
      <c r="D28" s="26" t="str">
        <f>IF('AP-LIST_c9800'!D28="","",IF(LOWER('AP-LIST_ctvm'!$C28)=LOWER('AP-LIST_c9800'!$C28),'AP-LIST_ctvm'!D28,'AP-LIST_c9800'!D28))</f>
        <v>SFGL2649LKX7</v>
      </c>
      <c r="E28" s="19" t="str">
        <f>IF('AP-LIST_c9800'!E28="","",IF(LOWER('AP-LIST_ctvm'!$C28)=LOWER('AP-LIST_c9800'!$C28),'AP-LIST_ctvm'!E28,'AP-LIST_c9800'!E28))</f>
        <v>34B883150344</v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10.251.81.225</v>
      </c>
      <c r="H28" s="44" t="str">
        <f t="shared" si="5"/>
        <v>17.06.04</v>
      </c>
      <c r="I28" s="44" t="str">
        <f t="shared" si="2"/>
        <v>outdoor</v>
      </c>
      <c r="J28" s="114" t="str">
        <f>IF('AP-LIST_c9800'!C28="","",IF(LOWER('AP-LIST_ctvm'!C28)=LOWER('AP-LIST_c9800'!C28),"AP Migration CTVM &gt; c9800",CONCATENATE("AP ",'AP-LIST_ctvm'!C28," durch ",'AP-LIST_c9800'!C28," ersetzt")))</f>
        <v>AP  durch c9124AXI ersetzt</v>
      </c>
      <c r="K28" s="50" t="s">
        <v>1662</v>
      </c>
      <c r="L28" s="5" t="str">
        <f t="shared" si="3"/>
        <v>34:B8:83:15:03:44</v>
      </c>
      <c r="M28" s="5" t="str">
        <f t="shared" si="4"/>
        <v>34B8.8315.0344</v>
      </c>
      <c r="N28" s="5" t="str">
        <f t="shared" si="6"/>
        <v>34b8.8315.0344</v>
      </c>
    </row>
    <row r="29" spans="1:14" x14ac:dyDescent="0.25">
      <c r="A29" s="44">
        <v>26</v>
      </c>
      <c r="B29" s="44" t="str">
        <f t="shared" si="0"/>
        <v>de0634ncap20026</v>
      </c>
      <c r="C29" s="44" t="str">
        <f>IF('AP-LIST_c9800'!C29="","",IF(LOWER('AP-LIST_ctvm'!$C29)=LOWER('AP-LIST_c9800'!$C29),'AP-LIST_ctvm'!C29,'AP-LIST_c9800'!C29))</f>
        <v>c9120AXI</v>
      </c>
      <c r="D29" s="26" t="str">
        <f>IF('AP-LIST_c9800'!D29="","",IF(LOWER('AP-LIST_ctvm'!$C29)=LOWER('AP-LIST_c9800'!$C29),'AP-LIST_ctvm'!D29,'AP-LIST_c9800'!D29))</f>
        <v>FCW2528Q0KJ</v>
      </c>
      <c r="E29" s="19" t="str">
        <f>IF('AP-LIST_c9800'!E29="","",IF(LOWER('AP-LIST_ctvm'!$C29)=LOWER('AP-LIST_c9800'!$C29),'AP-LIST_ctvm'!E29,'AP-LIST_c9800'!E29))</f>
        <v>1CD1E05D78D4</v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10.251.81.226</v>
      </c>
      <c r="H29" s="44" t="str">
        <f t="shared" si="5"/>
        <v>17.06.04</v>
      </c>
      <c r="I29" s="44" t="str">
        <f t="shared" si="2"/>
        <v>indoor</v>
      </c>
      <c r="J29" s="114" t="str">
        <f>IF('AP-LIST_c9800'!C29="","",IF(LOWER('AP-LIST_ctvm'!C29)=LOWER('AP-LIST_c9800'!C29),"AP Migration CTVM &gt; c9800",CONCATENATE("AP ",'AP-LIST_ctvm'!C29," durch ",'AP-LIST_c9800'!C29," ersetzt")))</f>
        <v>AP  durch c9120AXI ersetzt</v>
      </c>
      <c r="K29" s="50" t="s">
        <v>1662</v>
      </c>
      <c r="L29" s="5" t="str">
        <f t="shared" si="3"/>
        <v>1C:D1:E0:5D:78:D4</v>
      </c>
      <c r="M29" s="5" t="str">
        <f t="shared" si="4"/>
        <v>1CD1.E05D.78D4</v>
      </c>
      <c r="N29" s="5" t="str">
        <f t="shared" si="6"/>
        <v>1cd1.e05d.78d4</v>
      </c>
    </row>
    <row r="30" spans="1:14" x14ac:dyDescent="0.25">
      <c r="A30" s="44">
        <v>27</v>
      </c>
      <c r="B30" s="44" t="str">
        <f t="shared" si="0"/>
        <v>de0634ncap20027</v>
      </c>
      <c r="C30" s="44" t="str">
        <f>IF('AP-LIST_c9800'!C30="","",IF(LOWER('AP-LIST_ctvm'!$C30)=LOWER('AP-LIST_c9800'!$C30),'AP-LIST_ctvm'!C30,'AP-LIST_c9800'!C30))</f>
        <v>c9120AXI</v>
      </c>
      <c r="D30" s="26" t="str">
        <f>IF('AP-LIST_c9800'!D30="","",IF(LOWER('AP-LIST_ctvm'!$C30)=LOWER('AP-LIST_c9800'!$C30),'AP-LIST_ctvm'!D30,'AP-LIST_c9800'!D30))</f>
        <v>FCW2528Q0HU</v>
      </c>
      <c r="E30" s="19" t="str">
        <f>IF('AP-LIST_c9800'!E30="","",IF(LOWER('AP-LIST_ctvm'!$C30)=LOWER('AP-LIST_c9800'!$C30),'AP-LIST_ctvm'!E30,'AP-LIST_c9800'!E30))</f>
        <v>1CD1E05C6D90</v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10.251.81.227</v>
      </c>
      <c r="H30" s="44" t="str">
        <f t="shared" si="5"/>
        <v>17.06.04</v>
      </c>
      <c r="I30" s="44" t="str">
        <f t="shared" si="2"/>
        <v>indoor</v>
      </c>
      <c r="J30" s="114" t="str">
        <f>IF('AP-LIST_c9800'!C30="","",IF(LOWER('AP-LIST_ctvm'!C30)=LOWER('AP-LIST_c9800'!C30),"AP Migration CTVM &gt; c9800",CONCATENATE("AP ",'AP-LIST_ctvm'!C30," durch ",'AP-LIST_c9800'!C30," ersetzt")))</f>
        <v>AP  durch c9120AXI ersetzt</v>
      </c>
      <c r="K30" s="50" t="s">
        <v>1662</v>
      </c>
      <c r="L30" s="5" t="str">
        <f t="shared" si="3"/>
        <v>1C:D1:E0:5C:6D:90</v>
      </c>
      <c r="M30" s="5" t="str">
        <f t="shared" si="4"/>
        <v>1CD1.E05C.6D90</v>
      </c>
      <c r="N30" s="5" t="str">
        <f t="shared" si="6"/>
        <v>1cd1.e05c.6d90</v>
      </c>
    </row>
    <row r="31" spans="1:14" x14ac:dyDescent="0.25">
      <c r="A31" s="44">
        <v>28</v>
      </c>
      <c r="B31" s="44" t="str">
        <f t="shared" si="0"/>
        <v>de0634ncap20028</v>
      </c>
      <c r="C31" s="44" t="str">
        <f>IF('AP-LIST_c9800'!C31="","",IF(LOWER('AP-LIST_ctvm'!$C31)=LOWER('AP-LIST_c9800'!$C31),'AP-LIST_ctvm'!C31,'AP-LIST_c9800'!C31))</f>
        <v>c9120AXI</v>
      </c>
      <c r="D31" s="26" t="str">
        <f>IF('AP-LIST_c9800'!D31="","",IF(LOWER('AP-LIST_ctvm'!$C31)=LOWER('AP-LIST_c9800'!$C31),'AP-LIST_ctvm'!D31,'AP-LIST_c9800'!D31))</f>
        <v>FCW2528Q0JG</v>
      </c>
      <c r="E31" s="19" t="str">
        <f>IF('AP-LIST_c9800'!E31="","",IF(LOWER('AP-LIST_ctvm'!$C31)=LOWER('AP-LIST_c9800'!$C31),'AP-LIST_ctvm'!E31,'AP-LIST_c9800'!E31))</f>
        <v>1CD1E05D7FA0</v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10.251.81.228</v>
      </c>
      <c r="H31" s="44" t="str">
        <f t="shared" si="5"/>
        <v>17.06.04</v>
      </c>
      <c r="I31" s="44" t="str">
        <f t="shared" si="2"/>
        <v>indoor</v>
      </c>
      <c r="J31" s="114" t="str">
        <f>IF('AP-LIST_c9800'!C31="","",IF(LOWER('AP-LIST_ctvm'!C31)=LOWER('AP-LIST_c9800'!C31),"AP Migration CTVM &gt; c9800",CONCATENATE("AP ",'AP-LIST_ctvm'!C31," durch ",'AP-LIST_c9800'!C31," ersetzt")))</f>
        <v>AP  durch c9120AXI ersetzt</v>
      </c>
      <c r="K31" s="50" t="s">
        <v>1662</v>
      </c>
      <c r="L31" s="5" t="str">
        <f t="shared" si="3"/>
        <v>1C:D1:E0:5D:7F:A0</v>
      </c>
      <c r="M31" s="5" t="str">
        <f t="shared" si="4"/>
        <v>1CD1.E05D.7FA0</v>
      </c>
      <c r="N31" s="5" t="str">
        <f t="shared" si="6"/>
        <v>1cd1.e05d.7fa0</v>
      </c>
    </row>
    <row r="32" spans="1:14" x14ac:dyDescent="0.25">
      <c r="A32" s="44">
        <v>29</v>
      </c>
      <c r="B32" s="44" t="str">
        <f t="shared" si="0"/>
        <v>de0634ncap20029</v>
      </c>
      <c r="C32" s="44" t="str">
        <f>IF('AP-LIST_c9800'!C32="","",IF(LOWER('AP-LIST_ctvm'!$C32)=LOWER('AP-LIST_c9800'!$C32),'AP-LIST_ctvm'!C32,'AP-LIST_c9800'!C32))</f>
        <v>c9120AXI</v>
      </c>
      <c r="D32" s="26" t="str">
        <f>IF('AP-LIST_c9800'!D32="","",IF(LOWER('AP-LIST_ctvm'!$C32)=LOWER('AP-LIST_c9800'!$C32),'AP-LIST_ctvm'!D32,'AP-LIST_c9800'!D32))</f>
        <v>FCW2528Q0L8</v>
      </c>
      <c r="E32" s="19" t="str">
        <f>IF('AP-LIST_c9800'!E32="","",IF(LOWER('AP-LIST_ctvm'!$C32)=LOWER('AP-LIST_c9800'!$C32),'AP-LIST_ctvm'!E32,'AP-LIST_c9800'!E32))</f>
        <v>1CD1E05DC938</v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10.251.81.229</v>
      </c>
      <c r="H32" s="44" t="str">
        <f t="shared" si="5"/>
        <v>17.06.04</v>
      </c>
      <c r="I32" s="44" t="str">
        <f t="shared" si="2"/>
        <v>indoor</v>
      </c>
      <c r="J32" s="114" t="str">
        <f>IF('AP-LIST_c9800'!C32="","",IF(LOWER('AP-LIST_ctvm'!C32)=LOWER('AP-LIST_c9800'!C32),"AP Migration CTVM &gt; c9800",CONCATENATE("AP ",'AP-LIST_ctvm'!C32," durch ",'AP-LIST_c9800'!C32," ersetzt")))</f>
        <v>AP  durch c9120AXI ersetzt</v>
      </c>
      <c r="K32" s="50" t="s">
        <v>1662</v>
      </c>
      <c r="L32" s="5" t="str">
        <f t="shared" si="3"/>
        <v>1C:D1:E0:5D:C9:38</v>
      </c>
      <c r="M32" s="5" t="str">
        <f t="shared" si="4"/>
        <v>1CD1.E05D.C938</v>
      </c>
      <c r="N32" s="5" t="str">
        <f t="shared" si="6"/>
        <v>1cd1.e05d.c938</v>
      </c>
    </row>
    <row r="33" spans="1:14" x14ac:dyDescent="0.25">
      <c r="A33" s="44">
        <v>30</v>
      </c>
      <c r="B33" s="44" t="str">
        <f t="shared" si="0"/>
        <v>de0634ncap20030</v>
      </c>
      <c r="C33" s="44" t="str">
        <f>IF('AP-LIST_c9800'!C33="","",IF(LOWER('AP-LIST_ctvm'!$C33)=LOWER('AP-LIST_c9800'!$C33),'AP-LIST_ctvm'!C33,'AP-LIST_c9800'!C33))</f>
        <v>c9120AXI</v>
      </c>
      <c r="D33" s="26" t="str">
        <f>IF('AP-LIST_c9800'!D33="","",IF(LOWER('AP-LIST_ctvm'!$C33)=LOWER('AP-LIST_c9800'!$C33),'AP-LIST_ctvm'!D33,'AP-LIST_c9800'!D33))</f>
        <v>FCW2528Q0JA</v>
      </c>
      <c r="E33" s="19" t="str">
        <f>IF('AP-LIST_c9800'!E33="","",IF(LOWER('AP-LIST_ctvm'!$C33)=LOWER('AP-LIST_c9800'!$C33),'AP-LIST_ctvm'!E33,'AP-LIST_c9800'!E33))</f>
        <v>1CD1E05D5C64</v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10.251.81.230</v>
      </c>
      <c r="H33" s="44" t="str">
        <f t="shared" si="5"/>
        <v>17.06.04</v>
      </c>
      <c r="I33" s="44" t="str">
        <f t="shared" si="2"/>
        <v>indoor</v>
      </c>
      <c r="J33" s="114" t="str">
        <f>IF('AP-LIST_c9800'!C33="","",IF(LOWER('AP-LIST_ctvm'!C33)=LOWER('AP-LIST_c9800'!C33),"AP Migration CTVM &gt; c9800",CONCATENATE("AP ",'AP-LIST_ctvm'!C33," durch ",'AP-LIST_c9800'!C33," ersetzt")))</f>
        <v>AP  durch c9120AXI ersetzt</v>
      </c>
      <c r="K33" s="50" t="s">
        <v>1662</v>
      </c>
      <c r="L33" s="5" t="str">
        <f t="shared" si="3"/>
        <v>1C:D1:E0:5D:5C:64</v>
      </c>
      <c r="M33" s="5" t="str">
        <f t="shared" si="4"/>
        <v>1CD1.E05D.5C64</v>
      </c>
      <c r="N33" s="5" t="str">
        <f t="shared" si="6"/>
        <v>1cd1.e05d.5c64</v>
      </c>
    </row>
    <row r="34" spans="1:14" x14ac:dyDescent="0.25">
      <c r="A34" s="44">
        <v>31</v>
      </c>
      <c r="B34" s="44" t="str">
        <f t="shared" si="0"/>
        <v>de0634ncap20031</v>
      </c>
      <c r="C34" s="44" t="str">
        <f>IF('AP-LIST_c9800'!C34="","",IF(LOWER('AP-LIST_ctvm'!$C34)=LOWER('AP-LIST_c9800'!$C34),'AP-LIST_ctvm'!C34,'AP-LIST_c9800'!C34))</f>
        <v>c9120AXI</v>
      </c>
      <c r="D34" s="26" t="str">
        <f>IF('AP-LIST_c9800'!D34="","",IF(LOWER('AP-LIST_ctvm'!$C34)=LOWER('AP-LIST_c9800'!$C34),'AP-LIST_ctvm'!D34,'AP-LIST_c9800'!D34))</f>
        <v>FCW2528Q0FY</v>
      </c>
      <c r="E34" s="19" t="str">
        <f>IF('AP-LIST_c9800'!E34="","",IF(LOWER('AP-LIST_ctvm'!$C34)=LOWER('AP-LIST_c9800'!$C34),'AP-LIST_ctvm'!E34,'AP-LIST_c9800'!E34))</f>
        <v>1CD1E05D4784</v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10.251.81.231</v>
      </c>
      <c r="H34" s="44" t="str">
        <f t="shared" si="5"/>
        <v>17.06.04</v>
      </c>
      <c r="I34" s="44" t="str">
        <f t="shared" si="2"/>
        <v>indoor</v>
      </c>
      <c r="J34" s="114" t="str">
        <f>IF('AP-LIST_c9800'!C34="","",IF(LOWER('AP-LIST_ctvm'!C34)=LOWER('AP-LIST_c9800'!C34),"AP Migration CTVM &gt; c9800",CONCATENATE("AP ",'AP-LIST_ctvm'!C34," durch ",'AP-LIST_c9800'!C34," ersetzt")))</f>
        <v>AP  durch c9120AXI ersetzt</v>
      </c>
      <c r="K34" s="50" t="s">
        <v>1662</v>
      </c>
      <c r="L34" s="5" t="str">
        <f t="shared" si="3"/>
        <v>1C:D1:E0:5D:47:84</v>
      </c>
      <c r="M34" s="5" t="str">
        <f t="shared" si="4"/>
        <v>1CD1.E05D.4784</v>
      </c>
      <c r="N34" s="5" t="str">
        <f t="shared" si="6"/>
        <v>1cd1.e05d.4784</v>
      </c>
    </row>
    <row r="35" spans="1:14" x14ac:dyDescent="0.25">
      <c r="A35" s="44">
        <v>32</v>
      </c>
      <c r="B35" s="44" t="str">
        <f t="shared" si="0"/>
        <v>de0634ncap20032</v>
      </c>
      <c r="C35" s="44" t="str">
        <f>IF('AP-LIST_c9800'!C35="","",IF(LOWER('AP-LIST_ctvm'!$C35)=LOWER('AP-LIST_c9800'!$C35),'AP-LIST_ctvm'!C35,'AP-LIST_c9800'!C35))</f>
        <v>c9120AXI</v>
      </c>
      <c r="D35" s="26" t="str">
        <f>IF('AP-LIST_c9800'!D35="","",IF(LOWER('AP-LIST_ctvm'!$C35)=LOWER('AP-LIST_c9800'!$C35),'AP-LIST_ctvm'!D35,'AP-LIST_c9800'!D35))</f>
        <v>FCW2528Q0GN</v>
      </c>
      <c r="E35" s="19" t="str">
        <f>IF('AP-LIST_c9800'!E35="","",IF(LOWER('AP-LIST_ctvm'!$C35)=LOWER('AP-LIST_c9800'!$C35),'AP-LIST_ctvm'!E35,'AP-LIST_c9800'!E35))</f>
        <v>1CD1E05D3B84</v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10.251.81.232</v>
      </c>
      <c r="H35" s="44" t="str">
        <f t="shared" si="5"/>
        <v>17.06.04</v>
      </c>
      <c r="I35" s="44" t="str">
        <f t="shared" si="2"/>
        <v>indoor</v>
      </c>
      <c r="J35" s="114" t="str">
        <f>IF('AP-LIST_c9800'!C35="","",IF(LOWER('AP-LIST_ctvm'!C35)=LOWER('AP-LIST_c9800'!C35),"AP Migration CTVM &gt; c9800",CONCATENATE("AP ",'AP-LIST_ctvm'!C35," durch ",'AP-LIST_c9800'!C35," ersetzt")))</f>
        <v>AP  durch c9120AXI ersetzt</v>
      </c>
      <c r="K35" s="50" t="s">
        <v>1662</v>
      </c>
      <c r="L35" s="5" t="str">
        <f t="shared" si="3"/>
        <v>1C:D1:E0:5D:3B:84</v>
      </c>
      <c r="M35" s="5" t="str">
        <f t="shared" si="4"/>
        <v>1CD1.E05D.3B84</v>
      </c>
      <c r="N35" s="5" t="str">
        <f t="shared" si="6"/>
        <v>1cd1.e05d.3b84</v>
      </c>
    </row>
    <row r="36" spans="1:14" x14ac:dyDescent="0.25">
      <c r="A36" s="44">
        <v>33</v>
      </c>
      <c r="B36" s="44" t="str">
        <f t="shared" si="0"/>
        <v>de0634ncap20033</v>
      </c>
      <c r="C36" s="44" t="str">
        <f>IF('AP-LIST_c9800'!C36="","",IF(LOWER('AP-LIST_ctvm'!$C36)=LOWER('AP-LIST_c9800'!$C36),'AP-LIST_ctvm'!C36,'AP-LIST_c9800'!C36))</f>
        <v>c9120AXI</v>
      </c>
      <c r="D36" s="26" t="str">
        <f>IF('AP-LIST_c9800'!D36="","",IF(LOWER('AP-LIST_ctvm'!$C36)=LOWER('AP-LIST_c9800'!$C36),'AP-LIST_ctvm'!D36,'AP-LIST_c9800'!D36))</f>
        <v>FCW2528PZJJ</v>
      </c>
      <c r="E36" s="19" t="str">
        <f>IF('AP-LIST_c9800'!E36="","",IF(LOWER('AP-LIST_ctvm'!$C36)=LOWER('AP-LIST_c9800'!$C36),'AP-LIST_ctvm'!E36,'AP-LIST_c9800'!E36))</f>
        <v>1CD1E05D5DF8</v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10.251.81.233</v>
      </c>
      <c r="H36" s="44" t="str">
        <f t="shared" si="5"/>
        <v>17.06.04</v>
      </c>
      <c r="I36" s="44" t="str">
        <f t="shared" si="2"/>
        <v>indoor</v>
      </c>
      <c r="J36" s="114" t="str">
        <f>IF('AP-LIST_c9800'!C36="","",IF(LOWER('AP-LIST_ctvm'!C36)=LOWER('AP-LIST_c9800'!C36),"AP Migration CTVM &gt; c9800",CONCATENATE("AP ",'AP-LIST_ctvm'!C36," durch ",'AP-LIST_c9800'!C36," ersetzt")))</f>
        <v>AP  durch c9120AXI ersetzt</v>
      </c>
      <c r="K36" s="50" t="s">
        <v>1662</v>
      </c>
      <c r="L36" s="5" t="str">
        <f t="shared" si="3"/>
        <v>1C:D1:E0:5D:5D:F8</v>
      </c>
      <c r="M36" s="5" t="str">
        <f t="shared" si="4"/>
        <v>1CD1.E05D.5DF8</v>
      </c>
      <c r="N36" s="5" t="str">
        <f t="shared" si="6"/>
        <v>1cd1.e05d.5df8</v>
      </c>
    </row>
    <row r="37" spans="1:14" x14ac:dyDescent="0.25">
      <c r="A37" s="44">
        <v>34</v>
      </c>
      <c r="B37" s="44" t="str">
        <f t="shared" si="0"/>
        <v>de0634ncap20034</v>
      </c>
      <c r="C37" s="44" t="str">
        <f>IF('AP-LIST_c9800'!C37="","",IF(LOWER('AP-LIST_ctvm'!$C37)=LOWER('AP-LIST_c9800'!$C37),'AP-LIST_ctvm'!C37,'AP-LIST_c9800'!C37))</f>
        <v>c9120AXI</v>
      </c>
      <c r="D37" s="26" t="str">
        <f>IF('AP-LIST_c9800'!D37="","",IF(LOWER('AP-LIST_ctvm'!$C37)=LOWER('AP-LIST_c9800'!$C37),'AP-LIST_ctvm'!D37,'AP-LIST_c9800'!D37))</f>
        <v>FCW2528PZRR</v>
      </c>
      <c r="E37" s="19" t="str">
        <f>IF('AP-LIST_c9800'!E37="","",IF(LOWER('AP-LIST_ctvm'!$C37)=LOWER('AP-LIST_c9800'!$C37),'AP-LIST_ctvm'!E37,'AP-LIST_c9800'!E37))</f>
        <v>1CD1E05DB0C8</v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10.251.81.234</v>
      </c>
      <c r="H37" s="44" t="str">
        <f t="shared" si="5"/>
        <v>17.06.04</v>
      </c>
      <c r="I37" s="44" t="str">
        <f t="shared" si="2"/>
        <v>indoor</v>
      </c>
      <c r="J37" s="114" t="str">
        <f>IF('AP-LIST_c9800'!C37="","",IF(LOWER('AP-LIST_ctvm'!C37)=LOWER('AP-LIST_c9800'!C37),"AP Migration CTVM &gt; c9800",CONCATENATE("AP ",'AP-LIST_ctvm'!C37," durch ",'AP-LIST_c9800'!C37," ersetzt")))</f>
        <v>AP  durch c9120AXI ersetzt</v>
      </c>
      <c r="K37" s="50" t="s">
        <v>1662</v>
      </c>
      <c r="L37" s="5" t="str">
        <f t="shared" si="3"/>
        <v>1C:D1:E0:5D:B0:C8</v>
      </c>
      <c r="M37" s="5" t="str">
        <f t="shared" si="4"/>
        <v>1CD1.E05D.B0C8</v>
      </c>
      <c r="N37" s="5" t="str">
        <f t="shared" si="6"/>
        <v>1cd1.e05d.b0c8</v>
      </c>
    </row>
    <row r="38" spans="1:14" x14ac:dyDescent="0.25">
      <c r="A38" s="44">
        <v>35</v>
      </c>
      <c r="B38" s="44" t="str">
        <f t="shared" si="0"/>
        <v>de0634ncap20035</v>
      </c>
      <c r="C38" s="44" t="str">
        <f>IF('AP-LIST_c9800'!C38="","",IF(LOWER('AP-LIST_ctvm'!$C38)=LOWER('AP-LIST_c9800'!$C38),'AP-LIST_ctvm'!C38,'AP-LIST_c9800'!C38))</f>
        <v>c9120AXI</v>
      </c>
      <c r="D38" s="26" t="str">
        <f>IF('AP-LIST_c9800'!D38="","",IF(LOWER('AP-LIST_ctvm'!$C38)=LOWER('AP-LIST_c9800'!$C38),'AP-LIST_ctvm'!D38,'AP-LIST_c9800'!D38))</f>
        <v>FCW2528PZVS</v>
      </c>
      <c r="E38" s="19" t="str">
        <f>IF('AP-LIST_c9800'!E38="","",IF(LOWER('AP-LIST_ctvm'!$C38)=LOWER('AP-LIST_c9800'!$C38),'AP-LIST_ctvm'!E38,'AP-LIST_c9800'!E38))</f>
        <v>1CD1E05D9DFC</v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10.251.81.235</v>
      </c>
      <c r="H38" s="44" t="str">
        <f t="shared" si="5"/>
        <v>17.06.04</v>
      </c>
      <c r="I38" s="44" t="str">
        <f t="shared" si="2"/>
        <v>indoor</v>
      </c>
      <c r="J38" s="114" t="str">
        <f>IF('AP-LIST_c9800'!C38="","",IF(LOWER('AP-LIST_ctvm'!C38)=LOWER('AP-LIST_c9800'!C38),"AP Migration CTVM &gt; c9800",CONCATENATE("AP ",'AP-LIST_ctvm'!C38," durch ",'AP-LIST_c9800'!C38," ersetzt")))</f>
        <v>AP  durch c9120AXI ersetzt</v>
      </c>
      <c r="K38" s="50" t="s">
        <v>1662</v>
      </c>
      <c r="L38" s="5" t="str">
        <f t="shared" si="3"/>
        <v>1C:D1:E0:5D:9D:FC</v>
      </c>
      <c r="M38" s="5" t="str">
        <f t="shared" si="4"/>
        <v>1CD1.E05D.9DFC</v>
      </c>
      <c r="N38" s="5" t="str">
        <f t="shared" si="6"/>
        <v>1cd1.e05d.9dfc</v>
      </c>
    </row>
    <row r="39" spans="1:14" x14ac:dyDescent="0.25">
      <c r="A39" s="44">
        <v>36</v>
      </c>
      <c r="B39" s="44" t="str">
        <f t="shared" si="0"/>
        <v>de0634ncap20036</v>
      </c>
      <c r="C39" s="44" t="str">
        <f>IF('AP-LIST_c9800'!C39="","",IF(LOWER('AP-LIST_ctvm'!$C39)=LOWER('AP-LIST_c9800'!$C39),'AP-LIST_ctvm'!C39,'AP-LIST_c9800'!C39))</f>
        <v>c9120AXI</v>
      </c>
      <c r="D39" s="26" t="str">
        <f>IF('AP-LIST_c9800'!D39="","",IF(LOWER('AP-LIST_ctvm'!$C39)=LOWER('AP-LIST_c9800'!$C39),'AP-LIST_ctvm'!D39,'AP-LIST_c9800'!D39))</f>
        <v>FCW2528PZTT</v>
      </c>
      <c r="E39" s="19" t="str">
        <f>IF('AP-LIST_c9800'!E39="","",IF(LOWER('AP-LIST_ctvm'!$C39)=LOWER('AP-LIST_c9800'!$C39),'AP-LIST_ctvm'!E39,'AP-LIST_c9800'!E39))</f>
        <v>1CD1E05D89B8</v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10.251.81.236</v>
      </c>
      <c r="H39" s="44" t="str">
        <f t="shared" si="5"/>
        <v>17.06.04</v>
      </c>
      <c r="I39" s="44" t="str">
        <f t="shared" si="2"/>
        <v>indoor</v>
      </c>
      <c r="J39" s="114" t="str">
        <f>IF('AP-LIST_c9800'!C39="","",IF(LOWER('AP-LIST_ctvm'!C39)=LOWER('AP-LIST_c9800'!C39),"AP Migration CTVM &gt; c9800",CONCATENATE("AP ",'AP-LIST_ctvm'!C39," durch ",'AP-LIST_c9800'!C39," ersetzt")))</f>
        <v>AP  durch c9120AXI ersetzt</v>
      </c>
      <c r="K39" s="50" t="s">
        <v>1662</v>
      </c>
      <c r="L39" s="5" t="str">
        <f t="shared" si="3"/>
        <v>1C:D1:E0:5D:89:B8</v>
      </c>
      <c r="M39" s="5" t="str">
        <f t="shared" si="4"/>
        <v>1CD1.E05D.89B8</v>
      </c>
      <c r="N39" s="5" t="str">
        <f t="shared" si="6"/>
        <v>1cd1.e05d.89b8</v>
      </c>
    </row>
    <row r="40" spans="1:14" x14ac:dyDescent="0.25">
      <c r="A40" s="44">
        <v>37</v>
      </c>
      <c r="B40" s="44" t="str">
        <f t="shared" si="0"/>
        <v>de0634ncap20037</v>
      </c>
      <c r="C40" s="44" t="str">
        <f>IF('AP-LIST_c9800'!C40="","",IF(LOWER('AP-LIST_ctvm'!$C40)=LOWER('AP-LIST_c9800'!$C40),'AP-LIST_ctvm'!C40,'AP-LIST_c9800'!C40))</f>
        <v>c9120AXI</v>
      </c>
      <c r="D40" s="26" t="str">
        <f>IF('AP-LIST_c9800'!D40="","",IF(LOWER('AP-LIST_ctvm'!$C40)=LOWER('AP-LIST_c9800'!$C40),'AP-LIST_ctvm'!D40,'AP-LIST_c9800'!D40))</f>
        <v>FCW2528PZTU</v>
      </c>
      <c r="E40" s="19" t="str">
        <f>IF('AP-LIST_c9800'!E40="","",IF(LOWER('AP-LIST_ctvm'!$C40)=LOWER('AP-LIST_c9800'!$C40),'AP-LIST_ctvm'!E40,'AP-LIST_c9800'!E40))</f>
        <v>1CD1E05DA47C</v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10.251.81.237</v>
      </c>
      <c r="H40" s="44" t="str">
        <f t="shared" si="5"/>
        <v>17.06.04</v>
      </c>
      <c r="I40" s="44" t="str">
        <f t="shared" si="2"/>
        <v>indoor</v>
      </c>
      <c r="J40" s="114" t="str">
        <f>IF('AP-LIST_c9800'!C40="","",IF(LOWER('AP-LIST_ctvm'!C40)=LOWER('AP-LIST_c9800'!C40),"AP Migration CTVM &gt; c9800",CONCATENATE("AP ",'AP-LIST_ctvm'!C40," durch ",'AP-LIST_c9800'!C40," ersetzt")))</f>
        <v>AP  durch c9120AXI ersetzt</v>
      </c>
      <c r="K40" s="50" t="s">
        <v>1662</v>
      </c>
      <c r="L40" s="5" t="str">
        <f t="shared" si="3"/>
        <v>1C:D1:E0:5D:A4:7C</v>
      </c>
      <c r="M40" s="5" t="str">
        <f t="shared" si="4"/>
        <v>1CD1.E05D.A47C</v>
      </c>
      <c r="N40" s="5" t="str">
        <f t="shared" si="6"/>
        <v>1cd1.e05d.a47c</v>
      </c>
    </row>
    <row r="41" spans="1:14" x14ac:dyDescent="0.25">
      <c r="A41" s="44">
        <v>38</v>
      </c>
      <c r="B41" s="44" t="str">
        <f t="shared" si="0"/>
        <v>de0634ncap20038</v>
      </c>
      <c r="C41" s="44" t="str">
        <f>IF('AP-LIST_c9800'!C41="","",IF(LOWER('AP-LIST_ctvm'!$C41)=LOWER('AP-LIST_c9800'!$C41),'AP-LIST_ctvm'!C41,'AP-LIST_c9800'!C41))</f>
        <v>c9120AXI</v>
      </c>
      <c r="D41" s="26" t="str">
        <f>IF('AP-LIST_c9800'!D41="","",IF(LOWER('AP-LIST_ctvm'!$C41)=LOWER('AP-LIST_c9800'!$C41),'AP-LIST_ctvm'!D41,'AP-LIST_c9800'!D41))</f>
        <v>FCW2527P5JX</v>
      </c>
      <c r="E41" s="19" t="str">
        <f>IF('AP-LIST_c9800'!E41="","",IF(LOWER('AP-LIST_ctvm'!$C41)=LOWER('AP-LIST_c9800'!$C41),'AP-LIST_ctvm'!E41,'AP-LIST_c9800'!E41))</f>
        <v>1CD1E00E09D0</v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10.251.81.238</v>
      </c>
      <c r="H41" s="44" t="str">
        <f t="shared" si="5"/>
        <v>17.06.04</v>
      </c>
      <c r="I41" s="44" t="str">
        <f t="shared" si="2"/>
        <v>indoor</v>
      </c>
      <c r="J41" s="114" t="str">
        <f>IF('AP-LIST_c9800'!C41="","",IF(LOWER('AP-LIST_ctvm'!C41)=LOWER('AP-LIST_c9800'!C41),"AP Migration CTVM &gt; c9800",CONCATENATE("AP ",'AP-LIST_ctvm'!C41," durch ",'AP-LIST_c9800'!C41," ersetzt")))</f>
        <v>AP  durch c9120AXI ersetzt</v>
      </c>
      <c r="K41" s="50" t="s">
        <v>1662</v>
      </c>
      <c r="L41" s="5" t="str">
        <f t="shared" si="3"/>
        <v>1C:D1:E0:0E:09:D0</v>
      </c>
      <c r="M41" s="5" t="str">
        <f t="shared" si="4"/>
        <v>1CD1.E00E.09D0</v>
      </c>
      <c r="N41" s="5" t="str">
        <f t="shared" si="6"/>
        <v>1cd1.e00e.09d0</v>
      </c>
    </row>
    <row r="42" spans="1:14" x14ac:dyDescent="0.25">
      <c r="A42" s="44">
        <v>39</v>
      </c>
      <c r="B42" s="44" t="str">
        <f t="shared" si="0"/>
        <v>de0634ncap20039</v>
      </c>
      <c r="C42" s="44" t="str">
        <f>IF('AP-LIST_c9800'!C42="","",IF(LOWER('AP-LIST_ctvm'!$C42)=LOWER('AP-LIST_c9800'!$C42),'AP-LIST_ctvm'!C42,'AP-LIST_c9800'!C42))</f>
        <v>c9120AXI</v>
      </c>
      <c r="D42" s="26" t="str">
        <f>IF('AP-LIST_c9800'!D42="","",IF(LOWER('AP-LIST_ctvm'!$C42)=LOWER('AP-LIST_c9800'!$C42),'AP-LIST_ctvm'!D42,'AP-LIST_c9800'!D42))</f>
        <v>FCW2527P5CE</v>
      </c>
      <c r="E42" s="19" t="str">
        <f>IF('AP-LIST_c9800'!E42="","",IF(LOWER('AP-LIST_ctvm'!$C42)=LOWER('AP-LIST_c9800'!$C42),'AP-LIST_ctvm'!E42,'AP-LIST_c9800'!E42))</f>
        <v>1CD1E00E0030</v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10.251.81.239</v>
      </c>
      <c r="H42" s="44" t="str">
        <f t="shared" si="5"/>
        <v>17.06.04</v>
      </c>
      <c r="I42" s="44" t="str">
        <f t="shared" si="2"/>
        <v>indoor</v>
      </c>
      <c r="J42" s="114" t="str">
        <f>IF('AP-LIST_c9800'!C42="","",IF(LOWER('AP-LIST_ctvm'!C42)=LOWER('AP-LIST_c9800'!C42),"AP Migration CTVM &gt; c9800",CONCATENATE("AP ",'AP-LIST_ctvm'!C42," durch ",'AP-LIST_c9800'!C42," ersetzt")))</f>
        <v>AP  durch c9120AXI ersetzt</v>
      </c>
      <c r="K42" s="50" t="s">
        <v>1662</v>
      </c>
      <c r="L42" s="5" t="str">
        <f t="shared" si="3"/>
        <v>1C:D1:E0:0E:00:30</v>
      </c>
      <c r="M42" s="5" t="str">
        <f t="shared" si="4"/>
        <v>1CD1.E00E.0030</v>
      </c>
      <c r="N42" s="5" t="str">
        <f t="shared" si="6"/>
        <v>1cd1.e00e.0030</v>
      </c>
    </row>
    <row r="43" spans="1:14" x14ac:dyDescent="0.25">
      <c r="A43" s="44">
        <v>40</v>
      </c>
      <c r="B43" s="44" t="str">
        <f t="shared" si="0"/>
        <v>de0634ncap20040</v>
      </c>
      <c r="C43" s="44" t="str">
        <f>IF('AP-LIST_c9800'!C43="","",IF(LOWER('AP-LIST_ctvm'!$C43)=LOWER('AP-LIST_c9800'!$C43),'AP-LIST_ctvm'!C43,'AP-LIST_c9800'!C43))</f>
        <v>c9120AXI</v>
      </c>
      <c r="D43" s="26" t="str">
        <f>IF('AP-LIST_c9800'!D43="","",IF(LOWER('AP-LIST_ctvm'!$C43)=LOWER('AP-LIST_c9800'!$C43),'AP-LIST_ctvm'!D43,'AP-LIST_c9800'!D43))</f>
        <v>FCW2527P5ND</v>
      </c>
      <c r="E43" s="19" t="str">
        <f>IF('AP-LIST_c9800'!E43="","",IF(LOWER('AP-LIST_ctvm'!$C43)=LOWER('AP-LIST_c9800'!$C43),'AP-LIST_ctvm'!E43,'AP-LIST_c9800'!E43))</f>
        <v>B8114BE7F65C</v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10.251.81.240</v>
      </c>
      <c r="H43" s="44" t="str">
        <f t="shared" si="5"/>
        <v>17.06.04</v>
      </c>
      <c r="I43" s="44" t="str">
        <f t="shared" si="2"/>
        <v>indoor</v>
      </c>
      <c r="J43" s="114" t="str">
        <f>IF('AP-LIST_c9800'!C43="","",IF(LOWER('AP-LIST_ctvm'!C43)=LOWER('AP-LIST_c9800'!C43),"AP Migration CTVM &gt; c9800",CONCATENATE("AP ",'AP-LIST_ctvm'!C43," durch ",'AP-LIST_c9800'!C43," ersetzt")))</f>
        <v>AP  durch c9120AXI ersetzt</v>
      </c>
      <c r="K43" s="50" t="s">
        <v>1662</v>
      </c>
      <c r="L43" s="5" t="str">
        <f t="shared" si="3"/>
        <v>B8:11:4B:E7:F6:5C</v>
      </c>
      <c r="M43" s="5" t="str">
        <f t="shared" si="4"/>
        <v>B811.4BE7.F65C</v>
      </c>
      <c r="N43" s="5" t="str">
        <f t="shared" si="6"/>
        <v>b811.4be7.f65c</v>
      </c>
    </row>
    <row r="44" spans="1:14" x14ac:dyDescent="0.25">
      <c r="A44" s="44">
        <v>41</v>
      </c>
      <c r="B44" s="44" t="str">
        <f t="shared" si="0"/>
        <v>de0634ncap20041</v>
      </c>
      <c r="C44" s="44" t="str">
        <f>IF('AP-LIST_c9800'!C44="","",IF(LOWER('AP-LIST_ctvm'!$C44)=LOWER('AP-LIST_c9800'!$C44),'AP-LIST_ctvm'!C44,'AP-LIST_c9800'!C44))</f>
        <v>c9120AXI</v>
      </c>
      <c r="D44" s="26" t="str">
        <f>IF('AP-LIST_c9800'!D44="","",IF(LOWER('AP-LIST_ctvm'!$C44)=LOWER('AP-LIST_c9800'!$C44),'AP-LIST_ctvm'!D44,'AP-LIST_c9800'!D44))</f>
        <v>FCW2527P5LL</v>
      </c>
      <c r="E44" s="19" t="str">
        <f>IF('AP-LIST_c9800'!E44="","",IF(LOWER('AP-LIST_ctvm'!$C44)=LOWER('AP-LIST_c9800'!$C44),'AP-LIST_ctvm'!E44,'AP-LIST_c9800'!E44))</f>
        <v>B8114BE7EFFC</v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10.251.81.241</v>
      </c>
      <c r="H44" s="44" t="str">
        <f t="shared" si="5"/>
        <v>17.06.04</v>
      </c>
      <c r="I44" s="44" t="str">
        <f t="shared" si="2"/>
        <v>indoor</v>
      </c>
      <c r="J44" s="114" t="str">
        <f>IF('AP-LIST_c9800'!C44="","",IF(LOWER('AP-LIST_ctvm'!C44)=LOWER('AP-LIST_c9800'!C44),"AP Migration CTVM &gt; c9800",CONCATENATE("AP ",'AP-LIST_ctvm'!C44," durch ",'AP-LIST_c9800'!C44," ersetzt")))</f>
        <v>AP  durch c9120AXI ersetzt</v>
      </c>
      <c r="K44" s="50" t="s">
        <v>1662</v>
      </c>
      <c r="L44" s="5" t="str">
        <f t="shared" si="3"/>
        <v>B8:11:4B:E7:EF:FC</v>
      </c>
      <c r="M44" s="5" t="str">
        <f t="shared" si="4"/>
        <v>B811.4BE7.EFFC</v>
      </c>
      <c r="N44" s="5" t="str">
        <f t="shared" si="6"/>
        <v>b811.4be7.effc</v>
      </c>
    </row>
    <row r="45" spans="1:14" x14ac:dyDescent="0.25">
      <c r="A45" s="44">
        <v>42</v>
      </c>
      <c r="B45" s="44" t="str">
        <f t="shared" si="0"/>
        <v>de0634ncap20042</v>
      </c>
      <c r="C45" s="44" t="str">
        <f>IF('AP-LIST_c9800'!C45="","",IF(LOWER('AP-LIST_ctvm'!$C45)=LOWER('AP-LIST_c9800'!$C45),'AP-LIST_ctvm'!C45,'AP-LIST_c9800'!C45))</f>
        <v>c9120AXI</v>
      </c>
      <c r="D45" s="26" t="str">
        <f>IF('AP-LIST_c9800'!D45="","",IF(LOWER('AP-LIST_ctvm'!$C45)=LOWER('AP-LIST_c9800'!$C45),'AP-LIST_ctvm'!D45,'AP-LIST_c9800'!D45))</f>
        <v>FCW2527P5CA</v>
      </c>
      <c r="E45" s="19" t="str">
        <f>IF('AP-LIST_c9800'!E45="","",IF(LOWER('AP-LIST_ctvm'!$C45)=LOWER('AP-LIST_c9800'!$C45),'AP-LIST_ctvm'!E45,'AP-LIST_c9800'!E45))</f>
        <v>B8114BE7E834</v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10.251.81.242</v>
      </c>
      <c r="H45" s="44" t="str">
        <f t="shared" si="5"/>
        <v>17.06.04</v>
      </c>
      <c r="I45" s="44" t="str">
        <f t="shared" si="2"/>
        <v>indoor</v>
      </c>
      <c r="J45" s="114" t="str">
        <f>IF('AP-LIST_c9800'!C45="","",IF(LOWER('AP-LIST_ctvm'!C45)=LOWER('AP-LIST_c9800'!C45),"AP Migration CTVM &gt; c9800",CONCATENATE("AP ",'AP-LIST_ctvm'!C45," durch ",'AP-LIST_c9800'!C45," ersetzt")))</f>
        <v>AP  durch c9120AXI ersetzt</v>
      </c>
      <c r="K45" s="50" t="s">
        <v>1662</v>
      </c>
      <c r="L45" s="5" t="str">
        <f t="shared" si="3"/>
        <v>B8:11:4B:E7:E8:34</v>
      </c>
      <c r="M45" s="5" t="str">
        <f t="shared" si="4"/>
        <v>B811.4BE7.E834</v>
      </c>
      <c r="N45" s="5" t="str">
        <f t="shared" si="6"/>
        <v>b811.4be7.e834</v>
      </c>
    </row>
    <row r="46" spans="1:14" x14ac:dyDescent="0.25">
      <c r="A46" s="44">
        <v>43</v>
      </c>
      <c r="B46" s="44" t="str">
        <f t="shared" si="0"/>
        <v>de0634ncap20043</v>
      </c>
      <c r="C46" s="44" t="str">
        <f>IF('AP-LIST_c9800'!C46="","",IF(LOWER('AP-LIST_ctvm'!$C46)=LOWER('AP-LIST_c9800'!$C46),'AP-LIST_ctvm'!C46,'AP-LIST_c9800'!C46))</f>
        <v>c9120AXI</v>
      </c>
      <c r="D46" s="26" t="str">
        <f>IF('AP-LIST_c9800'!D46="","",IF(LOWER('AP-LIST_ctvm'!$C46)=LOWER('AP-LIST_c9800'!$C46),'AP-LIST_ctvm'!D46,'AP-LIST_c9800'!D46))</f>
        <v>FCW2528PKSV</v>
      </c>
      <c r="E46" s="19" t="str">
        <f>IF('AP-LIST_c9800'!E46="","",IF(LOWER('AP-LIST_ctvm'!$C46)=LOWER('AP-LIST_c9800'!$C46),'AP-LIST_ctvm'!E46,'AP-LIST_c9800'!E46))</f>
        <v>1CD1E039D9C0</v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10.251.81.243</v>
      </c>
      <c r="H46" s="44" t="str">
        <f t="shared" si="5"/>
        <v>17.06.04</v>
      </c>
      <c r="I46" s="44" t="str">
        <f t="shared" si="2"/>
        <v>indoor</v>
      </c>
      <c r="J46" s="114" t="str">
        <f>IF('AP-LIST_c9800'!C46="","",IF(LOWER('AP-LIST_ctvm'!C46)=LOWER('AP-LIST_c9800'!C46),"AP Migration CTVM &gt; c9800",CONCATENATE("AP ",'AP-LIST_ctvm'!C46," durch ",'AP-LIST_c9800'!C46," ersetzt")))</f>
        <v>AP  durch c9120AXI ersetzt</v>
      </c>
      <c r="K46" s="50" t="s">
        <v>1662</v>
      </c>
      <c r="L46" s="5" t="str">
        <f t="shared" si="3"/>
        <v>1C:D1:E0:39:D9:C0</v>
      </c>
      <c r="M46" s="5" t="str">
        <f t="shared" si="4"/>
        <v>1CD1.E039.D9C0</v>
      </c>
      <c r="N46" s="5" t="str">
        <f t="shared" si="6"/>
        <v>1cd1.e039.d9c0</v>
      </c>
    </row>
    <row r="47" spans="1:14" x14ac:dyDescent="0.25">
      <c r="A47" s="44">
        <v>44</v>
      </c>
      <c r="B47" s="44" t="str">
        <f t="shared" si="0"/>
        <v>de0634ncap20044</v>
      </c>
      <c r="C47" s="44" t="str">
        <f>IF('AP-LIST_c9800'!C47="","",IF(LOWER('AP-LIST_ctvm'!$C47)=LOWER('AP-LIST_c9800'!$C47),'AP-LIST_ctvm'!C47,'AP-LIST_c9800'!C47))</f>
        <v>c9120AXI</v>
      </c>
      <c r="D47" s="26" t="str">
        <f>IF('AP-LIST_c9800'!D47="","",IF(LOWER('AP-LIST_ctvm'!$C47)=LOWER('AP-LIST_c9800'!$C47),'AP-LIST_ctvm'!D47,'AP-LIST_c9800'!D47))</f>
        <v>FCW2528PKSX</v>
      </c>
      <c r="E47" s="19" t="str">
        <f>IF('AP-LIST_c9800'!E47="","",IF(LOWER('AP-LIST_ctvm'!$C47)=LOWER('AP-LIST_c9800'!$C47),'AP-LIST_ctvm'!E47,'AP-LIST_c9800'!E47))</f>
        <v>1CD1E039BC08</v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10.251.81.244</v>
      </c>
      <c r="H47" s="44" t="str">
        <f t="shared" si="5"/>
        <v>17.06.04</v>
      </c>
      <c r="I47" s="44" t="str">
        <f t="shared" si="2"/>
        <v>indoor</v>
      </c>
      <c r="J47" s="114" t="str">
        <f>IF('AP-LIST_c9800'!C47="","",IF(LOWER('AP-LIST_ctvm'!C47)=LOWER('AP-LIST_c9800'!C47),"AP Migration CTVM &gt; c9800",CONCATENATE("AP ",'AP-LIST_ctvm'!C47," durch ",'AP-LIST_c9800'!C47," ersetzt")))</f>
        <v>AP  durch c9120AXI ersetzt</v>
      </c>
      <c r="K47" s="50" t="s">
        <v>1662</v>
      </c>
      <c r="L47" s="5" t="str">
        <f t="shared" si="3"/>
        <v>1C:D1:E0:39:BC:08</v>
      </c>
      <c r="M47" s="5" t="str">
        <f t="shared" si="4"/>
        <v>1CD1.E039.BC08</v>
      </c>
      <c r="N47" s="5" t="str">
        <f t="shared" si="6"/>
        <v>1cd1.e039.bc08</v>
      </c>
    </row>
    <row r="48" spans="1:14" x14ac:dyDescent="0.25">
      <c r="A48" s="44">
        <v>45</v>
      </c>
      <c r="B48" s="44" t="str">
        <f t="shared" si="0"/>
        <v>de0634ncap20045</v>
      </c>
      <c r="C48" s="44" t="str">
        <f>IF('AP-LIST_c9800'!C48="","",IF(LOWER('AP-LIST_ctvm'!$C48)=LOWER('AP-LIST_c9800'!$C48),'AP-LIST_ctvm'!C48,'AP-LIST_c9800'!C48))</f>
        <v>c9120AXI</v>
      </c>
      <c r="D48" s="26" t="str">
        <f>IF('AP-LIST_c9800'!D48="","",IF(LOWER('AP-LIST_ctvm'!$C48)=LOWER('AP-LIST_c9800'!$C48),'AP-LIST_ctvm'!D48,'AP-LIST_c9800'!D48))</f>
        <v>FCW2528PJWB</v>
      </c>
      <c r="E48" s="19" t="str">
        <f>IF('AP-LIST_c9800'!E48="","",IF(LOWER('AP-LIST_ctvm'!$C48)=LOWER('AP-LIST_c9800'!$C48),'AP-LIST_ctvm'!E48,'AP-LIST_c9800'!E48))</f>
        <v>1CD1E039AB00</v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10.251.81.245</v>
      </c>
      <c r="H48" s="44" t="str">
        <f t="shared" si="5"/>
        <v>17.06.04</v>
      </c>
      <c r="I48" s="44" t="str">
        <f t="shared" si="2"/>
        <v>indoor</v>
      </c>
      <c r="J48" s="114" t="str">
        <f>IF('AP-LIST_c9800'!C48="","",IF(LOWER('AP-LIST_ctvm'!C48)=LOWER('AP-LIST_c9800'!C48),"AP Migration CTVM &gt; c9800",CONCATENATE("AP ",'AP-LIST_ctvm'!C48," durch ",'AP-LIST_c9800'!C48," ersetzt")))</f>
        <v>AP  durch c9120AXI ersetzt</v>
      </c>
      <c r="K48" s="50" t="s">
        <v>1662</v>
      </c>
      <c r="L48" s="5" t="str">
        <f t="shared" si="3"/>
        <v>1C:D1:E0:39:AB:00</v>
      </c>
      <c r="M48" s="5" t="str">
        <f t="shared" si="4"/>
        <v>1CD1.E039.AB00</v>
      </c>
      <c r="N48" s="5" t="str">
        <f t="shared" si="6"/>
        <v>1cd1.e039.ab00</v>
      </c>
    </row>
    <row r="49" spans="1:14" x14ac:dyDescent="0.25">
      <c r="A49" s="44">
        <v>46</v>
      </c>
      <c r="B49" s="44" t="str">
        <f t="shared" si="0"/>
        <v>de0634ncap20046</v>
      </c>
      <c r="C49" s="44" t="str">
        <f>IF('AP-LIST_c9800'!C49="","",IF(LOWER('AP-LIST_ctvm'!$C49)=LOWER('AP-LIST_c9800'!$C49),'AP-LIST_ctvm'!C49,'AP-LIST_c9800'!C49))</f>
        <v>c9120AXI</v>
      </c>
      <c r="D49" s="26" t="str">
        <f>IF('AP-LIST_c9800'!D49="","",IF(LOWER('AP-LIST_ctvm'!$C49)=LOWER('AP-LIST_c9800'!$C49),'AP-LIST_ctvm'!D49,'AP-LIST_c9800'!D49))</f>
        <v>FCW2528PKN9</v>
      </c>
      <c r="E49" s="19" t="str">
        <f>IF('AP-LIST_c9800'!E49="","",IF(LOWER('AP-LIST_ctvm'!$C49)=LOWER('AP-LIST_c9800'!$C49),'AP-LIST_ctvm'!E49,'AP-LIST_c9800'!E49))</f>
        <v>1CD1E05C2314</v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10.251.81.246</v>
      </c>
      <c r="H49" s="44" t="str">
        <f t="shared" si="5"/>
        <v>17.06.04</v>
      </c>
      <c r="I49" s="44" t="str">
        <f t="shared" si="2"/>
        <v>indoor</v>
      </c>
      <c r="J49" s="114" t="str">
        <f>IF('AP-LIST_c9800'!C49="","",IF(LOWER('AP-LIST_ctvm'!C49)=LOWER('AP-LIST_c9800'!C49),"AP Migration CTVM &gt; c9800",CONCATENATE("AP ",'AP-LIST_ctvm'!C49," durch ",'AP-LIST_c9800'!C49," ersetzt")))</f>
        <v>AP  durch c9120AXI ersetzt</v>
      </c>
      <c r="K49" s="50" t="s">
        <v>1662</v>
      </c>
      <c r="L49" s="5" t="str">
        <f t="shared" si="3"/>
        <v>1C:D1:E0:5C:23:14</v>
      </c>
      <c r="M49" s="5" t="str">
        <f t="shared" si="4"/>
        <v>1CD1.E05C.2314</v>
      </c>
      <c r="N49" s="5" t="str">
        <f t="shared" si="6"/>
        <v>1cd1.e05c.2314</v>
      </c>
    </row>
    <row r="50" spans="1:14" x14ac:dyDescent="0.25">
      <c r="A50" s="44">
        <v>47</v>
      </c>
      <c r="B50" s="44" t="str">
        <f t="shared" si="0"/>
        <v>de0634ncap20047</v>
      </c>
      <c r="C50" s="44" t="str">
        <f>IF('AP-LIST_c9800'!C50="","",IF(LOWER('AP-LIST_ctvm'!$C50)=LOWER('AP-LIST_c9800'!$C50),'AP-LIST_ctvm'!C50,'AP-LIST_c9800'!C50))</f>
        <v>c9120AXI</v>
      </c>
      <c r="D50" s="26" t="str">
        <f>IF('AP-LIST_c9800'!D50="","",IF(LOWER('AP-LIST_ctvm'!$C50)=LOWER('AP-LIST_c9800'!$C50),'AP-LIST_ctvm'!D50,'AP-LIST_c9800'!D50))</f>
        <v>FCW2528PKS9</v>
      </c>
      <c r="E50" s="19" t="str">
        <f>IF('AP-LIST_c9800'!E50="","",IF(LOWER('AP-LIST_ctvm'!$C50)=LOWER('AP-LIST_c9800'!$C50),'AP-LIST_ctvm'!E50,'AP-LIST_c9800'!E50))</f>
        <v>1CD1E039C960</v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10.251.81.247</v>
      </c>
      <c r="H50" s="44" t="str">
        <f t="shared" si="5"/>
        <v>17.06.04</v>
      </c>
      <c r="I50" s="44" t="str">
        <f t="shared" si="2"/>
        <v>indoor</v>
      </c>
      <c r="J50" s="114" t="str">
        <f>IF('AP-LIST_c9800'!C50="","",IF(LOWER('AP-LIST_ctvm'!C50)=LOWER('AP-LIST_c9800'!C50),"AP Migration CTVM &gt; c9800",CONCATENATE("AP ",'AP-LIST_ctvm'!C50," durch ",'AP-LIST_c9800'!C50," ersetzt")))</f>
        <v>AP  durch c9120AXI ersetzt</v>
      </c>
      <c r="K50" s="50" t="s">
        <v>1662</v>
      </c>
      <c r="L50" s="5" t="str">
        <f t="shared" si="3"/>
        <v>1C:D1:E0:39:C9:60</v>
      </c>
      <c r="M50" s="5" t="str">
        <f t="shared" si="4"/>
        <v>1CD1.E039.C960</v>
      </c>
      <c r="N50" s="5" t="str">
        <f t="shared" si="6"/>
        <v>1cd1.e039.c960</v>
      </c>
    </row>
    <row r="51" spans="1:14" x14ac:dyDescent="0.25">
      <c r="A51" s="44">
        <v>48</v>
      </c>
      <c r="B51" s="44" t="str">
        <f t="shared" si="0"/>
        <v>de0634ncap20048</v>
      </c>
      <c r="C51" s="44" t="str">
        <f>IF('AP-LIST_c9800'!C51="","",IF(LOWER('AP-LIST_ctvm'!$C51)=LOWER('AP-LIST_c9800'!$C51),'AP-LIST_ctvm'!C51,'AP-LIST_c9800'!C51))</f>
        <v>c9120AXI</v>
      </c>
      <c r="D51" s="26" t="str">
        <f>IF('AP-LIST_c9800'!D51="","",IF(LOWER('AP-LIST_ctvm'!$C51)=LOWER('AP-LIST_c9800'!$C51),'AP-LIST_ctvm'!D51,'AP-LIST_c9800'!D51))</f>
        <v>FCW2528PZXE</v>
      </c>
      <c r="E51" s="19" t="str">
        <f>IF('AP-LIST_c9800'!E51="","",IF(LOWER('AP-LIST_ctvm'!$C51)=LOWER('AP-LIST_c9800'!$C51),'AP-LIST_ctvm'!E51,'AP-LIST_c9800'!E51))</f>
        <v>1CD1E05D9BC0</v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10.251.81.248</v>
      </c>
      <c r="H51" s="44" t="str">
        <f t="shared" si="5"/>
        <v>17.06.04</v>
      </c>
      <c r="I51" s="44" t="str">
        <f t="shared" si="2"/>
        <v>indoor</v>
      </c>
      <c r="J51" s="114" t="str">
        <f>IF('AP-LIST_c9800'!C51="","",IF(LOWER('AP-LIST_ctvm'!C51)=LOWER('AP-LIST_c9800'!C51),"AP Migration CTVM &gt; c9800",CONCATENATE("AP ",'AP-LIST_ctvm'!C51," durch ",'AP-LIST_c9800'!C51," ersetzt")))</f>
        <v>AP  durch c9120AXI ersetzt</v>
      </c>
      <c r="K51" s="50" t="s">
        <v>1662</v>
      </c>
      <c r="L51" s="5" t="str">
        <f t="shared" si="3"/>
        <v>1C:D1:E0:5D:9B:C0</v>
      </c>
      <c r="M51" s="5" t="str">
        <f t="shared" si="4"/>
        <v>1CD1.E05D.9BC0</v>
      </c>
      <c r="N51" s="5" t="str">
        <f t="shared" si="6"/>
        <v>1cd1.e05d.9bc0</v>
      </c>
    </row>
    <row r="52" spans="1:14" x14ac:dyDescent="0.25">
      <c r="A52" s="44">
        <v>49</v>
      </c>
      <c r="B52" s="44" t="str">
        <f t="shared" si="0"/>
        <v>de0634ncap20049</v>
      </c>
      <c r="C52" s="44" t="str">
        <f>IF('AP-LIST_c9800'!C52="","",IF(LOWER('AP-LIST_ctvm'!$C52)=LOWER('AP-LIST_c9800'!$C52),'AP-LIST_ctvm'!C52,'AP-LIST_c9800'!C52))</f>
        <v>c9120AXI</v>
      </c>
      <c r="D52" s="26" t="str">
        <f>IF('AP-LIST_c9800'!D52="","",IF(LOWER('AP-LIST_ctvm'!$C52)=LOWER('AP-LIST_c9800'!$C52),'AP-LIST_ctvm'!D52,'AP-LIST_c9800'!D52))</f>
        <v>FCW2528Q0P9</v>
      </c>
      <c r="E52" s="19" t="str">
        <f>IF('AP-LIST_c9800'!E52="","",IF(LOWER('AP-LIST_ctvm'!$C52)=LOWER('AP-LIST_c9800'!$C52),'AP-LIST_ctvm'!E52,'AP-LIST_c9800'!E52))</f>
        <v>1CD1E05DD434</v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10.251.81.249</v>
      </c>
      <c r="H52" s="44" t="str">
        <f t="shared" si="5"/>
        <v>17.06.04</v>
      </c>
      <c r="I52" s="44" t="str">
        <f t="shared" si="2"/>
        <v>indoor</v>
      </c>
      <c r="J52" s="114" t="str">
        <f>IF('AP-LIST_c9800'!C52="","",IF(LOWER('AP-LIST_ctvm'!C52)=LOWER('AP-LIST_c9800'!C52),"AP Migration CTVM &gt; c9800",CONCATENATE("AP ",'AP-LIST_ctvm'!C52," durch ",'AP-LIST_c9800'!C52," ersetzt")))</f>
        <v>AP  durch c9120AXI ersetzt</v>
      </c>
      <c r="K52" s="50" t="s">
        <v>1662</v>
      </c>
      <c r="L52" s="5" t="str">
        <f t="shared" si="3"/>
        <v>1C:D1:E0:5D:D4:34</v>
      </c>
      <c r="M52" s="5" t="str">
        <f t="shared" si="4"/>
        <v>1CD1.E05D.D434</v>
      </c>
      <c r="N52" s="5" t="str">
        <f t="shared" si="6"/>
        <v>1cd1.e05d.d434</v>
      </c>
    </row>
    <row r="53" spans="1:14" x14ac:dyDescent="0.25">
      <c r="A53" s="44">
        <v>50</v>
      </c>
      <c r="B53" s="44" t="str">
        <f t="shared" si="0"/>
        <v>de0634ncap20050</v>
      </c>
      <c r="C53" s="44" t="str">
        <f>IF('AP-LIST_c9800'!C53="","",IF(LOWER('AP-LIST_ctvm'!$C53)=LOWER('AP-LIST_c9800'!$C53),'AP-LIST_ctvm'!C53,'AP-LIST_c9800'!C53))</f>
        <v>c9124AXI</v>
      </c>
      <c r="D53" s="26" t="str">
        <f>IF('AP-LIST_c9800'!D53="","",IF(LOWER('AP-LIST_ctvm'!$C53)=LOWER('AP-LIST_c9800'!$C53),'AP-LIST_ctvm'!D53,'AP-LIST_c9800'!D53))</f>
        <v>SFGL2649LKQX</v>
      </c>
      <c r="E53" s="19" t="str">
        <f>IF('AP-LIST_c9800'!E53="","",IF(LOWER('AP-LIST_ctvm'!$C53)=LOWER('AP-LIST_c9800'!$C53),'AP-LIST_ctvm'!E53,'AP-LIST_c9800'!E53))</f>
        <v>34B883150F1C</v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10.251.81.250</v>
      </c>
      <c r="H53" s="44" t="str">
        <f t="shared" si="5"/>
        <v>17.06.04</v>
      </c>
      <c r="I53" s="44" t="str">
        <f t="shared" si="2"/>
        <v>outdoor</v>
      </c>
      <c r="J53" s="114" t="str">
        <f>IF('AP-LIST_c9800'!C53="","",IF(LOWER('AP-LIST_ctvm'!C53)=LOWER('AP-LIST_c9800'!C53),"AP Migration CTVM &gt; c9800",CONCATENATE("AP ",'AP-LIST_ctvm'!C53," durch ",'AP-LIST_c9800'!C53," ersetzt")))</f>
        <v>AP  durch c9124AXI ersetzt</v>
      </c>
      <c r="K53" s="50" t="s">
        <v>1662</v>
      </c>
      <c r="L53" s="5" t="str">
        <f t="shared" si="3"/>
        <v>34:B8:83:15:0F:1C</v>
      </c>
      <c r="M53" s="5" t="str">
        <f t="shared" si="4"/>
        <v>34B8.8315.0F1C</v>
      </c>
      <c r="N53" s="5" t="str">
        <f t="shared" si="6"/>
        <v>34b8.8315.0f1c</v>
      </c>
    </row>
    <row r="54" spans="1:14" x14ac:dyDescent="0.25">
      <c r="A54" s="44">
        <v>51</v>
      </c>
      <c r="B54" s="44" t="str">
        <f t="shared" si="0"/>
        <v>de0634ncap20051</v>
      </c>
      <c r="C54" s="44" t="str">
        <f>IF('AP-LIST_c9800'!C54="","",IF(LOWER('AP-LIST_ctvm'!$C54)=LOWER('AP-LIST_c9800'!$C54),'AP-LIST_ctvm'!C54,'AP-LIST_c9800'!C54))</f>
        <v>c9124AXI</v>
      </c>
      <c r="D54" s="26" t="str">
        <f>IF('AP-LIST_c9800'!D54="","",IF(LOWER('AP-LIST_ctvm'!$C54)=LOWER('AP-LIST_c9800'!$C54),'AP-LIST_ctvm'!D54,'AP-LIST_c9800'!D54))</f>
        <v>SFGL2649LKY8</v>
      </c>
      <c r="E54" s="19" t="str">
        <f>IF('AP-LIST_c9800'!E54="","",IF(LOWER('AP-LIST_ctvm'!$C54)=LOWER('AP-LIST_c9800'!$C54),'AP-LIST_ctvm'!E54,'AP-LIST_c9800'!E54))</f>
        <v>34B88314FF14</v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10.251.81.251</v>
      </c>
      <c r="H54" s="44" t="str">
        <f t="shared" si="5"/>
        <v>17.06.04</v>
      </c>
      <c r="I54" s="44" t="str">
        <f t="shared" si="2"/>
        <v>outdoor</v>
      </c>
      <c r="J54" s="114" t="str">
        <f>IF('AP-LIST_c9800'!C54="","",IF(LOWER('AP-LIST_ctvm'!C54)=LOWER('AP-LIST_c9800'!C54),"AP Migration CTVM &gt; c9800",CONCATENATE("AP ",'AP-LIST_ctvm'!C54," durch ",'AP-LIST_c9800'!C54," ersetzt")))</f>
        <v>AP  durch c9124AXI ersetzt</v>
      </c>
      <c r="K54" s="50" t="s">
        <v>1662</v>
      </c>
      <c r="L54" s="5" t="str">
        <f t="shared" si="3"/>
        <v>34:B8:83:14:FF:14</v>
      </c>
      <c r="M54" s="5" t="str">
        <f t="shared" si="4"/>
        <v>34B8.8314.FF14</v>
      </c>
      <c r="N54" s="5" t="str">
        <f t="shared" si="6"/>
        <v>34b8.8314.ff14</v>
      </c>
    </row>
    <row r="55" spans="1:14" x14ac:dyDescent="0.25">
      <c r="A55" s="44">
        <v>52</v>
      </c>
      <c r="B55" s="44" t="str">
        <f t="shared" si="0"/>
        <v>de0634ncap20052</v>
      </c>
      <c r="C55" s="44" t="str">
        <f>IF('AP-LIST_c9800'!C55="","",IF(LOWER('AP-LIST_ctvm'!$C55)=LOWER('AP-LIST_c9800'!$C55),'AP-LIST_ctvm'!C55,'AP-LIST_c9800'!C55))</f>
        <v>c9124AXI</v>
      </c>
      <c r="D55" s="26" t="str">
        <f>IF('AP-LIST_c9800'!D55="","",IF(LOWER('AP-LIST_ctvm'!$C55)=LOWER('AP-LIST_c9800'!$C55),'AP-LIST_ctvm'!D55,'AP-LIST_c9800'!D55))</f>
        <v>SFGL2649LKPP</v>
      </c>
      <c r="E55" s="19" t="str">
        <f>IF('AP-LIST_c9800'!E55="","",IF(LOWER('AP-LIST_ctvm'!$C55)=LOWER('AP-LIST_c9800'!$C55),'AP-LIST_ctvm'!E55,'AP-LIST_c9800'!E55))</f>
        <v>34B88314FFEC</v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10.251.81.252</v>
      </c>
      <c r="H55" s="44" t="str">
        <f t="shared" si="5"/>
        <v>17.06.04</v>
      </c>
      <c r="I55" s="44" t="str">
        <f t="shared" si="2"/>
        <v>outdoor</v>
      </c>
      <c r="J55" s="114" t="str">
        <f>IF('AP-LIST_c9800'!C55="","",IF(LOWER('AP-LIST_ctvm'!C55)=LOWER('AP-LIST_c9800'!C55),"AP Migration CTVM &gt; c9800",CONCATENATE("AP ",'AP-LIST_ctvm'!C55," durch ",'AP-LIST_c9800'!C55," ersetzt")))</f>
        <v>AP  durch c9124AXI ersetzt</v>
      </c>
      <c r="K55" s="50" t="s">
        <v>1662</v>
      </c>
      <c r="L55" s="5" t="str">
        <f t="shared" si="3"/>
        <v>34:B8:83:14:FF:EC</v>
      </c>
      <c r="M55" s="5" t="str">
        <f t="shared" si="4"/>
        <v>34B8.8314.FFEC</v>
      </c>
      <c r="N55" s="5" t="str">
        <f t="shared" si="6"/>
        <v>34b8.8314.ffec</v>
      </c>
    </row>
    <row r="56" spans="1:14" x14ac:dyDescent="0.25">
      <c r="A56" s="44">
        <v>53</v>
      </c>
      <c r="B56" s="44" t="str">
        <f t="shared" si="0"/>
        <v>de0634ncap20053</v>
      </c>
      <c r="C56" s="44" t="str">
        <f>IF('AP-LIST_c9800'!C56="","",IF(LOWER('AP-LIST_ctvm'!$C56)=LOWER('AP-LIST_c9800'!$C56),'AP-LIST_ctvm'!C56,'AP-LIST_c9800'!C56))</f>
        <v>c9120AXI</v>
      </c>
      <c r="D56" s="26" t="str">
        <f>IF('AP-LIST_c9800'!D56="","",IF(LOWER('AP-LIST_ctvm'!$C56)=LOWER('AP-LIST_c9800'!$C56),'AP-LIST_ctvm'!D56,'AP-LIST_c9800'!D56))</f>
        <v>FCW2528PZSX</v>
      </c>
      <c r="E56" s="19" t="str">
        <f>IF('AP-LIST_c9800'!E56="","",IF(LOWER('AP-LIST_ctvm'!$C56)=LOWER('AP-LIST_c9800'!$C56),'AP-LIST_ctvm'!E56,'AP-LIST_c9800'!E56))</f>
        <v>1CD1E05DB81C</v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10.251.81.253</v>
      </c>
      <c r="H56" s="44" t="str">
        <f t="shared" si="5"/>
        <v>17.06.04</v>
      </c>
      <c r="I56" s="44" t="str">
        <f t="shared" si="2"/>
        <v>indoor</v>
      </c>
      <c r="J56" s="114" t="str">
        <f>IF('AP-LIST_c9800'!C56="","",IF(LOWER('AP-LIST_ctvm'!C56)=LOWER('AP-LIST_c9800'!C56),"AP Migration CTVM &gt; c9800",CONCATENATE("AP ",'AP-LIST_ctvm'!C56," durch ",'AP-LIST_c9800'!C56," ersetzt")))</f>
        <v>AP  durch c9120AXI ersetzt</v>
      </c>
      <c r="K56" s="50" t="s">
        <v>1662</v>
      </c>
      <c r="L56" s="5" t="str">
        <f t="shared" si="3"/>
        <v>1C:D1:E0:5D:B8:1C</v>
      </c>
      <c r="M56" s="5" t="str">
        <f t="shared" si="4"/>
        <v>1CD1.E05D.B81C</v>
      </c>
      <c r="N56" s="5" t="str">
        <f t="shared" si="6"/>
        <v>1cd1.e05d.b81c</v>
      </c>
    </row>
    <row r="57" spans="1:14" x14ac:dyDescent="0.25">
      <c r="A57" s="44">
        <v>54</v>
      </c>
      <c r="B57" s="44" t="str">
        <f t="shared" si="0"/>
        <v>de0634ncap20054</v>
      </c>
      <c r="C57" s="44" t="str">
        <f>IF('AP-LIST_c9800'!C57="","",IF(LOWER('AP-LIST_ctvm'!$C57)=LOWER('AP-LIST_c9800'!$C57),'AP-LIST_ctvm'!C57,'AP-LIST_c9800'!C57))</f>
        <v>c9120AXI</v>
      </c>
      <c r="D57" s="26" t="str">
        <f>IF('AP-LIST_c9800'!D57="","",IF(LOWER('AP-LIST_ctvm'!$C57)=LOWER('AP-LIST_c9800'!$C57),'AP-LIST_ctvm'!D57,'AP-LIST_c9800'!D57))</f>
        <v>FCW2528PZQ1</v>
      </c>
      <c r="E57" s="19" t="str">
        <f>IF('AP-LIST_c9800'!E57="","",IF(LOWER('AP-LIST_ctvm'!$C57)=LOWER('AP-LIST_c9800'!$C57),'AP-LIST_ctvm'!E57,'AP-LIST_c9800'!E57))</f>
        <v>1CD1E05D9D7C</v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10.251.81.254</v>
      </c>
      <c r="H57" s="44" t="str">
        <f t="shared" si="5"/>
        <v>17.06.04</v>
      </c>
      <c r="I57" s="44" t="str">
        <f t="shared" si="2"/>
        <v>indoor</v>
      </c>
      <c r="J57" s="114" t="str">
        <f>IF('AP-LIST_c9800'!C57="","",IF(LOWER('AP-LIST_ctvm'!C57)=LOWER('AP-LIST_c9800'!C57),"AP Migration CTVM &gt; c9800",CONCATENATE("AP ",'AP-LIST_ctvm'!C57," durch ",'AP-LIST_c9800'!C57," ersetzt")))</f>
        <v>AP  durch c9120AXI ersetzt</v>
      </c>
      <c r="K57" s="50" t="s">
        <v>1662</v>
      </c>
      <c r="L57" s="5" t="str">
        <f t="shared" si="3"/>
        <v>1C:D1:E0:5D:9D:7C</v>
      </c>
      <c r="M57" s="5" t="str">
        <f t="shared" si="4"/>
        <v>1CD1.E05D.9D7C</v>
      </c>
      <c r="N57" s="5" t="str">
        <f t="shared" si="6"/>
        <v>1cd1.e05d.9d7c</v>
      </c>
    </row>
    <row r="58" spans="1:14" x14ac:dyDescent="0.25">
      <c r="A58" s="44">
        <v>55</v>
      </c>
      <c r="B58" s="44" t="str">
        <f t="shared" si="0"/>
        <v>de0634ncap20055</v>
      </c>
      <c r="C58" s="44" t="str">
        <f>IF('AP-LIST_c9800'!C58="","",IF(LOWER('AP-LIST_ctvm'!$C58)=LOWER('AP-LIST_c9800'!$C58),'AP-LIST_ctvm'!C58,'AP-LIST_c9800'!C58))</f>
        <v>c9124AXI</v>
      </c>
      <c r="D58" s="26" t="str">
        <f>IF('AP-LIST_c9800'!D58="","",IF(LOWER('AP-LIST_ctvm'!$C58)=LOWER('AP-LIST_c9800'!$C58),'AP-LIST_ctvm'!D58,'AP-LIST_c9800'!D58))</f>
        <v>SFGL2649LKT6</v>
      </c>
      <c r="E58" s="19" t="str">
        <f>IF('AP-LIST_c9800'!E58="","",IF(LOWER('AP-LIST_ctvm'!$C58)=LOWER('AP-LIST_c9800'!$C58),'AP-LIST_ctvm'!E58,'AP-LIST_c9800'!E58))</f>
        <v>34B883150B94</v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10.251.81.21</v>
      </c>
      <c r="H58" s="44" t="str">
        <f t="shared" si="5"/>
        <v>17.06.04</v>
      </c>
      <c r="I58" s="44" t="str">
        <f t="shared" si="2"/>
        <v>outdoor</v>
      </c>
      <c r="J58" s="114" t="str">
        <f>IF('AP-LIST_c9800'!C58="","",IF(LOWER('AP-LIST_ctvm'!C58)=LOWER('AP-LIST_c9800'!C58),"AP Migration CTVM &gt; c9800",CONCATENATE("AP ",'AP-LIST_ctvm'!C58," durch ",'AP-LIST_c9800'!C58," ersetzt")))</f>
        <v>AP  durch c9124AXI ersetzt</v>
      </c>
      <c r="K58" s="50" t="s">
        <v>1662</v>
      </c>
      <c r="L58" s="5" t="str">
        <f t="shared" si="3"/>
        <v>34:B8:83:15:0B:94</v>
      </c>
      <c r="M58" s="5" t="str">
        <f t="shared" si="4"/>
        <v>34B8.8315.0B94</v>
      </c>
      <c r="N58" s="5" t="str">
        <f t="shared" si="6"/>
        <v>34b8.8315.0b94</v>
      </c>
    </row>
    <row r="59" spans="1:14" x14ac:dyDescent="0.25">
      <c r="A59" s="44">
        <v>56</v>
      </c>
      <c r="B59" s="44" t="str">
        <f t="shared" si="0"/>
        <v>de0634ncap20056</v>
      </c>
      <c r="C59" s="44" t="str">
        <f>IF('AP-LIST_c9800'!C59="","",IF(LOWER('AP-LIST_ctvm'!$C59)=LOWER('AP-LIST_c9800'!$C59),'AP-LIST_ctvm'!C59,'AP-LIST_c9800'!C59))</f>
        <v>c9120AXI</v>
      </c>
      <c r="D59" s="26" t="str">
        <f>IF('AP-LIST_c9800'!D59="","",IF(LOWER('AP-LIST_ctvm'!$C59)=LOWER('AP-LIST_c9800'!$C59),'AP-LIST_ctvm'!D59,'AP-LIST_c9800'!D59))</f>
        <v>FCW2528Q01J</v>
      </c>
      <c r="E59" s="19" t="str">
        <f>IF('AP-LIST_c9800'!E59="","",IF(LOWER('AP-LIST_ctvm'!$C59)=LOWER('AP-LIST_c9800'!$C59),'AP-LIST_ctvm'!E59,'AP-LIST_c9800'!E59))</f>
        <v>1CD1E05D8BC8</v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10.251.81.22</v>
      </c>
      <c r="H59" s="44" t="str">
        <f t="shared" si="5"/>
        <v>17.06.04</v>
      </c>
      <c r="I59" s="44" t="str">
        <f t="shared" si="2"/>
        <v>indoor</v>
      </c>
      <c r="J59" s="114" t="str">
        <f>IF('AP-LIST_c9800'!C59="","",IF(LOWER('AP-LIST_ctvm'!C59)=LOWER('AP-LIST_c9800'!C59),"AP Migration CTVM &gt; c9800",CONCATENATE("AP ",'AP-LIST_ctvm'!C59," durch ",'AP-LIST_c9800'!C59," ersetzt")))</f>
        <v>AP  durch c9120AXI ersetzt</v>
      </c>
      <c r="K59" s="50" t="s">
        <v>1662</v>
      </c>
      <c r="L59" s="5" t="str">
        <f t="shared" si="3"/>
        <v>1C:D1:E0:5D:8B:C8</v>
      </c>
      <c r="M59" s="5" t="str">
        <f t="shared" si="4"/>
        <v>1CD1.E05D.8BC8</v>
      </c>
      <c r="N59" s="5" t="str">
        <f t="shared" si="6"/>
        <v>1cd1.e05d.8bc8</v>
      </c>
    </row>
    <row r="60" spans="1:14" x14ac:dyDescent="0.25">
      <c r="A60" s="44">
        <v>57</v>
      </c>
      <c r="B60" s="44" t="str">
        <f t="shared" si="0"/>
        <v>de0634ncap20057</v>
      </c>
      <c r="C60" s="44" t="str">
        <f>IF('AP-LIST_c9800'!C60="","",IF(LOWER('AP-LIST_ctvm'!$C60)=LOWER('AP-LIST_c9800'!$C60),'AP-LIST_ctvm'!C60,'AP-LIST_c9800'!C60))</f>
        <v>c9124AXI</v>
      </c>
      <c r="D60" s="26" t="str">
        <f>IF('AP-LIST_c9800'!D60="","",IF(LOWER('AP-LIST_ctvm'!$C60)=LOWER('AP-LIST_c9800'!$C60),'AP-LIST_ctvm'!D60,'AP-LIST_c9800'!D60))</f>
        <v>SFGL2649LJP2</v>
      </c>
      <c r="E60" s="19" t="str">
        <f>IF('AP-LIST_c9800'!E60="","",IF(LOWER('AP-LIST_ctvm'!$C60)=LOWER('AP-LIST_c9800'!$C60),'AP-LIST_ctvm'!E60,'AP-LIST_c9800'!E60))</f>
        <v>34B88314F360</v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10.251.81.23</v>
      </c>
      <c r="H60" s="44" t="str">
        <f t="shared" si="5"/>
        <v>17.06.04</v>
      </c>
      <c r="I60" s="44" t="str">
        <f t="shared" si="2"/>
        <v>outdoor</v>
      </c>
      <c r="J60" s="114" t="str">
        <f>IF('AP-LIST_c9800'!C60="","",IF(LOWER('AP-LIST_ctvm'!C60)=LOWER('AP-LIST_c9800'!C60),"AP Migration CTVM &gt; c9800",CONCATENATE("AP ",'AP-LIST_ctvm'!C60," durch ",'AP-LIST_c9800'!C60," ersetzt")))</f>
        <v>AP  durch c9124AXI ersetzt</v>
      </c>
      <c r="K60" s="50" t="s">
        <v>1662</v>
      </c>
      <c r="L60" s="5" t="str">
        <f t="shared" si="3"/>
        <v>34:B8:83:14:F3:60</v>
      </c>
      <c r="M60" s="5" t="str">
        <f t="shared" si="4"/>
        <v>34B8.8314.F360</v>
      </c>
      <c r="N60" s="5" t="str">
        <f t="shared" si="6"/>
        <v>34b8.8314.f360</v>
      </c>
    </row>
    <row r="61" spans="1:14" x14ac:dyDescent="0.25">
      <c r="A61" s="44">
        <v>58</v>
      </c>
      <c r="B61" s="44" t="str">
        <f t="shared" si="0"/>
        <v>de0634ncap20058</v>
      </c>
      <c r="C61" s="44" t="str">
        <f>IF('AP-LIST_c9800'!C61="","",IF(LOWER('AP-LIST_ctvm'!$C61)=LOWER('AP-LIST_c9800'!$C61),'AP-LIST_ctvm'!C61,'AP-LIST_c9800'!C61))</f>
        <v>c9124AXI</v>
      </c>
      <c r="D61" s="26" t="str">
        <f>IF('AP-LIST_c9800'!D61="","",IF(LOWER('AP-LIST_ctvm'!$C61)=LOWER('AP-LIST_c9800'!$C61),'AP-LIST_ctvm'!D61,'AP-LIST_c9800'!D61))</f>
        <v>SFGL2649LJNY</v>
      </c>
      <c r="E61" s="19" t="str">
        <f>IF('AP-LIST_c9800'!E61="","",IF(LOWER('AP-LIST_ctvm'!$C61)=LOWER('AP-LIST_c9800'!$C61),'AP-LIST_ctvm'!E61,'AP-LIST_c9800'!E61))</f>
        <v>34B88314ED2C</v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10.251.81.24</v>
      </c>
      <c r="H61" s="44" t="str">
        <f t="shared" si="5"/>
        <v>17.06.04</v>
      </c>
      <c r="I61" s="44" t="str">
        <f t="shared" si="2"/>
        <v>outdoor</v>
      </c>
      <c r="J61" s="114" t="str">
        <f>IF('AP-LIST_c9800'!C61="","",IF(LOWER('AP-LIST_ctvm'!C61)=LOWER('AP-LIST_c9800'!C61),"AP Migration CTVM &gt; c9800",CONCATENATE("AP ",'AP-LIST_ctvm'!C61," durch ",'AP-LIST_c9800'!C61," ersetzt")))</f>
        <v>AP  durch c9124AXI ersetzt</v>
      </c>
      <c r="K61" s="50" t="s">
        <v>1662</v>
      </c>
      <c r="L61" s="5" t="str">
        <f t="shared" si="3"/>
        <v>34:B8:83:14:ED:2C</v>
      </c>
      <c r="M61" s="5" t="str">
        <f t="shared" si="4"/>
        <v>34B8.8314.ED2C</v>
      </c>
      <c r="N61" s="5" t="str">
        <f t="shared" si="6"/>
        <v>34b8.8314.ed2c</v>
      </c>
    </row>
    <row r="62" spans="1:14" x14ac:dyDescent="0.25">
      <c r="A62" s="44">
        <v>59</v>
      </c>
      <c r="B62" s="44" t="str">
        <f t="shared" si="0"/>
        <v>de0634ncap20059</v>
      </c>
      <c r="C62" s="44" t="str">
        <f>IF('AP-LIST_c9800'!C62="","",IF(LOWER('AP-LIST_ctvm'!$C62)=LOWER('AP-LIST_c9800'!$C62),'AP-LIST_ctvm'!C62,'AP-LIST_c9800'!C62))</f>
        <v>c9124AXI</v>
      </c>
      <c r="D62" s="26" t="str">
        <f>IF('AP-LIST_c9800'!D62="","",IF(LOWER('AP-LIST_ctvm'!$C62)=LOWER('AP-LIST_c9800'!$C62),'AP-LIST_ctvm'!D62,'AP-LIST_c9800'!D62))</f>
        <v>SFGL2651LJRM</v>
      </c>
      <c r="E62" s="19" t="str">
        <f>IF('AP-LIST_c9800'!E62="","",IF(LOWER('AP-LIST_ctvm'!$C62)=LOWER('AP-LIST_c9800'!$C62),'AP-LIST_ctvm'!E62,'AP-LIST_c9800'!E62))</f>
        <v>34B88315773C</v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10.251.81.25</v>
      </c>
      <c r="H62" s="44" t="str">
        <f t="shared" si="5"/>
        <v>17.06.04</v>
      </c>
      <c r="I62" s="44" t="str">
        <f t="shared" si="2"/>
        <v>outdoor</v>
      </c>
      <c r="J62" s="114" t="str">
        <f>IF('AP-LIST_c9800'!C62="","",IF(LOWER('AP-LIST_ctvm'!C62)=LOWER('AP-LIST_c9800'!C62),"AP Migration CTVM &gt; c9800",CONCATENATE("AP ",'AP-LIST_ctvm'!C62," durch ",'AP-LIST_c9800'!C62," ersetzt")))</f>
        <v>AP  durch c9124AXI ersetzt</v>
      </c>
      <c r="K62" s="50" t="s">
        <v>1662</v>
      </c>
      <c r="L62" s="5" t="str">
        <f t="shared" si="3"/>
        <v>34:B8:83:15:77:3C</v>
      </c>
      <c r="M62" s="5" t="str">
        <f t="shared" si="4"/>
        <v>34B8.8315.773C</v>
      </c>
      <c r="N62" s="5" t="str">
        <f t="shared" si="6"/>
        <v>34b8.8315.773c</v>
      </c>
    </row>
    <row r="63" spans="1:14" x14ac:dyDescent="0.25">
      <c r="A63" s="44">
        <v>60</v>
      </c>
      <c r="B63" s="44" t="str">
        <f t="shared" si="0"/>
        <v>de0634ncap20060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10.251.81.26</v>
      </c>
      <c r="H63" s="44" t="str">
        <f t="shared" si="5"/>
        <v>17.06.04</v>
      </c>
      <c r="I63" s="44" t="str">
        <f t="shared" si="2"/>
        <v/>
      </c>
      <c r="J63" s="114" t="str">
        <f>IF('AP-LIST_c9800'!C63="","",IF(LOWER('AP-LIST_ctvm'!C63)=LOWER('AP-LIST_c9800'!C63),"AP Migration CTVM &gt; c9800",CONCATENATE("AP ",'AP-LIST_ctvm'!C63," durch ",'AP-LIST_c9800'!C63," ersetzt")))</f>
        <v/>
      </c>
      <c r="K63" s="50"/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 x14ac:dyDescent="0.25">
      <c r="A64" s="44">
        <v>61</v>
      </c>
      <c r="B64" s="44" t="str">
        <f t="shared" si="0"/>
        <v>de0634ncap20061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10.251.81.27</v>
      </c>
      <c r="H64" s="44" t="str">
        <f t="shared" si="5"/>
        <v>17.06.04</v>
      </c>
      <c r="I64" s="44" t="str">
        <f t="shared" si="2"/>
        <v/>
      </c>
      <c r="J64" s="114" t="str">
        <f>IF('AP-LIST_c9800'!C64="","",IF(LOWER('AP-LIST_ctvm'!C64)=LOWER('AP-LIST_c9800'!C64),"AP Migration CTVM &gt; c9800",CONCATENATE("AP ",'AP-LIST_ctvm'!C64," durch ",'AP-LIST_c9800'!C64," ersetzt")))</f>
        <v/>
      </c>
      <c r="K64" s="50"/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 x14ac:dyDescent="0.25">
      <c r="A65" s="44">
        <v>62</v>
      </c>
      <c r="B65" s="44" t="str">
        <f t="shared" si="0"/>
        <v>de0634ncap20062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10.251.81.28</v>
      </c>
      <c r="H65" s="44" t="str">
        <f t="shared" si="5"/>
        <v>17.06.04</v>
      </c>
      <c r="I65" s="44" t="str">
        <f t="shared" si="2"/>
        <v/>
      </c>
      <c r="J65" s="114" t="str">
        <f>IF('AP-LIST_c9800'!C65="","",IF(LOWER('AP-LIST_ctvm'!C65)=LOWER('AP-LIST_c9800'!C65),"AP Migration CTVM &gt; c9800",CONCATENATE("AP ",'AP-LIST_ctvm'!C65," durch ",'AP-LIST_c9800'!C65," ersetzt")))</f>
        <v/>
      </c>
      <c r="K65" s="50"/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 x14ac:dyDescent="0.25">
      <c r="A66" s="44">
        <v>63</v>
      </c>
      <c r="B66" s="44" t="str">
        <f t="shared" si="0"/>
        <v>de0634ncap20063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10.251.81.29</v>
      </c>
      <c r="H66" s="44" t="str">
        <f t="shared" si="5"/>
        <v>17.06.04</v>
      </c>
      <c r="I66" s="44" t="str">
        <f t="shared" si="2"/>
        <v/>
      </c>
      <c r="J66" s="114" t="str">
        <f>IF('AP-LIST_c9800'!C66="","",IF(LOWER('AP-LIST_ctvm'!C66)=LOWER('AP-LIST_c9800'!C66),"AP Migration CTVM &gt; c9800",CONCATENATE("AP ",'AP-LIST_ctvm'!C66," durch ",'AP-LIST_c9800'!C66," ersetzt")))</f>
        <v/>
      </c>
      <c r="K66" s="50"/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 x14ac:dyDescent="0.25">
      <c r="A67" s="44">
        <v>64</v>
      </c>
      <c r="B67" s="44" t="str">
        <f t="shared" si="0"/>
        <v>de0634ncap20064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10.251.81.30</v>
      </c>
      <c r="H67" s="44" t="str">
        <f t="shared" si="5"/>
        <v>17.06.04</v>
      </c>
      <c r="I67" s="44" t="str">
        <f t="shared" si="2"/>
        <v/>
      </c>
      <c r="J67" s="114" t="str">
        <f>IF('AP-LIST_c9800'!C67="","",IF(LOWER('AP-LIST_ctvm'!C67)=LOWER('AP-LIST_c9800'!C67),"AP Migration CTVM &gt; c9800",CONCATENATE("AP ",'AP-LIST_ctvm'!C67," durch ",'AP-LIST_c9800'!C67," ersetzt")))</f>
        <v/>
      </c>
      <c r="K67" s="50"/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 x14ac:dyDescent="0.25">
      <c r="A68" s="44">
        <v>65</v>
      </c>
      <c r="B68" s="44" t="str">
        <f t="shared" ref="B68:B131" si="7">IF(A68&gt;SUM(range_ap1_count+range_ap2_count),"# no free IP",CONCATENATE(var_dns_ap,SUM(20000+A68)))</f>
        <v>de0634ncap20065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10.251.81.31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114" t="str">
        <f>IF('AP-LIST_c9800'!C68="","",IF(LOWER('AP-LIST_ctvm'!C68)=LOWER('AP-LIST_c9800'!C68),"AP Migration CTVM &gt; c9800",CONCATENATE("AP ",'AP-LIST_ctvm'!C68," durch ",'AP-LIST_c9800'!C68," ersetzt")))</f>
        <v/>
      </c>
      <c r="K68" s="50"/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 x14ac:dyDescent="0.25">
      <c r="A69" s="44">
        <v>66</v>
      </c>
      <c r="B69" s="44" t="str">
        <f t="shared" si="7"/>
        <v>de0634ncap20066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10.251.81.32</v>
      </c>
      <c r="H69" s="44" t="str">
        <f t="shared" si="9"/>
        <v>17.06.04</v>
      </c>
      <c r="I69" s="44" t="str">
        <f t="shared" si="10"/>
        <v/>
      </c>
      <c r="J69" s="114" t="str">
        <f>IF('AP-LIST_c9800'!C69="","",IF(LOWER('AP-LIST_ctvm'!C69)=LOWER('AP-LIST_c9800'!C69),"AP Migration CTVM &gt; c9800",CONCATENATE("AP ",'AP-LIST_ctvm'!C69," durch ",'AP-LIST_c9800'!C69," ersetzt")))</f>
        <v/>
      </c>
      <c r="K69" s="50"/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 x14ac:dyDescent="0.25">
      <c r="A70" s="44">
        <v>67</v>
      </c>
      <c r="B70" s="44" t="str">
        <f t="shared" si="7"/>
        <v>de0634ncap20067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10.251.81.33</v>
      </c>
      <c r="H70" s="44" t="str">
        <f t="shared" si="9"/>
        <v>17.06.04</v>
      </c>
      <c r="I70" s="44" t="str">
        <f t="shared" si="10"/>
        <v/>
      </c>
      <c r="J70" s="114" t="str">
        <f>IF('AP-LIST_c9800'!C70="","",IF(LOWER('AP-LIST_ctvm'!C70)=LOWER('AP-LIST_c9800'!C70),"AP Migration CTVM &gt; c9800",CONCATENATE("AP ",'AP-LIST_ctvm'!C70," durch ",'AP-LIST_c9800'!C70," ersetzt")))</f>
        <v/>
      </c>
      <c r="K70" s="50"/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 x14ac:dyDescent="0.25">
      <c r="A71" s="44">
        <v>68</v>
      </c>
      <c r="B71" s="44" t="str">
        <f t="shared" si="7"/>
        <v>de0634ncap20068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10.251.81.34</v>
      </c>
      <c r="H71" s="44" t="str">
        <f t="shared" si="9"/>
        <v>17.06.04</v>
      </c>
      <c r="I71" s="44" t="str">
        <f t="shared" si="10"/>
        <v/>
      </c>
      <c r="J71" s="114" t="str">
        <f>IF('AP-LIST_c9800'!C71="","",IF(LOWER('AP-LIST_ctvm'!C71)=LOWER('AP-LIST_c9800'!C71),"AP Migration CTVM &gt; c9800",CONCATENATE("AP ",'AP-LIST_ctvm'!C71," durch ",'AP-LIST_c9800'!C71," ersetzt")))</f>
        <v/>
      </c>
      <c r="K71" s="50"/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 x14ac:dyDescent="0.25">
      <c r="A72" s="44">
        <v>69</v>
      </c>
      <c r="B72" s="44" t="str">
        <f t="shared" si="7"/>
        <v>de0634ncap20069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10.251.81.35</v>
      </c>
      <c r="H72" s="44" t="str">
        <f t="shared" si="9"/>
        <v>17.06.04</v>
      </c>
      <c r="I72" s="44" t="str">
        <f t="shared" si="10"/>
        <v/>
      </c>
      <c r="J72" s="114" t="str">
        <f>IF('AP-LIST_c9800'!C72="","",IF(LOWER('AP-LIST_ctvm'!C72)=LOWER('AP-LIST_c9800'!C72),"AP Migration CTVM &gt; c9800",CONCATENATE("AP ",'AP-LIST_ctvm'!C72," durch ",'AP-LIST_c9800'!C72," ersetzt")))</f>
        <v/>
      </c>
      <c r="K72" s="50"/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 x14ac:dyDescent="0.25">
      <c r="A73" s="44">
        <v>70</v>
      </c>
      <c r="B73" s="44" t="str">
        <f t="shared" si="7"/>
        <v>de0634ncap20070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10.251.81.36</v>
      </c>
      <c r="H73" s="44" t="str">
        <f t="shared" si="9"/>
        <v>17.06.04</v>
      </c>
      <c r="I73" s="44" t="str">
        <f t="shared" si="10"/>
        <v/>
      </c>
      <c r="J73" s="114" t="str">
        <f>IF('AP-LIST_c9800'!C73="","",IF(LOWER('AP-LIST_ctvm'!C73)=LOWER('AP-LIST_c9800'!C73),"AP Migration CTVM &gt; c9800",CONCATENATE("AP ",'AP-LIST_ctvm'!C73," durch ",'AP-LIST_c9800'!C73," ersetzt")))</f>
        <v/>
      </c>
      <c r="K73" s="50"/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 x14ac:dyDescent="0.25">
      <c r="A74" s="44">
        <v>71</v>
      </c>
      <c r="B74" s="44" t="str">
        <f t="shared" si="7"/>
        <v>de0634ncap20071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10.251.81.37</v>
      </c>
      <c r="H74" s="44" t="str">
        <f t="shared" si="9"/>
        <v>17.06.04</v>
      </c>
      <c r="I74" s="44" t="str">
        <f t="shared" si="10"/>
        <v/>
      </c>
      <c r="J74" s="114" t="str">
        <f>IF('AP-LIST_c9800'!C74="","",IF(LOWER('AP-LIST_ctvm'!C74)=LOWER('AP-LIST_c9800'!C74),"AP Migration CTVM &gt; c9800",CONCATENATE("AP ",'AP-LIST_ctvm'!C74," durch ",'AP-LIST_c9800'!C74," ersetzt")))</f>
        <v/>
      </c>
      <c r="K74" s="50"/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 x14ac:dyDescent="0.25">
      <c r="A75" s="44">
        <v>72</v>
      </c>
      <c r="B75" s="44" t="str">
        <f t="shared" si="7"/>
        <v>de0634ncap20072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10.251.81.38</v>
      </c>
      <c r="H75" s="44" t="str">
        <f t="shared" si="9"/>
        <v>17.06.04</v>
      </c>
      <c r="I75" s="44" t="str">
        <f t="shared" si="10"/>
        <v/>
      </c>
      <c r="J75" s="114" t="str">
        <f>IF('AP-LIST_c9800'!C75="","",IF(LOWER('AP-LIST_ctvm'!C75)=LOWER('AP-LIST_c9800'!C75),"AP Migration CTVM &gt; c9800",CONCATENATE("AP ",'AP-LIST_ctvm'!C75," durch ",'AP-LIST_c9800'!C75," ersetzt")))</f>
        <v/>
      </c>
      <c r="K75" s="50"/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 x14ac:dyDescent="0.25">
      <c r="A76" s="44">
        <v>73</v>
      </c>
      <c r="B76" s="44" t="str">
        <f t="shared" si="7"/>
        <v>de0634ncap20073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10.251.81.39</v>
      </c>
      <c r="H76" s="44" t="str">
        <f t="shared" si="9"/>
        <v>17.06.04</v>
      </c>
      <c r="I76" s="44" t="str">
        <f t="shared" si="10"/>
        <v/>
      </c>
      <c r="J76" s="114" t="str">
        <f>IF('AP-LIST_c9800'!C76="","",IF(LOWER('AP-LIST_ctvm'!C76)=LOWER('AP-LIST_c9800'!C76),"AP Migration CTVM &gt; c9800",CONCATENATE("AP ",'AP-LIST_ctvm'!C76," durch ",'AP-LIST_c9800'!C76," ersetzt")))</f>
        <v/>
      </c>
      <c r="K76" s="50"/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 x14ac:dyDescent="0.25">
      <c r="A77" s="44">
        <v>74</v>
      </c>
      <c r="B77" s="44" t="str">
        <f t="shared" si="7"/>
        <v>de0634ncap20074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10.251.81.40</v>
      </c>
      <c r="H77" s="44" t="str">
        <f t="shared" si="9"/>
        <v>17.06.04</v>
      </c>
      <c r="I77" s="44" t="str">
        <f t="shared" si="10"/>
        <v/>
      </c>
      <c r="J77" s="114" t="str">
        <f>IF('AP-LIST_c9800'!C77="","",IF(LOWER('AP-LIST_ctvm'!C77)=LOWER('AP-LIST_c9800'!C77),"AP Migration CTVM &gt; c9800",CONCATENATE("AP ",'AP-LIST_ctvm'!C77," durch ",'AP-LIST_c9800'!C77," ersetzt")))</f>
        <v/>
      </c>
      <c r="K77" s="50"/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 x14ac:dyDescent="0.25">
      <c r="A78" s="44">
        <v>75</v>
      </c>
      <c r="B78" s="44" t="str">
        <f t="shared" si="7"/>
        <v>de0634ncap20075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10.251.81.41</v>
      </c>
      <c r="H78" s="44" t="str">
        <f t="shared" si="9"/>
        <v>17.06.04</v>
      </c>
      <c r="I78" s="44" t="str">
        <f t="shared" si="10"/>
        <v/>
      </c>
      <c r="J78" s="114" t="str">
        <f>IF('AP-LIST_c9800'!C78="","",IF(LOWER('AP-LIST_ctvm'!C78)=LOWER('AP-LIST_c9800'!C78),"AP Migration CTVM &gt; c9800",CONCATENATE("AP ",'AP-LIST_ctvm'!C78," durch ",'AP-LIST_c9800'!C78," ersetzt")))</f>
        <v/>
      </c>
      <c r="K78" s="50"/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 x14ac:dyDescent="0.25">
      <c r="A79" s="44">
        <v>76</v>
      </c>
      <c r="B79" s="44" t="str">
        <f t="shared" si="7"/>
        <v>de0634ncap20076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10.251.81.42</v>
      </c>
      <c r="H79" s="44" t="str">
        <f t="shared" si="9"/>
        <v>17.06.04</v>
      </c>
      <c r="I79" s="44" t="str">
        <f t="shared" si="10"/>
        <v/>
      </c>
      <c r="J79" s="114" t="str">
        <f>IF('AP-LIST_c9800'!C79="","",IF(LOWER('AP-LIST_ctvm'!C79)=LOWER('AP-LIST_c9800'!C79),"AP Migration CTVM &gt; c9800",CONCATENATE("AP ",'AP-LIST_ctvm'!C79," durch ",'AP-LIST_c9800'!C79," ersetzt")))</f>
        <v/>
      </c>
      <c r="K79" s="50"/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 x14ac:dyDescent="0.25">
      <c r="A80" s="44">
        <v>77</v>
      </c>
      <c r="B80" s="44" t="str">
        <f t="shared" si="7"/>
        <v>de0634ncap20077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10.251.81.43</v>
      </c>
      <c r="H80" s="44" t="str">
        <f t="shared" si="9"/>
        <v>17.06.04</v>
      </c>
      <c r="I80" s="44" t="str">
        <f t="shared" si="10"/>
        <v/>
      </c>
      <c r="J80" s="114" t="str">
        <f>IF('AP-LIST_c9800'!C80="","",IF(LOWER('AP-LIST_ctvm'!C80)=LOWER('AP-LIST_c9800'!C80),"AP Migration CTVM &gt; c9800",CONCATENATE("AP ",'AP-LIST_ctvm'!C80," durch ",'AP-LIST_c9800'!C80," ersetzt")))</f>
        <v/>
      </c>
      <c r="K80" s="50"/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 x14ac:dyDescent="0.25">
      <c r="A81" s="44">
        <v>78</v>
      </c>
      <c r="B81" s="44" t="str">
        <f t="shared" si="7"/>
        <v>de0634ncap20078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10.251.81.44</v>
      </c>
      <c r="H81" s="44" t="str">
        <f t="shared" si="9"/>
        <v>17.06.04</v>
      </c>
      <c r="I81" s="44" t="str">
        <f t="shared" si="10"/>
        <v/>
      </c>
      <c r="J81" s="114" t="str">
        <f>IF('AP-LIST_c9800'!C81="","",IF(LOWER('AP-LIST_ctvm'!C81)=LOWER('AP-LIST_c9800'!C81),"AP Migration CTVM &gt; c9800",CONCATENATE("AP ",'AP-LIST_ctvm'!C81," durch ",'AP-LIST_c9800'!C81," ersetzt")))</f>
        <v/>
      </c>
      <c r="K81" s="50"/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 x14ac:dyDescent="0.25">
      <c r="A82" s="44">
        <v>79</v>
      </c>
      <c r="B82" s="44" t="str">
        <f t="shared" si="7"/>
        <v>de0634ncap20079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10.251.81.45</v>
      </c>
      <c r="H82" s="44" t="str">
        <f t="shared" si="9"/>
        <v>17.06.04</v>
      </c>
      <c r="I82" s="44" t="str">
        <f t="shared" si="10"/>
        <v/>
      </c>
      <c r="J82" s="114" t="str">
        <f>IF('AP-LIST_c9800'!C82="","",IF(LOWER('AP-LIST_ctvm'!C82)=LOWER('AP-LIST_c9800'!C82),"AP Migration CTVM &gt; c9800",CONCATENATE("AP ",'AP-LIST_ctvm'!C82," durch ",'AP-LIST_c9800'!C82," ersetzt")))</f>
        <v/>
      </c>
      <c r="K82" s="50"/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 x14ac:dyDescent="0.25">
      <c r="A83" s="44">
        <v>80</v>
      </c>
      <c r="B83" s="44" t="str">
        <f t="shared" si="7"/>
        <v>de0634ncap20080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10.251.81.46</v>
      </c>
      <c r="H83" s="44" t="str">
        <f t="shared" si="9"/>
        <v>17.06.04</v>
      </c>
      <c r="I83" s="44" t="str">
        <f t="shared" si="10"/>
        <v/>
      </c>
      <c r="J83" s="114" t="str">
        <f>IF('AP-LIST_c9800'!C83="","",IF(LOWER('AP-LIST_ctvm'!C83)=LOWER('AP-LIST_c9800'!C83),"AP Migration CTVM &gt; c9800",CONCATENATE("AP ",'AP-LIST_ctvm'!C83," durch ",'AP-LIST_c9800'!C83," ersetzt")))</f>
        <v/>
      </c>
      <c r="K83" s="50"/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 x14ac:dyDescent="0.25">
      <c r="A84" s="44">
        <v>81</v>
      </c>
      <c r="B84" s="44" t="str">
        <f t="shared" si="7"/>
        <v>de0634ncap20081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10.251.81.47</v>
      </c>
      <c r="H84" s="44" t="str">
        <f t="shared" si="9"/>
        <v>17.06.04</v>
      </c>
      <c r="I84" s="44" t="str">
        <f t="shared" si="10"/>
        <v/>
      </c>
      <c r="J84" s="114" t="str">
        <f>IF('AP-LIST_c9800'!C84="","",IF(LOWER('AP-LIST_ctvm'!C84)=LOWER('AP-LIST_c9800'!C84),"AP Migration CTVM &gt; c9800",CONCATENATE("AP ",'AP-LIST_ctvm'!C84," durch ",'AP-LIST_c9800'!C84," ersetzt")))</f>
        <v/>
      </c>
      <c r="K84" s="50"/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 x14ac:dyDescent="0.25">
      <c r="A85" s="44">
        <v>82</v>
      </c>
      <c r="B85" s="44" t="str">
        <f t="shared" si="7"/>
        <v>de0634ncap20082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10.251.81.48</v>
      </c>
      <c r="H85" s="44" t="str">
        <f t="shared" si="9"/>
        <v>17.06.04</v>
      </c>
      <c r="I85" s="44" t="str">
        <f t="shared" si="10"/>
        <v/>
      </c>
      <c r="J85" s="114" t="str">
        <f>IF('AP-LIST_c9800'!C85="","",IF(LOWER('AP-LIST_ctvm'!C85)=LOWER('AP-LIST_c9800'!C85),"AP Migration CTVM &gt; c9800",CONCATENATE("AP ",'AP-LIST_ctvm'!C85," durch ",'AP-LIST_c9800'!C85," ersetzt")))</f>
        <v/>
      </c>
      <c r="K85" s="50"/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 x14ac:dyDescent="0.25">
      <c r="A86" s="44">
        <v>83</v>
      </c>
      <c r="B86" s="44" t="str">
        <f t="shared" si="7"/>
        <v>de0634ncap20083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10.251.81.49</v>
      </c>
      <c r="H86" s="44" t="str">
        <f t="shared" si="9"/>
        <v>17.06.04</v>
      </c>
      <c r="I86" s="44" t="str">
        <f t="shared" si="10"/>
        <v/>
      </c>
      <c r="J86" s="114" t="str">
        <f>IF('AP-LIST_c9800'!C86="","",IF(LOWER('AP-LIST_ctvm'!C86)=LOWER('AP-LIST_c9800'!C86),"AP Migration CTVM &gt; c9800",CONCATENATE("AP ",'AP-LIST_ctvm'!C86," durch ",'AP-LIST_c9800'!C86," ersetzt")))</f>
        <v/>
      </c>
      <c r="K86" s="50"/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 x14ac:dyDescent="0.25">
      <c r="A87" s="44">
        <v>84</v>
      </c>
      <c r="B87" s="44" t="str">
        <f t="shared" si="7"/>
        <v>de0634ncap20084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10.251.81.50</v>
      </c>
      <c r="H87" s="44" t="str">
        <f t="shared" si="9"/>
        <v>17.06.04</v>
      </c>
      <c r="I87" s="44" t="str">
        <f t="shared" si="10"/>
        <v/>
      </c>
      <c r="J87" s="114" t="str">
        <f>IF('AP-LIST_c9800'!C87="","",IF(LOWER('AP-LIST_ctvm'!C87)=LOWER('AP-LIST_c9800'!C87),"AP Migration CTVM &gt; c9800",CONCATENATE("AP ",'AP-LIST_ctvm'!C87," durch ",'AP-LIST_c9800'!C87," ersetzt")))</f>
        <v/>
      </c>
      <c r="K87" s="50"/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 x14ac:dyDescent="0.25">
      <c r="A88" s="44">
        <v>85</v>
      </c>
      <c r="B88" s="44" t="str">
        <f t="shared" si="7"/>
        <v>de0634ncap20085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10.251.81.51</v>
      </c>
      <c r="H88" s="44" t="str">
        <f t="shared" si="9"/>
        <v>17.06.04</v>
      </c>
      <c r="I88" s="44" t="str">
        <f t="shared" si="10"/>
        <v/>
      </c>
      <c r="J88" s="114" t="str">
        <f>IF('AP-LIST_c9800'!C88="","",IF(LOWER('AP-LIST_ctvm'!C88)=LOWER('AP-LIST_c9800'!C88),"AP Migration CTVM &gt; c9800",CONCATENATE("AP ",'AP-LIST_ctvm'!C88," durch ",'AP-LIST_c9800'!C88," ersetzt")))</f>
        <v/>
      </c>
      <c r="K88" s="50"/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 x14ac:dyDescent="0.25">
      <c r="A89" s="44">
        <v>86</v>
      </c>
      <c r="B89" s="44" t="str">
        <f t="shared" si="7"/>
        <v>de0634ncap20086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10.251.81.52</v>
      </c>
      <c r="H89" s="44" t="str">
        <f t="shared" si="9"/>
        <v>17.06.04</v>
      </c>
      <c r="I89" s="44" t="str">
        <f t="shared" si="10"/>
        <v/>
      </c>
      <c r="J89" s="114" t="str">
        <f>IF('AP-LIST_c9800'!C89="","",IF(LOWER('AP-LIST_ctvm'!C89)=LOWER('AP-LIST_c9800'!C89),"AP Migration CTVM &gt; c9800",CONCATENATE("AP ",'AP-LIST_ctvm'!C89," durch ",'AP-LIST_c9800'!C89," ersetzt")))</f>
        <v/>
      </c>
      <c r="K89" s="50"/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 x14ac:dyDescent="0.25">
      <c r="A90" s="44">
        <v>87</v>
      </c>
      <c r="B90" s="44" t="str">
        <f t="shared" si="7"/>
        <v>de0634ncap20087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10.251.81.53</v>
      </c>
      <c r="H90" s="44" t="str">
        <f t="shared" si="9"/>
        <v>17.06.04</v>
      </c>
      <c r="I90" s="44" t="str">
        <f t="shared" si="10"/>
        <v/>
      </c>
      <c r="J90" s="114" t="str">
        <f>IF('AP-LIST_c9800'!C90="","",IF(LOWER('AP-LIST_ctvm'!C90)=LOWER('AP-LIST_c9800'!C90),"AP Migration CTVM &gt; c9800",CONCATENATE("AP ",'AP-LIST_ctvm'!C90," durch ",'AP-LIST_c9800'!C90," ersetzt")))</f>
        <v/>
      </c>
      <c r="K90" s="50"/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 x14ac:dyDescent="0.25">
      <c r="A91" s="44">
        <v>88</v>
      </c>
      <c r="B91" s="44" t="str">
        <f t="shared" si="7"/>
        <v>de0634ncap20088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10.251.81.54</v>
      </c>
      <c r="H91" s="44" t="str">
        <f t="shared" si="9"/>
        <v>17.06.04</v>
      </c>
      <c r="I91" s="44" t="str">
        <f t="shared" si="10"/>
        <v/>
      </c>
      <c r="J91" s="114" t="str">
        <f>IF('AP-LIST_c9800'!C91="","",IF(LOWER('AP-LIST_ctvm'!C91)=LOWER('AP-LIST_c9800'!C91),"AP Migration CTVM &gt; c9800",CONCATENATE("AP ",'AP-LIST_ctvm'!C91," durch ",'AP-LIST_c9800'!C91," ersetzt")))</f>
        <v/>
      </c>
      <c r="K91" s="50"/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 x14ac:dyDescent="0.25">
      <c r="A92" s="44">
        <v>89</v>
      </c>
      <c r="B92" s="44" t="str">
        <f t="shared" si="7"/>
        <v>de0634ncap20089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10.251.81.55</v>
      </c>
      <c r="H92" s="44" t="str">
        <f t="shared" si="9"/>
        <v>17.06.04</v>
      </c>
      <c r="I92" s="44" t="str">
        <f t="shared" si="10"/>
        <v/>
      </c>
      <c r="J92" s="114" t="str">
        <f>IF('AP-LIST_c9800'!C92="","",IF(LOWER('AP-LIST_ctvm'!C92)=LOWER('AP-LIST_c9800'!C92),"AP Migration CTVM &gt; c9800",CONCATENATE("AP ",'AP-LIST_ctvm'!C92," durch ",'AP-LIST_c9800'!C92," ersetzt")))</f>
        <v/>
      </c>
      <c r="K92" s="50"/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 x14ac:dyDescent="0.25">
      <c r="A93" s="44">
        <v>90</v>
      </c>
      <c r="B93" s="44" t="str">
        <f t="shared" si="7"/>
        <v>de0634ncap20090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10.251.81.56</v>
      </c>
      <c r="H93" s="44" t="str">
        <f t="shared" si="9"/>
        <v>17.06.04</v>
      </c>
      <c r="I93" s="44" t="str">
        <f t="shared" si="10"/>
        <v/>
      </c>
      <c r="J93" s="114" t="str">
        <f>IF('AP-LIST_c9800'!C93="","",IF(LOWER('AP-LIST_ctvm'!C93)=LOWER('AP-LIST_c9800'!C93),"AP Migration CTVM &gt; c9800",CONCATENATE("AP ",'AP-LIST_ctvm'!C93," durch ",'AP-LIST_c9800'!C93," ersetzt")))</f>
        <v/>
      </c>
      <c r="K93" s="50"/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 x14ac:dyDescent="0.25">
      <c r="A94" s="44">
        <v>91</v>
      </c>
      <c r="B94" s="44" t="str">
        <f t="shared" si="7"/>
        <v>de0634ncap20091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10.251.81.57</v>
      </c>
      <c r="H94" s="44" t="str">
        <f t="shared" si="9"/>
        <v>17.06.04</v>
      </c>
      <c r="I94" s="44" t="str">
        <f t="shared" si="10"/>
        <v/>
      </c>
      <c r="J94" s="114" t="str">
        <f>IF('AP-LIST_c9800'!C94="","",IF(LOWER('AP-LIST_ctvm'!C94)=LOWER('AP-LIST_c9800'!C94),"AP Migration CTVM &gt; c9800",CONCATENATE("AP ",'AP-LIST_ctvm'!C94," durch ",'AP-LIST_c9800'!C94," ersetzt")))</f>
        <v/>
      </c>
      <c r="K94" s="50"/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 x14ac:dyDescent="0.25">
      <c r="A95" s="44">
        <v>92</v>
      </c>
      <c r="B95" s="44" t="str">
        <f t="shared" si="7"/>
        <v>de0634ncap20092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10.251.81.58</v>
      </c>
      <c r="H95" s="44" t="str">
        <f t="shared" si="9"/>
        <v>17.06.04</v>
      </c>
      <c r="I95" s="44" t="str">
        <f t="shared" si="10"/>
        <v/>
      </c>
      <c r="J95" s="114" t="str">
        <f>IF('AP-LIST_c9800'!C95="","",IF(LOWER('AP-LIST_ctvm'!C95)=LOWER('AP-LIST_c9800'!C95),"AP Migration CTVM &gt; c9800",CONCATENATE("AP ",'AP-LIST_ctvm'!C95," durch ",'AP-LIST_c9800'!C95," ersetzt")))</f>
        <v/>
      </c>
      <c r="K95" s="50"/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 x14ac:dyDescent="0.25">
      <c r="A96" s="44">
        <v>93</v>
      </c>
      <c r="B96" s="44" t="str">
        <f t="shared" si="7"/>
        <v>de0634ncap20093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10.251.81.59</v>
      </c>
      <c r="H96" s="44" t="str">
        <f t="shared" si="9"/>
        <v>17.06.04</v>
      </c>
      <c r="I96" s="44" t="str">
        <f t="shared" si="10"/>
        <v/>
      </c>
      <c r="J96" s="114" t="str">
        <f>IF('AP-LIST_c9800'!C96="","",IF(LOWER('AP-LIST_ctvm'!C96)=LOWER('AP-LIST_c9800'!C96),"AP Migration CTVM &gt; c9800",CONCATENATE("AP ",'AP-LIST_ctvm'!C96," durch ",'AP-LIST_c9800'!C96," ersetzt")))</f>
        <v/>
      </c>
      <c r="K96" s="50"/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 x14ac:dyDescent="0.25">
      <c r="A97" s="44">
        <v>94</v>
      </c>
      <c r="B97" s="44" t="str">
        <f t="shared" si="7"/>
        <v>de0634ncap20094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10.251.81.60</v>
      </c>
      <c r="H97" s="44" t="str">
        <f t="shared" si="9"/>
        <v>17.06.04</v>
      </c>
      <c r="I97" s="44" t="str">
        <f t="shared" si="10"/>
        <v/>
      </c>
      <c r="J97" s="114" t="str">
        <f>IF('AP-LIST_c9800'!C97="","",IF(LOWER('AP-LIST_ctvm'!C97)=LOWER('AP-LIST_c9800'!C97),"AP Migration CTVM &gt; c9800",CONCATENATE("AP ",'AP-LIST_ctvm'!C97," durch ",'AP-LIST_c9800'!C97," ersetzt")))</f>
        <v/>
      </c>
      <c r="K97" s="50"/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 x14ac:dyDescent="0.25">
      <c r="A98" s="44">
        <v>95</v>
      </c>
      <c r="B98" s="44" t="str">
        <f t="shared" si="7"/>
        <v>de0634ncap20095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10.251.81.61</v>
      </c>
      <c r="H98" s="44" t="str">
        <f t="shared" si="9"/>
        <v>17.06.04</v>
      </c>
      <c r="I98" s="44" t="str">
        <f t="shared" si="10"/>
        <v/>
      </c>
      <c r="J98" s="114" t="str">
        <f>IF('AP-LIST_c9800'!C98="","",IF(LOWER('AP-LIST_ctvm'!C98)=LOWER('AP-LIST_c9800'!C98),"AP Migration CTVM &gt; c9800",CONCATENATE("AP ",'AP-LIST_ctvm'!C98," durch ",'AP-LIST_c9800'!C98," ersetzt")))</f>
        <v/>
      </c>
      <c r="K98" s="50"/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 x14ac:dyDescent="0.25">
      <c r="A99" s="44">
        <v>96</v>
      </c>
      <c r="B99" s="44" t="str">
        <f t="shared" si="7"/>
        <v>de0634ncap20096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10.251.81.62</v>
      </c>
      <c r="H99" s="44" t="str">
        <f t="shared" si="9"/>
        <v>17.06.04</v>
      </c>
      <c r="I99" s="44" t="str">
        <f t="shared" si="10"/>
        <v/>
      </c>
      <c r="J99" s="114" t="str">
        <f>IF('AP-LIST_c9800'!C99="","",IF(LOWER('AP-LIST_ctvm'!C99)=LOWER('AP-LIST_c9800'!C99),"AP Migration CTVM &gt; c9800",CONCATENATE("AP ",'AP-LIST_ctvm'!C99," durch ",'AP-LIST_c9800'!C99," ersetzt")))</f>
        <v/>
      </c>
      <c r="K99" s="50"/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 x14ac:dyDescent="0.25">
      <c r="A100" s="44">
        <v>97</v>
      </c>
      <c r="B100" s="44" t="str">
        <f t="shared" si="7"/>
        <v>de0634ncap20097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10.251.81.63</v>
      </c>
      <c r="H100" s="44" t="str">
        <f t="shared" si="9"/>
        <v>17.06.04</v>
      </c>
      <c r="I100" s="44" t="str">
        <f t="shared" si="10"/>
        <v/>
      </c>
      <c r="J100" s="114" t="str">
        <f>IF('AP-LIST_c9800'!C100="","",IF(LOWER('AP-LIST_ctvm'!C100)=LOWER('AP-LIST_c9800'!C100),"AP Migration CTVM &gt; c9800",CONCATENATE("AP ",'AP-LIST_ctvm'!C100," durch ",'AP-LIST_c9800'!C100," ersetzt")))</f>
        <v/>
      </c>
      <c r="K100" s="50"/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 x14ac:dyDescent="0.25">
      <c r="A101" s="44">
        <v>98</v>
      </c>
      <c r="B101" s="44" t="str">
        <f t="shared" si="7"/>
        <v>de0634ncap20098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10.251.81.64</v>
      </c>
      <c r="H101" s="44" t="str">
        <f t="shared" si="9"/>
        <v>17.06.04</v>
      </c>
      <c r="I101" s="44" t="str">
        <f t="shared" si="10"/>
        <v/>
      </c>
      <c r="J101" s="114" t="str">
        <f>IF('AP-LIST_c9800'!C101="","",IF(LOWER('AP-LIST_ctvm'!C101)=LOWER('AP-LIST_c9800'!C101),"AP Migration CTVM &gt; c9800",CONCATENATE("AP ",'AP-LIST_ctvm'!C101," durch ",'AP-LIST_c9800'!C101," ersetzt")))</f>
        <v/>
      </c>
      <c r="K101" s="50"/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 x14ac:dyDescent="0.25">
      <c r="A102" s="44">
        <v>99</v>
      </c>
      <c r="B102" s="44" t="str">
        <f t="shared" si="7"/>
        <v>de0634ncap20099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10.251.81.65</v>
      </c>
      <c r="H102" s="44" t="str">
        <f t="shared" si="9"/>
        <v>17.06.04</v>
      </c>
      <c r="I102" s="44" t="str">
        <f t="shared" si="10"/>
        <v/>
      </c>
      <c r="J102" s="114" t="str">
        <f>IF('AP-LIST_c9800'!C102="","",IF(LOWER('AP-LIST_ctvm'!C102)=LOWER('AP-LIST_c9800'!C102),"AP Migration CTVM &gt; c9800",CONCATENATE("AP ",'AP-LIST_ctvm'!C102," durch ",'AP-LIST_c9800'!C102," ersetzt")))</f>
        <v/>
      </c>
      <c r="K102" s="50"/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 x14ac:dyDescent="0.25">
      <c r="A103" s="44">
        <v>100</v>
      </c>
      <c r="B103" s="44" t="str">
        <f t="shared" si="7"/>
        <v>de0634ncap20100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10.251.81.66</v>
      </c>
      <c r="H103" s="44" t="str">
        <f t="shared" si="9"/>
        <v>17.06.04</v>
      </c>
      <c r="I103" s="44" t="str">
        <f t="shared" si="10"/>
        <v/>
      </c>
      <c r="J103" s="114" t="str">
        <f>IF('AP-LIST_c9800'!C103="","",IF(LOWER('AP-LIST_ctvm'!C103)=LOWER('AP-LIST_c9800'!C103),"AP Migration CTVM &gt; c9800",CONCATENATE("AP ",'AP-LIST_ctvm'!C103," durch ",'AP-LIST_c9800'!C103," ersetzt")))</f>
        <v/>
      </c>
      <c r="K103" s="50"/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 x14ac:dyDescent="0.25">
      <c r="A104" s="44">
        <v>101</v>
      </c>
      <c r="B104" s="44" t="str">
        <f t="shared" si="7"/>
        <v>de0634ncap20101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10.251.81.67</v>
      </c>
      <c r="H104" s="44" t="str">
        <f t="shared" si="9"/>
        <v>17.06.04</v>
      </c>
      <c r="I104" s="44" t="str">
        <f t="shared" si="10"/>
        <v/>
      </c>
      <c r="J104" s="114" t="str">
        <f>IF('AP-LIST_c9800'!C104="","",IF(LOWER('AP-LIST_ctvm'!C104)=LOWER('AP-LIST_c9800'!C104),"AP Migration CTVM &gt; c9800",CONCATENATE("AP ",'AP-LIST_ctvm'!C104," durch ",'AP-LIST_c9800'!C104," ersetzt")))</f>
        <v/>
      </c>
      <c r="K104" s="50"/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 x14ac:dyDescent="0.25">
      <c r="A105" s="44">
        <v>102</v>
      </c>
      <c r="B105" s="44" t="str">
        <f t="shared" si="7"/>
        <v>de0634ncap20102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10.251.81.68</v>
      </c>
      <c r="H105" s="44" t="str">
        <f t="shared" si="9"/>
        <v>17.06.04</v>
      </c>
      <c r="I105" s="44" t="str">
        <f t="shared" si="10"/>
        <v/>
      </c>
      <c r="J105" s="114" t="str">
        <f>IF('AP-LIST_c9800'!C105="","",IF(LOWER('AP-LIST_ctvm'!C105)=LOWER('AP-LIST_c9800'!C105),"AP Migration CTVM &gt; c9800",CONCATENATE("AP ",'AP-LIST_ctvm'!C105," durch ",'AP-LIST_c9800'!C105," ersetzt")))</f>
        <v/>
      </c>
      <c r="K105" s="50"/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 x14ac:dyDescent="0.25">
      <c r="A106" s="44">
        <v>103</v>
      </c>
      <c r="B106" s="44" t="str">
        <f t="shared" si="7"/>
        <v>de0634ncap20103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10.251.81.69</v>
      </c>
      <c r="H106" s="44" t="str">
        <f t="shared" si="9"/>
        <v>17.06.04</v>
      </c>
      <c r="I106" s="44" t="str">
        <f t="shared" si="10"/>
        <v/>
      </c>
      <c r="J106" s="114" t="str">
        <f>IF('AP-LIST_c9800'!C106="","",IF(LOWER('AP-LIST_ctvm'!C106)=LOWER('AP-LIST_c9800'!C106),"AP Migration CTVM &gt; c9800",CONCATENATE("AP ",'AP-LIST_ctvm'!C106," durch ",'AP-LIST_c9800'!C106," ersetzt")))</f>
        <v/>
      </c>
      <c r="K106" s="50"/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 x14ac:dyDescent="0.25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114" t="str">
        <f>IF('AP-LIST_c9800'!C107="","",IF(LOWER('AP-LIST_ctvm'!C107)=LOWER('AP-LIST_c9800'!C107),"AP Migration CTVM &gt; c9800",CONCATENATE("AP ",'AP-LIST_ctvm'!C107," durch ",'AP-LIST_c9800'!C107," ersetzt")))</f>
        <v/>
      </c>
      <c r="K107" s="50"/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 x14ac:dyDescent="0.25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114" t="str">
        <f>IF('AP-LIST_c9800'!C108="","",IF(LOWER('AP-LIST_ctvm'!C108)=LOWER('AP-LIST_c9800'!C108),"AP Migration CTVM &gt; c9800",CONCATENATE("AP ",'AP-LIST_ctvm'!C108," durch ",'AP-LIST_c9800'!C108," ersetzt")))</f>
        <v/>
      </c>
      <c r="K108" s="50"/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 x14ac:dyDescent="0.25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114" t="str">
        <f>IF('AP-LIST_c9800'!C109="","",IF(LOWER('AP-LIST_ctvm'!C109)=LOWER('AP-LIST_c9800'!C109),"AP Migration CTVM &gt; c9800",CONCATENATE("AP ",'AP-LIST_ctvm'!C109," durch ",'AP-LIST_c9800'!C109," ersetzt")))</f>
        <v/>
      </c>
      <c r="K109" s="50"/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 x14ac:dyDescent="0.25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114" t="str">
        <f>IF('AP-LIST_c9800'!C110="","",IF(LOWER('AP-LIST_ctvm'!C110)=LOWER('AP-LIST_c9800'!C110),"AP Migration CTVM &gt; c9800",CONCATENATE("AP ",'AP-LIST_ctvm'!C110," durch ",'AP-LIST_c9800'!C110," ersetzt")))</f>
        <v/>
      </c>
      <c r="K110" s="50"/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 x14ac:dyDescent="0.25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114" t="str">
        <f>IF('AP-LIST_c9800'!C111="","",IF(LOWER('AP-LIST_ctvm'!C111)=LOWER('AP-LIST_c9800'!C111),"AP Migration CTVM &gt; c9800",CONCATENATE("AP ",'AP-LIST_ctvm'!C111," durch ",'AP-LIST_c9800'!C111," ersetzt")))</f>
        <v/>
      </c>
      <c r="K111" s="50"/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 x14ac:dyDescent="0.25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114" t="str">
        <f>IF('AP-LIST_c9800'!C112="","",IF(LOWER('AP-LIST_ctvm'!C112)=LOWER('AP-LIST_c9800'!C112),"AP Migration CTVM &gt; c9800",CONCATENATE("AP ",'AP-LIST_ctvm'!C112," durch ",'AP-LIST_c9800'!C112," ersetzt")))</f>
        <v/>
      </c>
      <c r="K112" s="50"/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 x14ac:dyDescent="0.25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114" t="str">
        <f>IF('AP-LIST_c9800'!C113="","",IF(LOWER('AP-LIST_ctvm'!C113)=LOWER('AP-LIST_c9800'!C113),"AP Migration CTVM &gt; c9800",CONCATENATE("AP ",'AP-LIST_ctvm'!C113," durch ",'AP-LIST_c9800'!C113," ersetzt")))</f>
        <v/>
      </c>
      <c r="K113" s="50"/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 x14ac:dyDescent="0.25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114" t="str">
        <f>IF('AP-LIST_c9800'!C114="","",IF(LOWER('AP-LIST_ctvm'!C114)=LOWER('AP-LIST_c9800'!C114),"AP Migration CTVM &gt; c9800",CONCATENATE("AP ",'AP-LIST_ctvm'!C114," durch ",'AP-LIST_c9800'!C114," ersetzt")))</f>
        <v/>
      </c>
      <c r="K114" s="50"/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 x14ac:dyDescent="0.25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114" t="str">
        <f>IF('AP-LIST_c9800'!C115="","",IF(LOWER('AP-LIST_ctvm'!C115)=LOWER('AP-LIST_c9800'!C115),"AP Migration CTVM &gt; c9800",CONCATENATE("AP ",'AP-LIST_ctvm'!C115," durch ",'AP-LIST_c9800'!C115," ersetzt")))</f>
        <v/>
      </c>
      <c r="K115" s="50"/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 x14ac:dyDescent="0.25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114" t="str">
        <f>IF('AP-LIST_c9800'!C116="","",IF(LOWER('AP-LIST_ctvm'!C116)=LOWER('AP-LIST_c9800'!C116),"AP Migration CTVM &gt; c9800",CONCATENATE("AP ",'AP-LIST_ctvm'!C116," durch ",'AP-LIST_c9800'!C116," ersetzt")))</f>
        <v/>
      </c>
      <c r="K116" s="50"/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 x14ac:dyDescent="0.25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114" t="str">
        <f>IF('AP-LIST_c9800'!C117="","",IF(LOWER('AP-LIST_ctvm'!C117)=LOWER('AP-LIST_c9800'!C117),"AP Migration CTVM &gt; c9800",CONCATENATE("AP ",'AP-LIST_ctvm'!C117," durch ",'AP-LIST_c9800'!C117," ersetzt")))</f>
        <v/>
      </c>
      <c r="K117" s="50"/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 x14ac:dyDescent="0.25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114" t="str">
        <f>IF('AP-LIST_c9800'!C118="","",IF(LOWER('AP-LIST_ctvm'!C118)=LOWER('AP-LIST_c9800'!C118),"AP Migration CTVM &gt; c9800",CONCATENATE("AP ",'AP-LIST_ctvm'!C118," durch ",'AP-LIST_c9800'!C118," ersetzt")))</f>
        <v/>
      </c>
      <c r="K118" s="50"/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 x14ac:dyDescent="0.25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114" t="str">
        <f>IF('AP-LIST_c9800'!C119="","",IF(LOWER('AP-LIST_ctvm'!C119)=LOWER('AP-LIST_c9800'!C119),"AP Migration CTVM &gt; c9800",CONCATENATE("AP ",'AP-LIST_ctvm'!C119," durch ",'AP-LIST_c9800'!C119," ersetzt")))</f>
        <v/>
      </c>
      <c r="K119" s="50"/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 x14ac:dyDescent="0.25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114" t="str">
        <f>IF('AP-LIST_c9800'!C120="","",IF(LOWER('AP-LIST_ctvm'!C120)=LOWER('AP-LIST_c9800'!C120),"AP Migration CTVM &gt; c9800",CONCATENATE("AP ",'AP-LIST_ctvm'!C120," durch ",'AP-LIST_c9800'!C120," ersetzt")))</f>
        <v/>
      </c>
      <c r="K120" s="50"/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 x14ac:dyDescent="0.25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114" t="str">
        <f>IF('AP-LIST_c9800'!C121="","",IF(LOWER('AP-LIST_ctvm'!C121)=LOWER('AP-LIST_c9800'!C121),"AP Migration CTVM &gt; c9800",CONCATENATE("AP ",'AP-LIST_ctvm'!C121," durch ",'AP-LIST_c9800'!C121," ersetzt")))</f>
        <v/>
      </c>
      <c r="K121" s="50"/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 x14ac:dyDescent="0.25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114" t="str">
        <f>IF('AP-LIST_c9800'!C122="","",IF(LOWER('AP-LIST_ctvm'!C122)=LOWER('AP-LIST_c9800'!C122),"AP Migration CTVM &gt; c9800",CONCATENATE("AP ",'AP-LIST_ctvm'!C122," durch ",'AP-LIST_c9800'!C122," ersetzt")))</f>
        <v/>
      </c>
      <c r="K122" s="50"/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 x14ac:dyDescent="0.25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114" t="str">
        <f>IF('AP-LIST_c9800'!C123="","",IF(LOWER('AP-LIST_ctvm'!C123)=LOWER('AP-LIST_c9800'!C123),"AP Migration CTVM &gt; c9800",CONCATENATE("AP ",'AP-LIST_ctvm'!C123," durch ",'AP-LIST_c9800'!C123," ersetzt")))</f>
        <v/>
      </c>
      <c r="K123" s="50"/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 x14ac:dyDescent="0.25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114" t="str">
        <f>IF('AP-LIST_c9800'!C124="","",IF(LOWER('AP-LIST_ctvm'!C124)=LOWER('AP-LIST_c9800'!C124),"AP Migration CTVM &gt; c9800",CONCATENATE("AP ",'AP-LIST_ctvm'!C124," durch ",'AP-LIST_c9800'!C124," ersetzt")))</f>
        <v/>
      </c>
      <c r="K124" s="50"/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 x14ac:dyDescent="0.25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114" t="str">
        <f>IF('AP-LIST_c9800'!C125="","",IF(LOWER('AP-LIST_ctvm'!C125)=LOWER('AP-LIST_c9800'!C125),"AP Migration CTVM &gt; c9800",CONCATENATE("AP ",'AP-LIST_ctvm'!C125," durch ",'AP-LIST_c9800'!C125," ersetzt")))</f>
        <v/>
      </c>
      <c r="K125" s="50"/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 x14ac:dyDescent="0.25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114" t="str">
        <f>IF('AP-LIST_c9800'!C126="","",IF(LOWER('AP-LIST_ctvm'!C126)=LOWER('AP-LIST_c9800'!C126),"AP Migration CTVM &gt; c9800",CONCATENATE("AP ",'AP-LIST_ctvm'!C126," durch ",'AP-LIST_c9800'!C126," ersetzt")))</f>
        <v/>
      </c>
      <c r="K126" s="50"/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 x14ac:dyDescent="0.25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114" t="str">
        <f>IF('AP-LIST_c9800'!C127="","",IF(LOWER('AP-LIST_ctvm'!C127)=LOWER('AP-LIST_c9800'!C127),"AP Migration CTVM &gt; c9800",CONCATENATE("AP ",'AP-LIST_ctvm'!C127," durch ",'AP-LIST_c9800'!C127," ersetzt")))</f>
        <v/>
      </c>
      <c r="K127" s="50"/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 x14ac:dyDescent="0.25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114" t="str">
        <f>IF('AP-LIST_c9800'!C128="","",IF(LOWER('AP-LIST_ctvm'!C128)=LOWER('AP-LIST_c9800'!C128),"AP Migration CTVM &gt; c9800",CONCATENATE("AP ",'AP-LIST_ctvm'!C128," durch ",'AP-LIST_c9800'!C128," ersetzt")))</f>
        <v/>
      </c>
      <c r="K128" s="50"/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 x14ac:dyDescent="0.25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114" t="str">
        <f>IF('AP-LIST_c9800'!C129="","",IF(LOWER('AP-LIST_ctvm'!C129)=LOWER('AP-LIST_c9800'!C129),"AP Migration CTVM &gt; c9800",CONCATENATE("AP ",'AP-LIST_ctvm'!C129," durch ",'AP-LIST_c9800'!C129," ersetzt")))</f>
        <v/>
      </c>
      <c r="K129" s="50"/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 x14ac:dyDescent="0.25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114" t="str">
        <f>IF('AP-LIST_c9800'!C130="","",IF(LOWER('AP-LIST_ctvm'!C130)=LOWER('AP-LIST_c9800'!C130),"AP Migration CTVM &gt; c9800",CONCATENATE("AP ",'AP-LIST_ctvm'!C130," durch ",'AP-LIST_c9800'!C130," ersetzt")))</f>
        <v/>
      </c>
      <c r="K130" s="50"/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 x14ac:dyDescent="0.25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114" t="str">
        <f>IF('AP-LIST_c9800'!C131="","",IF(LOWER('AP-LIST_ctvm'!C131)=LOWER('AP-LIST_c9800'!C131),"AP Migration CTVM &gt; c9800",CONCATENATE("AP ",'AP-LIST_ctvm'!C131," durch ",'AP-LIST_c9800'!C131," ersetzt")))</f>
        <v/>
      </c>
      <c r="K131" s="50"/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 x14ac:dyDescent="0.25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114" t="str">
        <f>IF('AP-LIST_c9800'!C132="","",IF(LOWER('AP-LIST_ctvm'!C132)=LOWER('AP-LIST_c9800'!C132),"AP Migration CTVM &gt; c9800",CONCATENATE("AP ",'AP-LIST_ctvm'!C132," durch ",'AP-LIST_c9800'!C132," ersetzt")))</f>
        <v/>
      </c>
      <c r="K132" s="50"/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 x14ac:dyDescent="0.25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114" t="str">
        <f>IF('AP-LIST_c9800'!C133="","",IF(LOWER('AP-LIST_ctvm'!C133)=LOWER('AP-LIST_c9800'!C133),"AP Migration CTVM &gt; c9800",CONCATENATE("AP ",'AP-LIST_ctvm'!C133," durch ",'AP-LIST_c9800'!C133," ersetzt")))</f>
        <v/>
      </c>
      <c r="K133" s="50"/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 x14ac:dyDescent="0.25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114" t="str">
        <f>IF('AP-LIST_c9800'!C134="","",IF(LOWER('AP-LIST_ctvm'!C134)=LOWER('AP-LIST_c9800'!C134),"AP Migration CTVM &gt; c9800",CONCATENATE("AP ",'AP-LIST_ctvm'!C134," durch ",'AP-LIST_c9800'!C134," ersetzt")))</f>
        <v/>
      </c>
      <c r="K134" s="50"/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 x14ac:dyDescent="0.25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114" t="str">
        <f>IF('AP-LIST_c9800'!C135="","",IF(LOWER('AP-LIST_ctvm'!C135)=LOWER('AP-LIST_c9800'!C135),"AP Migration CTVM &gt; c9800",CONCATENATE("AP ",'AP-LIST_ctvm'!C135," durch ",'AP-LIST_c9800'!C135," ersetzt")))</f>
        <v/>
      </c>
      <c r="K135" s="50"/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 x14ac:dyDescent="0.25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114" t="str">
        <f>IF('AP-LIST_c9800'!C136="","",IF(LOWER('AP-LIST_ctvm'!C136)=LOWER('AP-LIST_c9800'!C136),"AP Migration CTVM &gt; c9800",CONCATENATE("AP ",'AP-LIST_ctvm'!C136," durch ",'AP-LIST_c9800'!C136," ersetzt")))</f>
        <v/>
      </c>
      <c r="K136" s="50"/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 x14ac:dyDescent="0.25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114" t="str">
        <f>IF('AP-LIST_c9800'!C137="","",IF(LOWER('AP-LIST_ctvm'!C137)=LOWER('AP-LIST_c9800'!C137),"AP Migration CTVM &gt; c9800",CONCATENATE("AP ",'AP-LIST_ctvm'!C137," durch ",'AP-LIST_c9800'!C137," ersetzt")))</f>
        <v/>
      </c>
      <c r="K137" s="50"/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 x14ac:dyDescent="0.25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114" t="str">
        <f>IF('AP-LIST_c9800'!C138="","",IF(LOWER('AP-LIST_ctvm'!C138)=LOWER('AP-LIST_c9800'!C138),"AP Migration CTVM &gt; c9800",CONCATENATE("AP ",'AP-LIST_ctvm'!C138," durch ",'AP-LIST_c9800'!C138," ersetzt")))</f>
        <v/>
      </c>
      <c r="K138" s="50"/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 x14ac:dyDescent="0.25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114" t="str">
        <f>IF('AP-LIST_c9800'!C139="","",IF(LOWER('AP-LIST_ctvm'!C139)=LOWER('AP-LIST_c9800'!C139),"AP Migration CTVM &gt; c9800",CONCATENATE("AP ",'AP-LIST_ctvm'!C139," durch ",'AP-LIST_c9800'!C139," ersetzt")))</f>
        <v/>
      </c>
      <c r="K139" s="50"/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 x14ac:dyDescent="0.25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114" t="str">
        <f>IF('AP-LIST_c9800'!C140="","",IF(LOWER('AP-LIST_ctvm'!C140)=LOWER('AP-LIST_c9800'!C140),"AP Migration CTVM &gt; c9800",CONCATENATE("AP ",'AP-LIST_ctvm'!C140," durch ",'AP-LIST_c9800'!C140," ersetzt")))</f>
        <v/>
      </c>
      <c r="K140" s="50"/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 x14ac:dyDescent="0.25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114" t="str">
        <f>IF('AP-LIST_c9800'!C141="","",IF(LOWER('AP-LIST_ctvm'!C141)=LOWER('AP-LIST_c9800'!C141),"AP Migration CTVM &gt; c9800",CONCATENATE("AP ",'AP-LIST_ctvm'!C141," durch ",'AP-LIST_c9800'!C141," ersetzt")))</f>
        <v/>
      </c>
      <c r="K141" s="50"/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 x14ac:dyDescent="0.25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114" t="str">
        <f>IF('AP-LIST_c9800'!C142="","",IF(LOWER('AP-LIST_ctvm'!C142)=LOWER('AP-LIST_c9800'!C142),"AP Migration CTVM &gt; c9800",CONCATENATE("AP ",'AP-LIST_ctvm'!C142," durch ",'AP-LIST_c9800'!C142," ersetzt")))</f>
        <v/>
      </c>
      <c r="K142" s="50"/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 x14ac:dyDescent="0.25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114" t="str">
        <f>IF('AP-LIST_c9800'!C143="","",IF(LOWER('AP-LIST_ctvm'!C143)=LOWER('AP-LIST_c9800'!C143),"AP Migration CTVM &gt; c9800",CONCATENATE("AP ",'AP-LIST_ctvm'!C143," durch ",'AP-LIST_c9800'!C143," ersetzt")))</f>
        <v/>
      </c>
      <c r="K143" s="50"/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 x14ac:dyDescent="0.25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114" t="str">
        <f>IF('AP-LIST_c9800'!C144="","",IF(LOWER('AP-LIST_ctvm'!C144)=LOWER('AP-LIST_c9800'!C144),"AP Migration CTVM &gt; c9800",CONCATENATE("AP ",'AP-LIST_ctvm'!C144," durch ",'AP-LIST_c9800'!C144," ersetzt")))</f>
        <v/>
      </c>
      <c r="K144" s="50"/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 x14ac:dyDescent="0.25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114" t="str">
        <f>IF('AP-LIST_c9800'!C145="","",IF(LOWER('AP-LIST_ctvm'!C145)=LOWER('AP-LIST_c9800'!C145),"AP Migration CTVM &gt; c9800",CONCATENATE("AP ",'AP-LIST_ctvm'!C145," durch ",'AP-LIST_c9800'!C145," ersetzt")))</f>
        <v/>
      </c>
      <c r="K145" s="50"/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 x14ac:dyDescent="0.25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114" t="str">
        <f>IF('AP-LIST_c9800'!C146="","",IF(LOWER('AP-LIST_ctvm'!C146)=LOWER('AP-LIST_c9800'!C146),"AP Migration CTVM &gt; c9800",CONCATENATE("AP ",'AP-LIST_ctvm'!C146," durch ",'AP-LIST_c9800'!C146," ersetzt")))</f>
        <v/>
      </c>
      <c r="K146" s="50"/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 x14ac:dyDescent="0.25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114" t="str">
        <f>IF('AP-LIST_c9800'!C147="","",IF(LOWER('AP-LIST_ctvm'!C147)=LOWER('AP-LIST_c9800'!C147),"AP Migration CTVM &gt; c9800",CONCATENATE("AP ",'AP-LIST_ctvm'!C147," durch ",'AP-LIST_c9800'!C147," ersetzt")))</f>
        <v/>
      </c>
      <c r="K147" s="50"/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 x14ac:dyDescent="0.25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114" t="str">
        <f>IF('AP-LIST_c9800'!C148="","",IF(LOWER('AP-LIST_ctvm'!C148)=LOWER('AP-LIST_c9800'!C148),"AP Migration CTVM &gt; c9800",CONCATENATE("AP ",'AP-LIST_ctvm'!C148," durch ",'AP-LIST_c9800'!C148," ersetzt")))</f>
        <v/>
      </c>
      <c r="K148" s="50"/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 x14ac:dyDescent="0.25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114" t="str">
        <f>IF('AP-LIST_c9800'!C149="","",IF(LOWER('AP-LIST_ctvm'!C149)=LOWER('AP-LIST_c9800'!C149),"AP Migration CTVM &gt; c9800",CONCATENATE("AP ",'AP-LIST_ctvm'!C149," durch ",'AP-LIST_c9800'!C149," ersetzt")))</f>
        <v/>
      </c>
      <c r="K149" s="50"/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 x14ac:dyDescent="0.25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114" t="str">
        <f>IF('AP-LIST_c9800'!C150="","",IF(LOWER('AP-LIST_ctvm'!C150)=LOWER('AP-LIST_c9800'!C150),"AP Migration CTVM &gt; c9800",CONCATENATE("AP ",'AP-LIST_ctvm'!C150," durch ",'AP-LIST_c9800'!C150," ersetzt")))</f>
        <v/>
      </c>
      <c r="K150" s="50"/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 x14ac:dyDescent="0.25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114" t="str">
        <f>IF('AP-LIST_c9800'!C151="","",IF(LOWER('AP-LIST_ctvm'!C151)=LOWER('AP-LIST_c9800'!C151),"AP Migration CTVM &gt; c9800",CONCATENATE("AP ",'AP-LIST_ctvm'!C151," durch ",'AP-LIST_c9800'!C151," ersetzt")))</f>
        <v/>
      </c>
      <c r="K151" s="50"/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 x14ac:dyDescent="0.25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114" t="str">
        <f>IF('AP-LIST_c9800'!C152="","",IF(LOWER('AP-LIST_ctvm'!C152)=LOWER('AP-LIST_c9800'!C152),"AP Migration CTVM &gt; c9800",CONCATENATE("AP ",'AP-LIST_ctvm'!C152," durch ",'AP-LIST_c9800'!C152," ersetzt")))</f>
        <v/>
      </c>
      <c r="K152" s="50"/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 x14ac:dyDescent="0.25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114" t="str">
        <f>IF('AP-LIST_c9800'!C153="","",IF(LOWER('AP-LIST_ctvm'!C153)=LOWER('AP-LIST_c9800'!C153),"AP Migration CTVM &gt; c9800",CONCATENATE("AP ",'AP-LIST_ctvm'!C153," durch ",'AP-LIST_c9800'!C153," ersetzt")))</f>
        <v/>
      </c>
      <c r="K153" s="50"/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 x14ac:dyDescent="0.25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114" t="str">
        <f>IF('AP-LIST_c9800'!C154="","",IF(LOWER('AP-LIST_ctvm'!C154)=LOWER('AP-LIST_c9800'!C154),"AP Migration CTVM &gt; c9800",CONCATENATE("AP ",'AP-LIST_ctvm'!C154," durch ",'AP-LIST_c9800'!C154," ersetzt")))</f>
        <v/>
      </c>
      <c r="K154" s="50"/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 x14ac:dyDescent="0.25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114" t="str">
        <f>IF('AP-LIST_c9800'!C155="","",IF(LOWER('AP-LIST_ctvm'!C155)=LOWER('AP-LIST_c9800'!C155),"AP Migration CTVM &gt; c9800",CONCATENATE("AP ",'AP-LIST_ctvm'!C155," durch ",'AP-LIST_c9800'!C155," ersetzt")))</f>
        <v/>
      </c>
      <c r="K155" s="50"/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 x14ac:dyDescent="0.25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114" t="str">
        <f>IF('AP-LIST_c9800'!C156="","",IF(LOWER('AP-LIST_ctvm'!C156)=LOWER('AP-LIST_c9800'!C156),"AP Migration CTVM &gt; c9800",CONCATENATE("AP ",'AP-LIST_ctvm'!C156," durch ",'AP-LIST_c9800'!C156," ersetzt")))</f>
        <v/>
      </c>
      <c r="K156" s="50"/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 x14ac:dyDescent="0.25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114" t="str">
        <f>IF('AP-LIST_c9800'!C157="","",IF(LOWER('AP-LIST_ctvm'!C157)=LOWER('AP-LIST_c9800'!C157),"AP Migration CTVM &gt; c9800",CONCATENATE("AP ",'AP-LIST_ctvm'!C157," durch ",'AP-LIST_c9800'!C157," ersetzt")))</f>
        <v/>
      </c>
      <c r="K157" s="50"/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 x14ac:dyDescent="0.25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114" t="str">
        <f>IF('AP-LIST_c9800'!C158="","",IF(LOWER('AP-LIST_ctvm'!C158)=LOWER('AP-LIST_c9800'!C158),"AP Migration CTVM &gt; c9800",CONCATENATE("AP ",'AP-LIST_ctvm'!C158," durch ",'AP-LIST_c9800'!C158," ersetzt")))</f>
        <v/>
      </c>
      <c r="K158" s="50"/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 x14ac:dyDescent="0.25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114" t="str">
        <f>IF('AP-LIST_c9800'!C159="","",IF(LOWER('AP-LIST_ctvm'!C159)=LOWER('AP-LIST_c9800'!C159),"AP Migration CTVM &gt; c9800",CONCATENATE("AP ",'AP-LIST_ctvm'!C159," durch ",'AP-LIST_c9800'!C159," ersetzt")))</f>
        <v/>
      </c>
      <c r="K159" s="50"/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 x14ac:dyDescent="0.25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114" t="str">
        <f>IF('AP-LIST_c9800'!C160="","",IF(LOWER('AP-LIST_ctvm'!C160)=LOWER('AP-LIST_c9800'!C160),"AP Migration CTVM &gt; c9800",CONCATENATE("AP ",'AP-LIST_ctvm'!C160," durch ",'AP-LIST_c9800'!C160," ersetzt")))</f>
        <v/>
      </c>
      <c r="K160" s="50"/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 x14ac:dyDescent="0.25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114" t="str">
        <f>IF('AP-LIST_c9800'!C161="","",IF(LOWER('AP-LIST_ctvm'!C161)=LOWER('AP-LIST_c9800'!C161),"AP Migration CTVM &gt; c9800",CONCATENATE("AP ",'AP-LIST_ctvm'!C161," durch ",'AP-LIST_c9800'!C161," ersetzt")))</f>
        <v/>
      </c>
      <c r="K161" s="50"/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 x14ac:dyDescent="0.25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114" t="str">
        <f>IF('AP-LIST_c9800'!C162="","",IF(LOWER('AP-LIST_ctvm'!C162)=LOWER('AP-LIST_c9800'!C162),"AP Migration CTVM &gt; c9800",CONCATENATE("AP ",'AP-LIST_ctvm'!C162," durch ",'AP-LIST_c9800'!C162," ersetzt")))</f>
        <v/>
      </c>
      <c r="K162" s="50"/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 x14ac:dyDescent="0.25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114" t="str">
        <f>IF('AP-LIST_c9800'!C163="","",IF(LOWER('AP-LIST_ctvm'!C163)=LOWER('AP-LIST_c9800'!C163),"AP Migration CTVM &gt; c9800",CONCATENATE("AP ",'AP-LIST_ctvm'!C163," durch ",'AP-LIST_c9800'!C163," ersetzt")))</f>
        <v/>
      </c>
      <c r="K163" s="50"/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 x14ac:dyDescent="0.25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114" t="str">
        <f>IF('AP-LIST_c9800'!C164="","",IF(LOWER('AP-LIST_ctvm'!C164)=LOWER('AP-LIST_c9800'!C164),"AP Migration CTVM &gt; c9800",CONCATENATE("AP ",'AP-LIST_ctvm'!C164," durch ",'AP-LIST_c9800'!C164," ersetzt")))</f>
        <v/>
      </c>
      <c r="K164" s="50"/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 x14ac:dyDescent="0.25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114" t="str">
        <f>IF('AP-LIST_c9800'!C165="","",IF(LOWER('AP-LIST_ctvm'!C165)=LOWER('AP-LIST_c9800'!C165),"AP Migration CTVM &gt; c9800",CONCATENATE("AP ",'AP-LIST_ctvm'!C165," durch ",'AP-LIST_c9800'!C165," ersetzt")))</f>
        <v/>
      </c>
      <c r="K165" s="50"/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 x14ac:dyDescent="0.25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114" t="str">
        <f>IF('AP-LIST_c9800'!C166="","",IF(LOWER('AP-LIST_ctvm'!C166)=LOWER('AP-LIST_c9800'!C166),"AP Migration CTVM &gt; c9800",CONCATENATE("AP ",'AP-LIST_ctvm'!C166," durch ",'AP-LIST_c9800'!C166," ersetzt")))</f>
        <v/>
      </c>
      <c r="K166" s="50"/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 x14ac:dyDescent="0.25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114" t="str">
        <f>IF('AP-LIST_c9800'!C167="","",IF(LOWER('AP-LIST_ctvm'!C167)=LOWER('AP-LIST_c9800'!C167),"AP Migration CTVM &gt; c9800",CONCATENATE("AP ",'AP-LIST_ctvm'!C167," durch ",'AP-LIST_c9800'!C167," ersetzt")))</f>
        <v/>
      </c>
      <c r="K167" s="50"/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 x14ac:dyDescent="0.25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114" t="str">
        <f>IF('AP-LIST_c9800'!C168="","",IF(LOWER('AP-LIST_ctvm'!C168)=LOWER('AP-LIST_c9800'!C168),"AP Migration CTVM &gt; c9800",CONCATENATE("AP ",'AP-LIST_ctvm'!C168," durch ",'AP-LIST_c9800'!C168," ersetzt")))</f>
        <v/>
      </c>
      <c r="K168" s="50"/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 x14ac:dyDescent="0.25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114" t="str">
        <f>IF('AP-LIST_c9800'!C169="","",IF(LOWER('AP-LIST_ctvm'!C169)=LOWER('AP-LIST_c9800'!C169),"AP Migration CTVM &gt; c9800",CONCATENATE("AP ",'AP-LIST_ctvm'!C169," durch ",'AP-LIST_c9800'!C169," ersetzt")))</f>
        <v/>
      </c>
      <c r="K169" s="50"/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 x14ac:dyDescent="0.25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114" t="str">
        <f>IF('AP-LIST_c9800'!C170="","",IF(LOWER('AP-LIST_ctvm'!C170)=LOWER('AP-LIST_c9800'!C170),"AP Migration CTVM &gt; c9800",CONCATENATE("AP ",'AP-LIST_ctvm'!C170," durch ",'AP-LIST_c9800'!C170," ersetzt")))</f>
        <v/>
      </c>
      <c r="K170" s="50"/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 x14ac:dyDescent="0.25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114" t="str">
        <f>IF('AP-LIST_c9800'!C171="","",IF(LOWER('AP-LIST_ctvm'!C171)=LOWER('AP-LIST_c9800'!C171),"AP Migration CTVM &gt; c9800",CONCATENATE("AP ",'AP-LIST_ctvm'!C171," durch ",'AP-LIST_c9800'!C171," ersetzt")))</f>
        <v/>
      </c>
      <c r="K171" s="50"/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 x14ac:dyDescent="0.25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114" t="str">
        <f>IF('AP-LIST_c9800'!C172="","",IF(LOWER('AP-LIST_ctvm'!C172)=LOWER('AP-LIST_c9800'!C172),"AP Migration CTVM &gt; c9800",CONCATENATE("AP ",'AP-LIST_ctvm'!C172," durch ",'AP-LIST_c9800'!C172," ersetzt")))</f>
        <v/>
      </c>
      <c r="K172" s="50"/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 x14ac:dyDescent="0.25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114" t="str">
        <f>IF('AP-LIST_c9800'!C173="","",IF(LOWER('AP-LIST_ctvm'!C173)=LOWER('AP-LIST_c9800'!C173),"AP Migration CTVM &gt; c9800",CONCATENATE("AP ",'AP-LIST_ctvm'!C173," durch ",'AP-LIST_c9800'!C173," ersetzt")))</f>
        <v/>
      </c>
      <c r="K173" s="50"/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 x14ac:dyDescent="0.25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114" t="str">
        <f>IF('AP-LIST_c9800'!C174="","",IF(LOWER('AP-LIST_ctvm'!C174)=LOWER('AP-LIST_c9800'!C174),"AP Migration CTVM &gt; c9800",CONCATENATE("AP ",'AP-LIST_ctvm'!C174," durch ",'AP-LIST_c9800'!C174," ersetzt")))</f>
        <v/>
      </c>
      <c r="K174" s="50"/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 x14ac:dyDescent="0.25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114" t="str">
        <f>IF('AP-LIST_c9800'!C175="","",IF(LOWER('AP-LIST_ctvm'!C175)=LOWER('AP-LIST_c9800'!C175),"AP Migration CTVM &gt; c9800",CONCATENATE("AP ",'AP-LIST_ctvm'!C175," durch ",'AP-LIST_c9800'!C175," ersetzt")))</f>
        <v/>
      </c>
      <c r="K175" s="50"/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 x14ac:dyDescent="0.25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114" t="str">
        <f>IF('AP-LIST_c9800'!C176="","",IF(LOWER('AP-LIST_ctvm'!C176)=LOWER('AP-LIST_c9800'!C176),"AP Migration CTVM &gt; c9800",CONCATENATE("AP ",'AP-LIST_ctvm'!C176," durch ",'AP-LIST_c9800'!C176," ersetzt")))</f>
        <v/>
      </c>
      <c r="K176" s="50"/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 x14ac:dyDescent="0.25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114" t="str">
        <f>IF('AP-LIST_c9800'!C177="","",IF(LOWER('AP-LIST_ctvm'!C177)=LOWER('AP-LIST_c9800'!C177),"AP Migration CTVM &gt; c9800",CONCATENATE("AP ",'AP-LIST_ctvm'!C177," durch ",'AP-LIST_c9800'!C177," ersetzt")))</f>
        <v/>
      </c>
      <c r="K177" s="50"/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 x14ac:dyDescent="0.25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114" t="str">
        <f>IF('AP-LIST_c9800'!C178="","",IF(LOWER('AP-LIST_ctvm'!C178)=LOWER('AP-LIST_c9800'!C178),"AP Migration CTVM &gt; c9800",CONCATENATE("AP ",'AP-LIST_ctvm'!C178," durch ",'AP-LIST_c9800'!C178," ersetzt")))</f>
        <v/>
      </c>
      <c r="K178" s="50"/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 x14ac:dyDescent="0.25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114" t="str">
        <f>IF('AP-LIST_c9800'!C179="","",IF(LOWER('AP-LIST_ctvm'!C179)=LOWER('AP-LIST_c9800'!C179),"AP Migration CTVM &gt; c9800",CONCATENATE("AP ",'AP-LIST_ctvm'!C179," durch ",'AP-LIST_c9800'!C179," ersetzt")))</f>
        <v/>
      </c>
      <c r="K179" s="50"/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 x14ac:dyDescent="0.25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114" t="str">
        <f>IF('AP-LIST_c9800'!C180="","",IF(LOWER('AP-LIST_ctvm'!C180)=LOWER('AP-LIST_c9800'!C180),"AP Migration CTVM &gt; c9800",CONCATENATE("AP ",'AP-LIST_ctvm'!C180," durch ",'AP-LIST_c9800'!C180," ersetzt")))</f>
        <v/>
      </c>
      <c r="K180" s="50"/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 x14ac:dyDescent="0.25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114" t="str">
        <f>IF('AP-LIST_c9800'!C181="","",IF(LOWER('AP-LIST_ctvm'!C181)=LOWER('AP-LIST_c9800'!C181),"AP Migration CTVM &gt; c9800",CONCATENATE("AP ",'AP-LIST_ctvm'!C181," durch ",'AP-LIST_c9800'!C181," ersetzt")))</f>
        <v/>
      </c>
      <c r="K181" s="50"/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 x14ac:dyDescent="0.25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114" t="str">
        <f>IF('AP-LIST_c9800'!C182="","",IF(LOWER('AP-LIST_ctvm'!C182)=LOWER('AP-LIST_c9800'!C182),"AP Migration CTVM &gt; c9800",CONCATENATE("AP ",'AP-LIST_ctvm'!C182," durch ",'AP-LIST_c9800'!C182," ersetzt")))</f>
        <v/>
      </c>
      <c r="K182" s="50"/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 x14ac:dyDescent="0.25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114" t="str">
        <f>IF('AP-LIST_c9800'!C183="","",IF(LOWER('AP-LIST_ctvm'!C183)=LOWER('AP-LIST_c9800'!C183),"AP Migration CTVM &gt; c9800",CONCATENATE("AP ",'AP-LIST_ctvm'!C183," durch ",'AP-LIST_c9800'!C183," ersetzt")))</f>
        <v/>
      </c>
      <c r="K183" s="50"/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 x14ac:dyDescent="0.25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114" t="str">
        <f>IF('AP-LIST_c9800'!C184="","",IF(LOWER('AP-LIST_ctvm'!C184)=LOWER('AP-LIST_c9800'!C184),"AP Migration CTVM &gt; c9800",CONCATENATE("AP ",'AP-LIST_ctvm'!C184," durch ",'AP-LIST_c9800'!C184," ersetzt")))</f>
        <v/>
      </c>
      <c r="K184" s="50"/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 x14ac:dyDescent="0.25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114" t="str">
        <f>IF('AP-LIST_c9800'!C185="","",IF(LOWER('AP-LIST_ctvm'!C185)=LOWER('AP-LIST_c9800'!C185),"AP Migration CTVM &gt; c9800",CONCATENATE("AP ",'AP-LIST_ctvm'!C185," durch ",'AP-LIST_c9800'!C185," ersetzt")))</f>
        <v/>
      </c>
      <c r="K185" s="50"/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 x14ac:dyDescent="0.25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114" t="str">
        <f>IF('AP-LIST_c9800'!C186="","",IF(LOWER('AP-LIST_ctvm'!C186)=LOWER('AP-LIST_c9800'!C186),"AP Migration CTVM &gt; c9800",CONCATENATE("AP ",'AP-LIST_ctvm'!C186," durch ",'AP-LIST_c9800'!C186," ersetzt")))</f>
        <v/>
      </c>
      <c r="K186" s="50"/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 x14ac:dyDescent="0.25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114" t="str">
        <f>IF('AP-LIST_c9800'!C187="","",IF(LOWER('AP-LIST_ctvm'!C187)=LOWER('AP-LIST_c9800'!C187),"AP Migration CTVM &gt; c9800",CONCATENATE("AP ",'AP-LIST_ctvm'!C187," durch ",'AP-LIST_c9800'!C187," ersetzt")))</f>
        <v/>
      </c>
      <c r="K187" s="50"/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 x14ac:dyDescent="0.25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114" t="str">
        <f>IF('AP-LIST_c9800'!C188="","",IF(LOWER('AP-LIST_ctvm'!C188)=LOWER('AP-LIST_c9800'!C188),"AP Migration CTVM &gt; c9800",CONCATENATE("AP ",'AP-LIST_ctvm'!C188," durch ",'AP-LIST_c9800'!C188," ersetzt")))</f>
        <v/>
      </c>
      <c r="K188" s="50"/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 x14ac:dyDescent="0.25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114" t="str">
        <f>IF('AP-LIST_c9800'!C189="","",IF(LOWER('AP-LIST_ctvm'!C189)=LOWER('AP-LIST_c9800'!C189),"AP Migration CTVM &gt; c9800",CONCATENATE("AP ",'AP-LIST_ctvm'!C189," durch ",'AP-LIST_c9800'!C189," ersetzt")))</f>
        <v/>
      </c>
      <c r="K189" s="50"/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 x14ac:dyDescent="0.25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114" t="str">
        <f>IF('AP-LIST_c9800'!C190="","",IF(LOWER('AP-LIST_ctvm'!C190)=LOWER('AP-LIST_c9800'!C190),"AP Migration CTVM &gt; c9800",CONCATENATE("AP ",'AP-LIST_ctvm'!C190," durch ",'AP-LIST_c9800'!C190," ersetzt")))</f>
        <v/>
      </c>
      <c r="K190" s="50"/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 x14ac:dyDescent="0.25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114" t="str">
        <f>IF('AP-LIST_c9800'!C191="","",IF(LOWER('AP-LIST_ctvm'!C191)=LOWER('AP-LIST_c9800'!C191),"AP Migration CTVM &gt; c9800",CONCATENATE("AP ",'AP-LIST_ctvm'!C191," durch ",'AP-LIST_c9800'!C191," ersetzt")))</f>
        <v/>
      </c>
      <c r="K191" s="50"/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 x14ac:dyDescent="0.25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114" t="str">
        <f>IF('AP-LIST_c9800'!C192="","",IF(LOWER('AP-LIST_ctvm'!C192)=LOWER('AP-LIST_c9800'!C192),"AP Migration CTVM &gt; c9800",CONCATENATE("AP ",'AP-LIST_ctvm'!C192," durch ",'AP-LIST_c9800'!C192," ersetzt")))</f>
        <v/>
      </c>
      <c r="K192" s="50"/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 x14ac:dyDescent="0.25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114" t="str">
        <f>IF('AP-LIST_c9800'!C193="","",IF(LOWER('AP-LIST_ctvm'!C193)=LOWER('AP-LIST_c9800'!C193),"AP Migration CTVM &gt; c9800",CONCATENATE("AP ",'AP-LIST_ctvm'!C193," durch ",'AP-LIST_c9800'!C193," ersetzt")))</f>
        <v/>
      </c>
      <c r="K193" s="50"/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 x14ac:dyDescent="0.25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114" t="str">
        <f>IF('AP-LIST_c9800'!C194="","",IF(LOWER('AP-LIST_ctvm'!C194)=LOWER('AP-LIST_c9800'!C194),"AP Migration CTVM &gt; c9800",CONCATENATE("AP ",'AP-LIST_ctvm'!C194," durch ",'AP-LIST_c9800'!C194," ersetzt")))</f>
        <v/>
      </c>
      <c r="K194" s="50"/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 x14ac:dyDescent="0.25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114" t="str">
        <f>IF('AP-LIST_c9800'!C195="","",IF(LOWER('AP-LIST_ctvm'!C195)=LOWER('AP-LIST_c9800'!C195),"AP Migration CTVM &gt; c9800",CONCATENATE("AP ",'AP-LIST_ctvm'!C195," durch ",'AP-LIST_c9800'!C195," ersetzt")))</f>
        <v/>
      </c>
      <c r="K195" s="50"/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 x14ac:dyDescent="0.25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114" t="str">
        <f>IF('AP-LIST_c9800'!C196="","",IF(LOWER('AP-LIST_ctvm'!C196)=LOWER('AP-LIST_c9800'!C196),"AP Migration CTVM &gt; c9800",CONCATENATE("AP ",'AP-LIST_ctvm'!C196," durch ",'AP-LIST_c9800'!C196," ersetzt")))</f>
        <v/>
      </c>
      <c r="K196" s="50"/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 x14ac:dyDescent="0.25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114" t="str">
        <f>IF('AP-LIST_c9800'!C197="","",IF(LOWER('AP-LIST_ctvm'!C197)=LOWER('AP-LIST_c9800'!C197),"AP Migration CTVM &gt; c9800",CONCATENATE("AP ",'AP-LIST_ctvm'!C197," durch ",'AP-LIST_c9800'!C197," ersetzt")))</f>
        <v/>
      </c>
      <c r="K197" s="50"/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 x14ac:dyDescent="0.25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114" t="str">
        <f>IF('AP-LIST_c9800'!C198="","",IF(LOWER('AP-LIST_ctvm'!C198)=LOWER('AP-LIST_c9800'!C198),"AP Migration CTVM &gt; c9800",CONCATENATE("AP ",'AP-LIST_ctvm'!C198," durch ",'AP-LIST_c9800'!C198," ersetzt")))</f>
        <v/>
      </c>
      <c r="K198" s="50"/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 x14ac:dyDescent="0.25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114" t="str">
        <f>IF('AP-LIST_c9800'!C199="","",IF(LOWER('AP-LIST_ctvm'!C199)=LOWER('AP-LIST_c9800'!C199),"AP Migration CTVM &gt; c9800",CONCATENATE("AP ",'AP-LIST_ctvm'!C199," durch ",'AP-LIST_c9800'!C199," ersetzt")))</f>
        <v/>
      </c>
      <c r="K199" s="50"/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 x14ac:dyDescent="0.25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114" t="str">
        <f>IF('AP-LIST_c9800'!C200="","",IF(LOWER('AP-LIST_ctvm'!C200)=LOWER('AP-LIST_c9800'!C200),"AP Migration CTVM &gt; c9800",CONCATENATE("AP ",'AP-LIST_ctvm'!C200," durch ",'AP-LIST_c9800'!C200," ersetzt")))</f>
        <v/>
      </c>
      <c r="K200" s="50"/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 x14ac:dyDescent="0.25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114" t="str">
        <f>IF('AP-LIST_c9800'!C201="","",IF(LOWER('AP-LIST_ctvm'!C201)=LOWER('AP-LIST_c9800'!C201),"AP Migration CTVM &gt; c9800",CONCATENATE("AP ",'AP-LIST_ctvm'!C201," durch ",'AP-LIST_c9800'!C201," ersetzt")))</f>
        <v/>
      </c>
      <c r="K201" s="50"/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 x14ac:dyDescent="0.25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114" t="str">
        <f>IF('AP-LIST_c9800'!C202="","",IF(LOWER('AP-LIST_ctvm'!C202)=LOWER('AP-LIST_c9800'!C202),"AP Migration CTVM &gt; c9800",CONCATENATE("AP ",'AP-LIST_ctvm'!C202," durch ",'AP-LIST_c9800'!C202," ersetzt")))</f>
        <v/>
      </c>
      <c r="K202" s="50"/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 x14ac:dyDescent="0.25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114" t="str">
        <f>IF('AP-LIST_c9800'!C203="","",IF(LOWER('AP-LIST_ctvm'!C203)=LOWER('AP-LIST_c9800'!C203),"AP Migration CTVM &gt; c9800",CONCATENATE("AP ",'AP-LIST_ctvm'!C203," durch ",'AP-LIST_c9800'!C203," ersetzt")))</f>
        <v/>
      </c>
      <c r="K203" s="50"/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 x14ac:dyDescent="0.25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114" t="str">
        <f>IF('AP-LIST_c9800'!C204="","",IF(LOWER('AP-LIST_ctvm'!C204)=LOWER('AP-LIST_c9800'!C204),"AP Migration CTVM &gt; c9800",CONCATENATE("AP ",'AP-LIST_ctvm'!C204," durch ",'AP-LIST_c9800'!C204," ersetzt")))</f>
        <v/>
      </c>
      <c r="K204" s="50"/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 x14ac:dyDescent="0.25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114" t="str">
        <f>IF('AP-LIST_c9800'!C205="","",IF(LOWER('AP-LIST_ctvm'!C205)=LOWER('AP-LIST_c9800'!C205),"AP Migration CTVM &gt; c9800",CONCATENATE("AP ",'AP-LIST_ctvm'!C205," durch ",'AP-LIST_c9800'!C205," ersetzt")))</f>
        <v/>
      </c>
      <c r="K205" s="50"/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 x14ac:dyDescent="0.25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114" t="str">
        <f>IF('AP-LIST_c9800'!C206="","",IF(LOWER('AP-LIST_ctvm'!C206)=LOWER('AP-LIST_c9800'!C206),"AP Migration CTVM &gt; c9800",CONCATENATE("AP ",'AP-LIST_ctvm'!C206," durch ",'AP-LIST_c9800'!C206," ersetzt")))</f>
        <v/>
      </c>
      <c r="K206" s="50"/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 x14ac:dyDescent="0.25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114" t="str">
        <f>IF('AP-LIST_c9800'!C207="","",IF(LOWER('AP-LIST_ctvm'!C207)=LOWER('AP-LIST_c9800'!C207),"AP Migration CTVM &gt; c9800",CONCATENATE("AP ",'AP-LIST_ctvm'!C207," durch ",'AP-LIST_c9800'!C207," ersetzt")))</f>
        <v/>
      </c>
      <c r="K207" s="50"/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 x14ac:dyDescent="0.25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114" t="str">
        <f>IF('AP-LIST_c9800'!C208="","",IF(LOWER('AP-LIST_ctvm'!C208)=LOWER('AP-LIST_c9800'!C208),"AP Migration CTVM &gt; c9800",CONCATENATE("AP ",'AP-LIST_ctvm'!C208," durch ",'AP-LIST_c9800'!C208," ersetzt")))</f>
        <v/>
      </c>
      <c r="K208" s="50"/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 x14ac:dyDescent="0.25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114" t="str">
        <f>IF('AP-LIST_c9800'!C209="","",IF(LOWER('AP-LIST_ctvm'!C209)=LOWER('AP-LIST_c9800'!C209),"AP Migration CTVM &gt; c9800",CONCATENATE("AP ",'AP-LIST_ctvm'!C209," durch ",'AP-LIST_c9800'!C209," ersetzt")))</f>
        <v/>
      </c>
      <c r="K209" s="50"/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 x14ac:dyDescent="0.25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114" t="str">
        <f>IF('AP-LIST_c9800'!C210="","",IF(LOWER('AP-LIST_ctvm'!C210)=LOWER('AP-LIST_c9800'!C210),"AP Migration CTVM &gt; c9800",CONCATENATE("AP ",'AP-LIST_ctvm'!C210," durch ",'AP-LIST_c9800'!C210," ersetzt")))</f>
        <v/>
      </c>
      <c r="K210" s="50"/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 x14ac:dyDescent="0.25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114" t="str">
        <f>IF('AP-LIST_c9800'!C211="","",IF(LOWER('AP-LIST_ctvm'!C211)=LOWER('AP-LIST_c9800'!C211),"AP Migration CTVM &gt; c9800",CONCATENATE("AP ",'AP-LIST_ctvm'!C211," durch ",'AP-LIST_c9800'!C211," ersetzt")))</f>
        <v/>
      </c>
      <c r="K211" s="50"/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 x14ac:dyDescent="0.25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114" t="str">
        <f>IF('AP-LIST_c9800'!C212="","",IF(LOWER('AP-LIST_ctvm'!C212)=LOWER('AP-LIST_c9800'!C212),"AP Migration CTVM &gt; c9800",CONCATENATE("AP ",'AP-LIST_ctvm'!C212," durch ",'AP-LIST_c9800'!C212," ersetzt")))</f>
        <v/>
      </c>
      <c r="K212" s="50"/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 x14ac:dyDescent="0.25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114" t="str">
        <f>IF('AP-LIST_c9800'!C213="","",IF(LOWER('AP-LIST_ctvm'!C213)=LOWER('AP-LIST_c9800'!C213),"AP Migration CTVM &gt; c9800",CONCATENATE("AP ",'AP-LIST_ctvm'!C213," durch ",'AP-LIST_c9800'!C213," ersetzt")))</f>
        <v/>
      </c>
      <c r="K213" s="50"/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 x14ac:dyDescent="0.25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114" t="str">
        <f>IF('AP-LIST_c9800'!C214="","",IF(LOWER('AP-LIST_ctvm'!C214)=LOWER('AP-LIST_c9800'!C214),"AP Migration CTVM &gt; c9800",CONCATENATE("AP ",'AP-LIST_ctvm'!C214," durch ",'AP-LIST_c9800'!C214," ersetzt")))</f>
        <v/>
      </c>
      <c r="K214" s="50"/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 x14ac:dyDescent="0.25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114" t="str">
        <f>IF('AP-LIST_c9800'!C215="","",IF(LOWER('AP-LIST_ctvm'!C215)=LOWER('AP-LIST_c9800'!C215),"AP Migration CTVM &gt; c9800",CONCATENATE("AP ",'AP-LIST_ctvm'!C215," durch ",'AP-LIST_c9800'!C215," ersetzt")))</f>
        <v/>
      </c>
      <c r="K215" s="50"/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 x14ac:dyDescent="0.25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114" t="str">
        <f>IF('AP-LIST_c9800'!C216="","",IF(LOWER('AP-LIST_ctvm'!C216)=LOWER('AP-LIST_c9800'!C216),"AP Migration CTVM &gt; c9800",CONCATENATE("AP ",'AP-LIST_ctvm'!C216," durch ",'AP-LIST_c9800'!C216," ersetzt")))</f>
        <v/>
      </c>
      <c r="K216" s="50"/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 x14ac:dyDescent="0.25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114" t="str">
        <f>IF('AP-LIST_c9800'!C217="","",IF(LOWER('AP-LIST_ctvm'!C217)=LOWER('AP-LIST_c9800'!C217),"AP Migration CTVM &gt; c9800",CONCATENATE("AP ",'AP-LIST_ctvm'!C217," durch ",'AP-LIST_c9800'!C217," ersetzt")))</f>
        <v/>
      </c>
      <c r="K217" s="50"/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 x14ac:dyDescent="0.25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114" t="str">
        <f>IF('AP-LIST_c9800'!C218="","",IF(LOWER('AP-LIST_ctvm'!C218)=LOWER('AP-LIST_c9800'!C218),"AP Migration CTVM &gt; c9800",CONCATENATE("AP ",'AP-LIST_ctvm'!C218," durch ",'AP-LIST_c9800'!C218," ersetzt")))</f>
        <v/>
      </c>
      <c r="K218" s="50"/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 x14ac:dyDescent="0.25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114" t="str">
        <f>IF('AP-LIST_c9800'!C219="","",IF(LOWER('AP-LIST_ctvm'!C219)=LOWER('AP-LIST_c9800'!C219),"AP Migration CTVM &gt; c9800",CONCATENATE("AP ",'AP-LIST_ctvm'!C219," durch ",'AP-LIST_c9800'!C219," ersetzt")))</f>
        <v/>
      </c>
      <c r="K219" s="50"/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 x14ac:dyDescent="0.25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114" t="str">
        <f>IF('AP-LIST_c9800'!C220="","",IF(LOWER('AP-LIST_ctvm'!C220)=LOWER('AP-LIST_c9800'!C220),"AP Migration CTVM &gt; c9800",CONCATENATE("AP ",'AP-LIST_ctvm'!C220," durch ",'AP-LIST_c9800'!C220," ersetzt")))</f>
        <v/>
      </c>
      <c r="K220" s="50"/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 x14ac:dyDescent="0.25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114" t="str">
        <f>IF('AP-LIST_c9800'!C221="","",IF(LOWER('AP-LIST_ctvm'!C221)=LOWER('AP-LIST_c9800'!C221),"AP Migration CTVM &gt; c9800",CONCATENATE("AP ",'AP-LIST_ctvm'!C221," durch ",'AP-LIST_c9800'!C221," ersetzt")))</f>
        <v/>
      </c>
      <c r="K221" s="50"/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 x14ac:dyDescent="0.25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114" t="str">
        <f>IF('AP-LIST_c9800'!C222="","",IF(LOWER('AP-LIST_ctvm'!C222)=LOWER('AP-LIST_c9800'!C222),"AP Migration CTVM &gt; c9800",CONCATENATE("AP ",'AP-LIST_ctvm'!C222," durch ",'AP-LIST_c9800'!C222," ersetzt")))</f>
        <v/>
      </c>
      <c r="K222" s="50"/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 x14ac:dyDescent="0.25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114" t="str">
        <f>IF('AP-LIST_c9800'!C223="","",IF(LOWER('AP-LIST_ctvm'!C223)=LOWER('AP-LIST_c9800'!C223),"AP Migration CTVM &gt; c9800",CONCATENATE("AP ",'AP-LIST_ctvm'!C223," durch ",'AP-LIST_c9800'!C223," ersetzt")))</f>
        <v/>
      </c>
      <c r="K223" s="50"/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 x14ac:dyDescent="0.25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114" t="str">
        <f>IF('AP-LIST_c9800'!C224="","",IF(LOWER('AP-LIST_ctvm'!C224)=LOWER('AP-LIST_c9800'!C224),"AP Migration CTVM &gt; c9800",CONCATENATE("AP ",'AP-LIST_ctvm'!C224," durch ",'AP-LIST_c9800'!C224," ersetzt")))</f>
        <v/>
      </c>
      <c r="K224" s="50"/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 x14ac:dyDescent="0.25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114" t="str">
        <f>IF('AP-LIST_c9800'!C225="","",IF(LOWER('AP-LIST_ctvm'!C225)=LOWER('AP-LIST_c9800'!C225),"AP Migration CTVM &gt; c9800",CONCATENATE("AP ",'AP-LIST_ctvm'!C225," durch ",'AP-LIST_c9800'!C225," ersetzt")))</f>
        <v/>
      </c>
      <c r="K225" s="50"/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 x14ac:dyDescent="0.25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114" t="str">
        <f>IF('AP-LIST_c9800'!C226="","",IF(LOWER('AP-LIST_ctvm'!C226)=LOWER('AP-LIST_c9800'!C226),"AP Migration CTVM &gt; c9800",CONCATENATE("AP ",'AP-LIST_ctvm'!C226," durch ",'AP-LIST_c9800'!C226," ersetzt")))</f>
        <v/>
      </c>
      <c r="K226" s="50"/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 x14ac:dyDescent="0.25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114" t="str">
        <f>IF('AP-LIST_c9800'!C227="","",IF(LOWER('AP-LIST_ctvm'!C227)=LOWER('AP-LIST_c9800'!C227),"AP Migration CTVM &gt; c9800",CONCATENATE("AP ",'AP-LIST_ctvm'!C227," durch ",'AP-LIST_c9800'!C227," ersetzt")))</f>
        <v/>
      </c>
      <c r="K227" s="50"/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 x14ac:dyDescent="0.25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114" t="str">
        <f>IF('AP-LIST_c9800'!C228="","",IF(LOWER('AP-LIST_ctvm'!C228)=LOWER('AP-LIST_c9800'!C228),"AP Migration CTVM &gt; c9800",CONCATENATE("AP ",'AP-LIST_ctvm'!C228," durch ",'AP-LIST_c9800'!C228," ersetzt")))</f>
        <v/>
      </c>
      <c r="K228" s="50"/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 x14ac:dyDescent="0.25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114" t="str">
        <f>IF('AP-LIST_c9800'!C229="","",IF(LOWER('AP-LIST_ctvm'!C229)=LOWER('AP-LIST_c9800'!C229),"AP Migration CTVM &gt; c9800",CONCATENATE("AP ",'AP-LIST_ctvm'!C229," durch ",'AP-LIST_c9800'!C229," ersetzt")))</f>
        <v/>
      </c>
      <c r="K229" s="50"/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 x14ac:dyDescent="0.25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114" t="str">
        <f>IF('AP-LIST_c9800'!C230="","",IF(LOWER('AP-LIST_ctvm'!C230)=LOWER('AP-LIST_c9800'!C230),"AP Migration CTVM &gt; c9800",CONCATENATE("AP ",'AP-LIST_ctvm'!C230," durch ",'AP-LIST_c9800'!C230," ersetzt")))</f>
        <v/>
      </c>
      <c r="K230" s="50"/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 x14ac:dyDescent="0.25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114" t="str">
        <f>IF('AP-LIST_c9800'!C231="","",IF(LOWER('AP-LIST_ctvm'!C231)=LOWER('AP-LIST_c9800'!C231),"AP Migration CTVM &gt; c9800",CONCATENATE("AP ",'AP-LIST_ctvm'!C231," durch ",'AP-LIST_c9800'!C231," ersetzt")))</f>
        <v/>
      </c>
      <c r="K231" s="50"/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 x14ac:dyDescent="0.25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114" t="str">
        <f>IF('AP-LIST_c9800'!C232="","",IF(LOWER('AP-LIST_ctvm'!C232)=LOWER('AP-LIST_c9800'!C232),"AP Migration CTVM &gt; c9800",CONCATENATE("AP ",'AP-LIST_ctvm'!C232," durch ",'AP-LIST_c9800'!C232," ersetzt")))</f>
        <v/>
      </c>
      <c r="K232" s="50"/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 x14ac:dyDescent="0.25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114" t="str">
        <f>IF('AP-LIST_c9800'!C233="","",IF(LOWER('AP-LIST_ctvm'!C233)=LOWER('AP-LIST_c9800'!C233),"AP Migration CTVM &gt; c9800",CONCATENATE("AP ",'AP-LIST_ctvm'!C233," durch ",'AP-LIST_c9800'!C233," ersetzt")))</f>
        <v/>
      </c>
      <c r="K233" s="50"/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 x14ac:dyDescent="0.25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114" t="str">
        <f>IF('AP-LIST_c9800'!C234="","",IF(LOWER('AP-LIST_ctvm'!C234)=LOWER('AP-LIST_c9800'!C234),"AP Migration CTVM &gt; c9800",CONCATENATE("AP ",'AP-LIST_ctvm'!C234," durch ",'AP-LIST_c9800'!C234," ersetzt")))</f>
        <v/>
      </c>
      <c r="K234" s="50"/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 x14ac:dyDescent="0.25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114" t="str">
        <f>IF('AP-LIST_c9800'!C235="","",IF(LOWER('AP-LIST_ctvm'!C235)=LOWER('AP-LIST_c9800'!C235),"AP Migration CTVM &gt; c9800",CONCATENATE("AP ",'AP-LIST_ctvm'!C235," durch ",'AP-LIST_c9800'!C235," ersetzt")))</f>
        <v/>
      </c>
      <c r="K235" s="50"/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 x14ac:dyDescent="0.25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114" t="str">
        <f>IF('AP-LIST_c9800'!C236="","",IF(LOWER('AP-LIST_ctvm'!C236)=LOWER('AP-LIST_c9800'!C236),"AP Migration CTVM &gt; c9800",CONCATENATE("AP ",'AP-LIST_ctvm'!C236," durch ",'AP-LIST_c9800'!C236," ersetzt")))</f>
        <v/>
      </c>
      <c r="K236" s="50"/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 x14ac:dyDescent="0.25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114" t="str">
        <f>IF('AP-LIST_c9800'!C237="","",IF(LOWER('AP-LIST_ctvm'!C237)=LOWER('AP-LIST_c9800'!C237),"AP Migration CTVM &gt; c9800",CONCATENATE("AP ",'AP-LIST_ctvm'!C237," durch ",'AP-LIST_c9800'!C237," ersetzt")))</f>
        <v/>
      </c>
      <c r="K237" s="50"/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 x14ac:dyDescent="0.25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114" t="str">
        <f>IF('AP-LIST_c9800'!C238="","",IF(LOWER('AP-LIST_ctvm'!C238)=LOWER('AP-LIST_c9800'!C238),"AP Migration CTVM &gt; c9800",CONCATENATE("AP ",'AP-LIST_ctvm'!C238," durch ",'AP-LIST_c9800'!C238," ersetzt")))</f>
        <v/>
      </c>
      <c r="K238" s="50"/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 x14ac:dyDescent="0.25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114" t="str">
        <f>IF('AP-LIST_c9800'!C239="","",IF(LOWER('AP-LIST_ctvm'!C239)=LOWER('AP-LIST_c9800'!C239),"AP Migration CTVM &gt; c9800",CONCATENATE("AP ",'AP-LIST_ctvm'!C239," durch ",'AP-LIST_c9800'!C239," ersetzt")))</f>
        <v/>
      </c>
      <c r="K239" s="50"/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 x14ac:dyDescent="0.25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114" t="str">
        <f>IF('AP-LIST_c9800'!C240="","",IF(LOWER('AP-LIST_ctvm'!C240)=LOWER('AP-LIST_c9800'!C240),"AP Migration CTVM &gt; c9800",CONCATENATE("AP ",'AP-LIST_ctvm'!C240," durch ",'AP-LIST_c9800'!C240," ersetzt")))</f>
        <v/>
      </c>
      <c r="K240" s="50"/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 x14ac:dyDescent="0.25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114" t="str">
        <f>IF('AP-LIST_c9800'!C241="","",IF(LOWER('AP-LIST_ctvm'!C241)=LOWER('AP-LIST_c9800'!C241),"AP Migration CTVM &gt; c9800",CONCATENATE("AP ",'AP-LIST_ctvm'!C241," durch ",'AP-LIST_c9800'!C241," ersetzt")))</f>
        <v/>
      </c>
      <c r="K241" s="50"/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 x14ac:dyDescent="0.25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114" t="str">
        <f>IF('AP-LIST_c9800'!C242="","",IF(LOWER('AP-LIST_ctvm'!C242)=LOWER('AP-LIST_c9800'!C242),"AP Migration CTVM &gt; c9800",CONCATENATE("AP ",'AP-LIST_ctvm'!C242," durch ",'AP-LIST_c9800'!C242," ersetzt")))</f>
        <v/>
      </c>
      <c r="K242" s="50"/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 x14ac:dyDescent="0.25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114" t="str">
        <f>IF('AP-LIST_c9800'!C243="","",IF(LOWER('AP-LIST_ctvm'!C243)=LOWER('AP-LIST_c9800'!C243),"AP Migration CTVM &gt; c9800",CONCATENATE("AP ",'AP-LIST_ctvm'!C243," durch ",'AP-LIST_c9800'!C243," ersetzt")))</f>
        <v/>
      </c>
      <c r="K243" s="50"/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 x14ac:dyDescent="0.25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114" t="str">
        <f>IF('AP-LIST_c9800'!C244="","",IF(LOWER('AP-LIST_ctvm'!C244)=LOWER('AP-LIST_c9800'!C244),"AP Migration CTVM &gt; c9800",CONCATENATE("AP ",'AP-LIST_ctvm'!C244," durch ",'AP-LIST_c9800'!C244," ersetzt")))</f>
        <v/>
      </c>
      <c r="K244" s="50"/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 x14ac:dyDescent="0.25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114" t="str">
        <f>IF('AP-LIST_c9800'!C245="","",IF(LOWER('AP-LIST_ctvm'!C245)=LOWER('AP-LIST_c9800'!C245),"AP Migration CTVM &gt; c9800",CONCATENATE("AP ",'AP-LIST_ctvm'!C245," durch ",'AP-LIST_c9800'!C245," ersetzt")))</f>
        <v/>
      </c>
      <c r="K245" s="50"/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 x14ac:dyDescent="0.25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114" t="str">
        <f>IF('AP-LIST_c9800'!C246="","",IF(LOWER('AP-LIST_ctvm'!C246)=LOWER('AP-LIST_c9800'!C246),"AP Migration CTVM &gt; c9800",CONCATENATE("AP ",'AP-LIST_ctvm'!C246," durch ",'AP-LIST_c9800'!C246," ersetzt")))</f>
        <v/>
      </c>
      <c r="K246" s="50"/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 x14ac:dyDescent="0.25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114" t="str">
        <f>IF('AP-LIST_c9800'!C247="","",IF(LOWER('AP-LIST_ctvm'!C247)=LOWER('AP-LIST_c9800'!C247),"AP Migration CTVM &gt; c9800",CONCATENATE("AP ",'AP-LIST_ctvm'!C247," durch ",'AP-LIST_c9800'!C247," ersetzt")))</f>
        <v/>
      </c>
      <c r="K247" s="50"/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 x14ac:dyDescent="0.25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114" t="str">
        <f>IF('AP-LIST_c9800'!C248="","",IF(LOWER('AP-LIST_ctvm'!C248)=LOWER('AP-LIST_c9800'!C248),"AP Migration CTVM &gt; c9800",CONCATENATE("AP ",'AP-LIST_ctvm'!C248," durch ",'AP-LIST_c9800'!C248," ersetzt")))</f>
        <v/>
      </c>
      <c r="K248" s="50"/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 x14ac:dyDescent="0.25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114" t="str">
        <f>IF('AP-LIST_c9800'!C249="","",IF(LOWER('AP-LIST_ctvm'!C249)=LOWER('AP-LIST_c9800'!C249),"AP Migration CTVM &gt; c9800",CONCATENATE("AP ",'AP-LIST_ctvm'!C249," durch ",'AP-LIST_c9800'!C249," ersetzt")))</f>
        <v/>
      </c>
      <c r="K249" s="50"/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 x14ac:dyDescent="0.25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114" t="str">
        <f>IF('AP-LIST_c9800'!C250="","",IF(LOWER('AP-LIST_ctvm'!C250)=LOWER('AP-LIST_c9800'!C250),"AP Migration CTVM &gt; c9800",CONCATENATE("AP ",'AP-LIST_ctvm'!C250," durch ",'AP-LIST_c9800'!C250," ersetzt")))</f>
        <v/>
      </c>
      <c r="K250" s="50"/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 x14ac:dyDescent="0.25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114" t="str">
        <f>IF('AP-LIST_c9800'!C251="","",IF(LOWER('AP-LIST_ctvm'!C251)=LOWER('AP-LIST_c9800'!C251),"AP Migration CTVM &gt; c9800",CONCATENATE("AP ",'AP-LIST_ctvm'!C251," durch ",'AP-LIST_c9800'!C251," ersetzt")))</f>
        <v/>
      </c>
      <c r="K251" s="50"/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 x14ac:dyDescent="0.25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114" t="str">
        <f>IF('AP-LIST_c9800'!C252="","",IF(LOWER('AP-LIST_ctvm'!C252)=LOWER('AP-LIST_c9800'!C252),"AP Migration CTVM &gt; c9800",CONCATENATE("AP ",'AP-LIST_ctvm'!C252," durch ",'AP-LIST_c9800'!C252," ersetzt")))</f>
        <v/>
      </c>
      <c r="K252" s="50"/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 x14ac:dyDescent="0.25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114" t="str">
        <f>IF('AP-LIST_c9800'!C253="","",IF(LOWER('AP-LIST_ctvm'!C253)=LOWER('AP-LIST_c9800'!C253),"AP Migration CTVM &gt; c9800",CONCATENATE("AP ",'AP-LIST_ctvm'!C253," durch ",'AP-LIST_c9800'!C253," ersetzt")))</f>
        <v/>
      </c>
      <c r="K253" s="50"/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 x14ac:dyDescent="0.25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114" t="str">
        <f>IF('AP-LIST_c9800'!C254="","",IF(LOWER('AP-LIST_ctvm'!C254)=LOWER('AP-LIST_c9800'!C254),"AP Migration CTVM &gt; c9800",CONCATENATE("AP ",'AP-LIST_ctvm'!C254," durch ",'AP-LIST_c9800'!C254," ersetzt")))</f>
        <v/>
      </c>
      <c r="K254" s="50"/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 x14ac:dyDescent="0.25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114" t="str">
        <f>IF('AP-LIST_c9800'!C255="","",IF(LOWER('AP-LIST_ctvm'!C255)=LOWER('AP-LIST_c9800'!C255),"AP Migration CTVM &gt; c9800",CONCATENATE("AP ",'AP-LIST_ctvm'!C255," durch ",'AP-LIST_c9800'!C255," ersetzt")))</f>
        <v/>
      </c>
      <c r="K255" s="50"/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 x14ac:dyDescent="0.25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114" t="str">
        <f>IF('AP-LIST_c9800'!C256="","",IF(LOWER('AP-LIST_ctvm'!C256)=LOWER('AP-LIST_c9800'!C256),"AP Migration CTVM &gt; c9800",CONCATENATE("AP ",'AP-LIST_ctvm'!C256," durch ",'AP-LIST_c9800'!C256," ersetzt")))</f>
        <v/>
      </c>
      <c r="K256" s="50"/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 ht="15.75" thickBot="1" x14ac:dyDescent="0.3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114" t="str">
        <f>IF('AP-LIST_c9800'!C257="","",IF(LOWER('AP-LIST_ctvm'!C257)=LOWER('AP-LIST_c9800'!C257),"AP Migration CTVM &gt; c9800",CONCATENATE("AP ",'AP-LIST_ctvm'!C257," durch ",'AP-LIST_c9800'!C257," ersetzt")))</f>
        <v/>
      </c>
      <c r="K257" s="115"/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9">
    <mergeCell ref="K1:K2"/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29" activePane="bottomLeft" state="frozen"/>
      <selection pane="bottomLeft" activeCell="A2" sqref="A2:A66"/>
    </sheetView>
  </sheetViews>
  <sheetFormatPr baseColWidth="10" defaultRowHeight="15" x14ac:dyDescent="0.25"/>
  <cols>
    <col min="1" max="1" width="67.7109375" bestFit="1" customWidth="1"/>
  </cols>
  <sheetData>
    <row r="1" spans="1:1" ht="33.75" customHeight="1" thickBot="1" x14ac:dyDescent="0.3">
      <c r="A1" s="64" t="s">
        <v>1479</v>
      </c>
    </row>
    <row r="2" spans="1:1" x14ac:dyDescent="0.25">
      <c r="A2" s="80" t="s">
        <v>1298</v>
      </c>
    </row>
    <row r="3" spans="1:1" x14ac:dyDescent="0.25">
      <c r="A3" s="81" t="s">
        <v>1317</v>
      </c>
    </row>
    <row r="4" spans="1:1" x14ac:dyDescent="0.25">
      <c r="A4" s="81" t="s">
        <v>1064</v>
      </c>
    </row>
    <row r="5" spans="1:1" x14ac:dyDescent="0.25">
      <c r="A5" s="82" t="str">
        <f>CONCATENATE("hostname ",var_dns_wlc2)</f>
        <v>hostname de0634swlc20002</v>
      </c>
    </row>
    <row r="6" spans="1:1" x14ac:dyDescent="0.25">
      <c r="A6" s="81" t="s">
        <v>1318</v>
      </c>
    </row>
    <row r="7" spans="1:1" x14ac:dyDescent="0.25">
      <c r="A7" s="81"/>
    </row>
    <row r="8" spans="1:1" x14ac:dyDescent="0.25">
      <c r="A8" s="81" t="s">
        <v>1319</v>
      </c>
    </row>
    <row r="9" spans="1:1" x14ac:dyDescent="0.25">
      <c r="A9" s="81" t="s">
        <v>1059</v>
      </c>
    </row>
    <row r="10" spans="1:1" x14ac:dyDescent="0.25">
      <c r="A10" s="81" t="s">
        <v>1320</v>
      </c>
    </row>
    <row r="11" spans="1:1" x14ac:dyDescent="0.25">
      <c r="A11" s="81" t="s">
        <v>1059</v>
      </c>
    </row>
    <row r="12" spans="1:1" x14ac:dyDescent="0.25">
      <c r="A12" s="81" t="s">
        <v>1104</v>
      </c>
    </row>
    <row r="13" spans="1:1" x14ac:dyDescent="0.25">
      <c r="A13" s="81" t="s">
        <v>1059</v>
      </c>
    </row>
    <row r="14" spans="1:1" x14ac:dyDescent="0.25">
      <c r="A14" s="81" t="s">
        <v>1105</v>
      </c>
    </row>
    <row r="15" spans="1:1" x14ac:dyDescent="0.25">
      <c r="A15" s="81"/>
    </row>
    <row r="16" spans="1:1" x14ac:dyDescent="0.25">
      <c r="A16" s="81" t="s">
        <v>1321</v>
      </c>
    </row>
    <row r="17" spans="1:1" x14ac:dyDescent="0.25">
      <c r="A17" s="81" t="s">
        <v>1322</v>
      </c>
    </row>
    <row r="18" spans="1:1" x14ac:dyDescent="0.25">
      <c r="A18" s="81"/>
    </row>
    <row r="19" spans="1:1" x14ac:dyDescent="0.25">
      <c r="A19" s="81" t="s">
        <v>1323</v>
      </c>
    </row>
    <row r="20" spans="1:1" x14ac:dyDescent="0.25">
      <c r="A20" s="81" t="s">
        <v>1065</v>
      </c>
    </row>
    <row r="21" spans="1:1" x14ac:dyDescent="0.25">
      <c r="A21" s="81" t="s">
        <v>1324</v>
      </c>
    </row>
    <row r="22" spans="1:1" x14ac:dyDescent="0.25">
      <c r="A22" s="81" t="s">
        <v>1045</v>
      </c>
    </row>
    <row r="23" spans="1:1" x14ac:dyDescent="0.25">
      <c r="A23" s="81"/>
    </row>
    <row r="24" spans="1:1" x14ac:dyDescent="0.25">
      <c r="A24" s="81" t="s">
        <v>1325</v>
      </c>
    </row>
    <row r="25" spans="1:1" x14ac:dyDescent="0.25">
      <c r="A25" s="81" t="s">
        <v>1326</v>
      </c>
    </row>
    <row r="26" spans="1:1" x14ac:dyDescent="0.25">
      <c r="A26" s="81" t="s">
        <v>1065</v>
      </c>
    </row>
    <row r="27" spans="1:1" x14ac:dyDescent="0.25">
      <c r="A27" s="81" t="s">
        <v>1045</v>
      </c>
    </row>
    <row r="28" spans="1:1" x14ac:dyDescent="0.25">
      <c r="A28" s="81"/>
    </row>
    <row r="29" spans="1:1" x14ac:dyDescent="0.25">
      <c r="A29" s="81" t="s">
        <v>1327</v>
      </c>
    </row>
    <row r="30" spans="1:1" x14ac:dyDescent="0.25">
      <c r="A30" s="81" t="s">
        <v>1328</v>
      </c>
    </row>
    <row r="31" spans="1:1" x14ac:dyDescent="0.25">
      <c r="A31" s="82" t="str">
        <f>CONCATENATE("ip add ",var_ip_wlc2," ",var_mask_v1)</f>
        <v>ip add 10.251.81.195 255.255.255.0</v>
      </c>
    </row>
    <row r="32" spans="1:1" x14ac:dyDescent="0.25">
      <c r="A32" s="81" t="s">
        <v>1329</v>
      </c>
    </row>
    <row r="33" spans="1:1" x14ac:dyDescent="0.25">
      <c r="A33" s="81" t="s">
        <v>1045</v>
      </c>
    </row>
    <row r="34" spans="1:1" x14ac:dyDescent="0.25">
      <c r="A34" s="82" t="str">
        <f>CONCATENATE("ip default-gateway ",var_gw_v1)</f>
        <v>ip default-gateway 10.251.81.1</v>
      </c>
    </row>
    <row r="35" spans="1:1" x14ac:dyDescent="0.25">
      <c r="A35" s="82" t="str">
        <f>CONCATENATE("ip route 0.0.0.0 0.0.0.0 ",var_if_wlc_mgmt," ",var_gw_v1)</f>
        <v>ip route 0.0.0.0 0.0.0.0 gigabitEthernet 2 10.251.81.1</v>
      </c>
    </row>
    <row r="36" spans="1:1" x14ac:dyDescent="0.25">
      <c r="A36" s="81"/>
    </row>
    <row r="37" spans="1:1" x14ac:dyDescent="0.25">
      <c r="A37" s="81" t="s">
        <v>1330</v>
      </c>
    </row>
    <row r="38" spans="1:1" x14ac:dyDescent="0.25">
      <c r="A38" s="81" t="s">
        <v>1065</v>
      </c>
    </row>
    <row r="39" spans="1:1" x14ac:dyDescent="0.25">
      <c r="A39" s="81" t="s">
        <v>1045</v>
      </c>
    </row>
    <row r="40" spans="1:1" x14ac:dyDescent="0.25">
      <c r="A40" s="81"/>
    </row>
    <row r="41" spans="1:1" x14ac:dyDescent="0.25">
      <c r="A41" s="82" t="str">
        <f>CONCATENATE("username admin privilege 15 alogrithm-type scrypt secret ",var_pw_temp)</f>
        <v>username admin privilege 15 alogrithm-type scrypt secret Bauhaus_01</v>
      </c>
    </row>
    <row r="42" spans="1:1" x14ac:dyDescent="0.25">
      <c r="A42" s="82" t="str">
        <f>CONCATENATE("enable secret 0 ",var_pw_admin_secret)</f>
        <v>enable secret 0 NwadmiN68167</v>
      </c>
    </row>
    <row r="43" spans="1:1" x14ac:dyDescent="0.25">
      <c r="A43" s="81"/>
    </row>
    <row r="44" spans="1:1" x14ac:dyDescent="0.25">
      <c r="A44" s="82" t="str">
        <f>CONCATENATE("ip domain name ",var_domain_nl)</f>
        <v>ip domain name fc.de.bauhaus.intra</v>
      </c>
    </row>
    <row r="45" spans="1:1" x14ac:dyDescent="0.25">
      <c r="A45" s="81" t="s">
        <v>1331</v>
      </c>
    </row>
    <row r="46" spans="1:1" x14ac:dyDescent="0.25">
      <c r="A46" s="81"/>
    </row>
    <row r="47" spans="1:1" x14ac:dyDescent="0.25">
      <c r="A47" s="81" t="s">
        <v>1285</v>
      </c>
    </row>
    <row r="48" spans="1:1" x14ac:dyDescent="0.25">
      <c r="A48" s="81" t="s">
        <v>1332</v>
      </c>
    </row>
    <row r="49" spans="1:1" x14ac:dyDescent="0.25">
      <c r="A49" s="81" t="s">
        <v>1333</v>
      </c>
    </row>
    <row r="50" spans="1:1" x14ac:dyDescent="0.25">
      <c r="A50" s="81" t="s">
        <v>1286</v>
      </c>
    </row>
    <row r="51" spans="1:1" x14ac:dyDescent="0.25">
      <c r="A51" s="81" t="s">
        <v>1045</v>
      </c>
    </row>
    <row r="52" spans="1:1" x14ac:dyDescent="0.25">
      <c r="A52" s="81"/>
    </row>
    <row r="53" spans="1:1" x14ac:dyDescent="0.25">
      <c r="A53" s="81" t="s">
        <v>1334</v>
      </c>
    </row>
    <row r="54" spans="1:1" x14ac:dyDescent="0.25">
      <c r="A54" s="82" t="str">
        <f>CONCATENATE("wireless management interface ",var_if_wlc_mgmt_wlan)</f>
        <v>wireless management interface gigabitEthernet 2</v>
      </c>
    </row>
    <row r="55" spans="1:1" x14ac:dyDescent="0.25">
      <c r="A55" s="81" t="s">
        <v>1045</v>
      </c>
    </row>
    <row r="56" spans="1:1" x14ac:dyDescent="0.25">
      <c r="A56" s="81"/>
    </row>
    <row r="57" spans="1:1" x14ac:dyDescent="0.25">
      <c r="A57" s="81" t="s">
        <v>1335</v>
      </c>
    </row>
    <row r="58" spans="1:1" x14ac:dyDescent="0.25">
      <c r="A58" s="81" t="s">
        <v>1055</v>
      </c>
    </row>
    <row r="59" spans="1:1" x14ac:dyDescent="0.25">
      <c r="A59" s="81"/>
    </row>
    <row r="60" spans="1:1" x14ac:dyDescent="0.25">
      <c r="A60" s="81" t="s">
        <v>1056</v>
      </c>
    </row>
    <row r="61" spans="1:1" x14ac:dyDescent="0.25">
      <c r="A61" s="81"/>
    </row>
    <row r="62" spans="1:1" x14ac:dyDescent="0.25">
      <c r="A62" s="81"/>
    </row>
    <row r="63" spans="1:1" x14ac:dyDescent="0.25">
      <c r="A63" s="81" t="s">
        <v>1083</v>
      </c>
    </row>
    <row r="64" spans="1:1" x14ac:dyDescent="0.25">
      <c r="A64" s="81"/>
    </row>
    <row r="65" spans="1:1" x14ac:dyDescent="0.25">
      <c r="A65" s="81"/>
    </row>
    <row r="66" spans="1:1" ht="15.75" thickBot="1" x14ac:dyDescent="0.3">
      <c r="A66" s="83" t="s">
        <v>1316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62" activePane="bottomLeft" state="frozen"/>
      <selection pane="bottomLeft" activeCell="A3" sqref="A3:A78"/>
    </sheetView>
  </sheetViews>
  <sheetFormatPr baseColWidth="10" defaultRowHeight="15" x14ac:dyDescent="0.25"/>
  <cols>
    <col min="1" max="1" width="51" customWidth="1"/>
  </cols>
  <sheetData>
    <row r="1" spans="1:1" ht="29.25" customHeight="1" thickBot="1" x14ac:dyDescent="0.3">
      <c r="A1" s="65" t="s">
        <v>1478</v>
      </c>
    </row>
    <row r="2" spans="1:1" x14ac:dyDescent="0.25">
      <c r="A2" s="84" t="s">
        <v>1298</v>
      </c>
    </row>
    <row r="3" spans="1:1" x14ac:dyDescent="0.25">
      <c r="A3" s="85" t="s">
        <v>1064</v>
      </c>
    </row>
    <row r="4" spans="1:1" x14ac:dyDescent="0.25">
      <c r="A4" s="85"/>
    </row>
    <row r="5" spans="1:1" x14ac:dyDescent="0.25">
      <c r="A5" s="85" t="s">
        <v>1040</v>
      </c>
    </row>
    <row r="6" spans="1:1" x14ac:dyDescent="0.25">
      <c r="A6" s="85" t="str">
        <f>CONCATENATE("ip address ",var_gw_v1," ",var_mask_v1)</f>
        <v>ip address 10.251.81.1 255.255.255.0</v>
      </c>
    </row>
    <row r="7" spans="1:1" x14ac:dyDescent="0.25">
      <c r="A7" s="85" t="s">
        <v>1472</v>
      </c>
    </row>
    <row r="8" spans="1:1" x14ac:dyDescent="0.25">
      <c r="A8" s="85" t="str">
        <f>CONCATENATE("ip address ",var_gw_v511," ",var_mask_v511)</f>
        <v>ip address 10.248.81.1 255.255.255.0</v>
      </c>
    </row>
    <row r="9" spans="1:1" x14ac:dyDescent="0.25">
      <c r="A9" s="85" t="s">
        <v>1042</v>
      </c>
    </row>
    <row r="10" spans="1:1" x14ac:dyDescent="0.25">
      <c r="A10" s="85" t="str">
        <f>CONCATENATE("ip address ",var_gw_v512," ",var_mask_v512)</f>
        <v>ip address 172.16.81.1 255.255.255.0</v>
      </c>
    </row>
    <row r="11" spans="1:1" x14ac:dyDescent="0.25">
      <c r="A11" s="85" t="s">
        <v>1043</v>
      </c>
    </row>
    <row r="12" spans="1:1" x14ac:dyDescent="0.25">
      <c r="A12" s="85" t="str">
        <f>CONCATENATE("ip address ",var_gw_v513," ",var_mask_v513)</f>
        <v>ip address 10.249.81.1 255.255.255.0</v>
      </c>
    </row>
    <row r="13" spans="1:1" x14ac:dyDescent="0.25">
      <c r="A13" s="85" t="s">
        <v>1044</v>
      </c>
    </row>
    <row r="14" spans="1:1" x14ac:dyDescent="0.25">
      <c r="A14" s="85" t="str">
        <f>CONCATENATE("ip address ",var_gw_v514," ",var_mask_v514)</f>
        <v>ip address 10.250.81.1 255.255.255.0</v>
      </c>
    </row>
    <row r="15" spans="1:1" x14ac:dyDescent="0.25">
      <c r="A15" s="85" t="s">
        <v>1045</v>
      </c>
    </row>
    <row r="16" spans="1:1" x14ac:dyDescent="0.25">
      <c r="A16" s="85"/>
    </row>
    <row r="17" spans="1:1" x14ac:dyDescent="0.25">
      <c r="A17" s="85" t="str">
        <f>CONCATENATE("ip dhcp excluded-address ",var_net_v1,"1 ",var_net_v1,"10")</f>
        <v>ip dhcp excluded-address 10.251.81.1 10.251.81.10</v>
      </c>
    </row>
    <row r="18" spans="1:1" x14ac:dyDescent="0.25">
      <c r="A18" s="85" t="str">
        <f>CONCATENATE("ip dhcp excluded-address ",var_net_v1,"190 ",var_net_v1,"254")</f>
        <v>ip dhcp excluded-address 10.251.81.190 10.251.81.254</v>
      </c>
    </row>
    <row r="19" spans="1:1" x14ac:dyDescent="0.25">
      <c r="A19" s="85" t="str">
        <f>CONCATENATE("ip dhcp excluded-address ",var_net_v511,"1 ",var_net_v511,"10")</f>
        <v>ip dhcp excluded-address 10.248.81.1 10.248.81.10</v>
      </c>
    </row>
    <row r="20" spans="1:1" x14ac:dyDescent="0.25">
      <c r="A20" s="85" t="str">
        <f>CONCATENATE("ip dhcp excluded-address ",var_net_v511,"190 ",var_net_v511,"254")</f>
        <v>ip dhcp excluded-address 10.248.81.190 10.248.81.254</v>
      </c>
    </row>
    <row r="21" spans="1:1" x14ac:dyDescent="0.25">
      <c r="A21" s="85" t="str">
        <f>CONCATENATE("ip dhcp excluded-address ",var_net_v512,"1 ",var_net_v512,"10")</f>
        <v>ip dhcp excluded-address 172.16.81.1 172.16.81.10</v>
      </c>
    </row>
    <row r="22" spans="1:1" x14ac:dyDescent="0.25">
      <c r="A22" s="85" t="str">
        <f>CONCATENATE("ip dhcp excluded-address ",var_net_v512,"190 ",var_net_v512,"254")</f>
        <v>ip dhcp excluded-address 172.16.81.190 172.16.81.254</v>
      </c>
    </row>
    <row r="23" spans="1:1" x14ac:dyDescent="0.25">
      <c r="A23" s="85" t="str">
        <f>CONCATENATE("ip dhcp excluded-address ",var_net_v513,"1 ",var_net_v513,"10")</f>
        <v>ip dhcp excluded-address 10.249.81.1 10.249.81.10</v>
      </c>
    </row>
    <row r="24" spans="1:1" x14ac:dyDescent="0.25">
      <c r="A24" s="85" t="str">
        <f>CONCATENATE("ip dhcp excluded-address ",var_net_v513,"190 ",var_net_v513,"254")</f>
        <v>ip dhcp excluded-address 10.249.81.190 10.249.81.254</v>
      </c>
    </row>
    <row r="25" spans="1:1" x14ac:dyDescent="0.25">
      <c r="A25" s="85" t="str">
        <f>CONCATENATE("ip dhcp excluded-address ",var_net_v514,"1 ",var_net_v514,"10")</f>
        <v>ip dhcp excluded-address 10.250.81.1 10.250.81.10</v>
      </c>
    </row>
    <row r="26" spans="1:1" x14ac:dyDescent="0.25">
      <c r="A26" s="85" t="str">
        <f>CONCATENATE("ip dhcp excluded-address ",var_net_v514,"190 ",var_net_v514,"254")</f>
        <v>ip dhcp excluded-address 10.250.81.190 10.250.81.254</v>
      </c>
    </row>
    <row r="27" spans="1:1" x14ac:dyDescent="0.25">
      <c r="A27" s="85"/>
    </row>
    <row r="28" spans="1:1" x14ac:dyDescent="0.25">
      <c r="A28" s="85" t="s">
        <v>1049</v>
      </c>
    </row>
    <row r="29" spans="1:1" x14ac:dyDescent="0.25">
      <c r="A29" s="85" t="s">
        <v>1050</v>
      </c>
    </row>
    <row r="30" spans="1:1" x14ac:dyDescent="0.25">
      <c r="A30" s="85" t="str">
        <f>CONCATENATE("network ",var_net_v1,"0 ",var_mask_v1)</f>
        <v>network 10.251.81.0 255.255.255.0</v>
      </c>
    </row>
    <row r="31" spans="1:1" x14ac:dyDescent="0.25">
      <c r="A31" s="85" t="str">
        <f>CONCATENATE("domain-name ",var_domain_nl)</f>
        <v>domain-name fc.de.bauhaus.intra</v>
      </c>
    </row>
    <row r="32" spans="1:1" x14ac:dyDescent="0.25">
      <c r="A32" s="85" t="s">
        <v>1078</v>
      </c>
    </row>
    <row r="33" spans="1:1" x14ac:dyDescent="0.25">
      <c r="A33" s="85" t="str">
        <f>CONCATENATE("default-router ",var_gw_v1)</f>
        <v>default-router 10.251.81.1</v>
      </c>
    </row>
    <row r="34" spans="1:1" x14ac:dyDescent="0.25">
      <c r="A34" s="82" t="str">
        <f>CONCATENATE("option 150 ip ",var_tftp_ip_rollout)</f>
        <v>option 150 ip 10.33.93.112</v>
      </c>
    </row>
    <row r="35" spans="1:1" x14ac:dyDescent="0.25">
      <c r="A35" s="85" t="s">
        <v>1046</v>
      </c>
    </row>
    <row r="36" spans="1:1" x14ac:dyDescent="0.25">
      <c r="A36" s="85" t="s">
        <v>1045</v>
      </c>
    </row>
    <row r="37" spans="1:1" x14ac:dyDescent="0.25">
      <c r="A37" s="85"/>
    </row>
    <row r="38" spans="1:1" x14ac:dyDescent="0.25">
      <c r="A38" s="85" t="s">
        <v>1473</v>
      </c>
    </row>
    <row r="39" spans="1:1" x14ac:dyDescent="0.25">
      <c r="A39" s="85" t="s">
        <v>1474</v>
      </c>
    </row>
    <row r="40" spans="1:1" x14ac:dyDescent="0.25">
      <c r="A40" s="85" t="str">
        <f>CONCATENATE("network ",var_net_v511,"0 ",var_mask_v511)</f>
        <v>network 10.248.81.0 255.255.255.0</v>
      </c>
    </row>
    <row r="41" spans="1:1" x14ac:dyDescent="0.25">
      <c r="A41" s="85" t="str">
        <f>CONCATENATE("domain-name ",var_domain_nl)</f>
        <v>domain-name fc.de.bauhaus.intra</v>
      </c>
    </row>
    <row r="42" spans="1:1" x14ac:dyDescent="0.25">
      <c r="A42" s="85" t="s">
        <v>1078</v>
      </c>
    </row>
    <row r="43" spans="1:1" x14ac:dyDescent="0.25">
      <c r="A43" s="85" t="str">
        <f>CONCATENATE("default-router ",var_gw_v511)</f>
        <v>default-router 10.248.81.1</v>
      </c>
    </row>
    <row r="44" spans="1:1" x14ac:dyDescent="0.25">
      <c r="A44" s="85" t="s">
        <v>1046</v>
      </c>
    </row>
    <row r="45" spans="1:1" x14ac:dyDescent="0.25">
      <c r="A45" s="85" t="s">
        <v>1045</v>
      </c>
    </row>
    <row r="46" spans="1:1" x14ac:dyDescent="0.25">
      <c r="A46" s="85"/>
    </row>
    <row r="47" spans="1:1" x14ac:dyDescent="0.25">
      <c r="A47" s="85" t="s">
        <v>1048</v>
      </c>
    </row>
    <row r="48" spans="1:1" x14ac:dyDescent="0.25">
      <c r="A48" s="85" t="s">
        <v>1047</v>
      </c>
    </row>
    <row r="49" spans="1:1" x14ac:dyDescent="0.25">
      <c r="A49" s="85" t="str">
        <f>CONCATENATE("network ",var_net_v512,"0 ",var_mask_v512)</f>
        <v>network 172.16.81.0 255.255.255.0</v>
      </c>
    </row>
    <row r="50" spans="1:1" x14ac:dyDescent="0.25">
      <c r="A50" s="85" t="str">
        <f>CONCATENATE("domain-name ",var_domain_nl)</f>
        <v>domain-name fc.de.bauhaus.intra</v>
      </c>
    </row>
    <row r="51" spans="1:1" x14ac:dyDescent="0.25">
      <c r="A51" s="85" t="s">
        <v>1078</v>
      </c>
    </row>
    <row r="52" spans="1:1" x14ac:dyDescent="0.25">
      <c r="A52" s="85" t="str">
        <f>CONCATENATE("default-router ",var_gw_v512)</f>
        <v>default-router 172.16.81.1</v>
      </c>
    </row>
    <row r="53" spans="1:1" x14ac:dyDescent="0.25">
      <c r="A53" s="85" t="s">
        <v>1046</v>
      </c>
    </row>
    <row r="54" spans="1:1" x14ac:dyDescent="0.25">
      <c r="A54" s="85" t="s">
        <v>1045</v>
      </c>
    </row>
    <row r="55" spans="1:1" x14ac:dyDescent="0.25">
      <c r="A55" s="85"/>
    </row>
    <row r="56" spans="1:1" x14ac:dyDescent="0.25">
      <c r="A56" s="85" t="s">
        <v>1051</v>
      </c>
    </row>
    <row r="57" spans="1:1" x14ac:dyDescent="0.25">
      <c r="A57" s="85" t="s">
        <v>1052</v>
      </c>
    </row>
    <row r="58" spans="1:1" x14ac:dyDescent="0.25">
      <c r="A58" s="85" t="str">
        <f>CONCATENATE("network ",var_net_v513,"0 ",var_mask_v513)</f>
        <v>network 10.249.81.0 255.255.255.0</v>
      </c>
    </row>
    <row r="59" spans="1:1" x14ac:dyDescent="0.25">
      <c r="A59" s="85" t="str">
        <f>CONCATENATE("domain-name ",var_domain_nl)</f>
        <v>domain-name fc.de.bauhaus.intra</v>
      </c>
    </row>
    <row r="60" spans="1:1" x14ac:dyDescent="0.25">
      <c r="A60" s="85" t="s">
        <v>1078</v>
      </c>
    </row>
    <row r="61" spans="1:1" x14ac:dyDescent="0.25">
      <c r="A61" s="85" t="str">
        <f>CONCATENATE("default-router ",var_gw_v513)</f>
        <v>default-router 10.249.81.1</v>
      </c>
    </row>
    <row r="62" spans="1:1" x14ac:dyDescent="0.25">
      <c r="A62" s="85" t="s">
        <v>1046</v>
      </c>
    </row>
    <row r="63" spans="1:1" x14ac:dyDescent="0.25">
      <c r="A63" s="85" t="s">
        <v>1045</v>
      </c>
    </row>
    <row r="64" spans="1:1" x14ac:dyDescent="0.25">
      <c r="A64" s="85"/>
    </row>
    <row r="65" spans="1:1" x14ac:dyDescent="0.25">
      <c r="A65" s="85" t="s">
        <v>1053</v>
      </c>
    </row>
    <row r="66" spans="1:1" x14ac:dyDescent="0.25">
      <c r="A66" s="85" t="s">
        <v>1054</v>
      </c>
    </row>
    <row r="67" spans="1:1" x14ac:dyDescent="0.25">
      <c r="A67" s="85" t="str">
        <f>CONCATENATE("network ",var_net_v514,"0 ",var_mask_v514)</f>
        <v>network 10.250.81.0 255.255.255.0</v>
      </c>
    </row>
    <row r="68" spans="1:1" x14ac:dyDescent="0.25">
      <c r="A68" s="85" t="str">
        <f>CONCATENATE("domain-name ",var_domain_nl)</f>
        <v>domain-name fc.de.bauhaus.intra</v>
      </c>
    </row>
    <row r="69" spans="1:1" x14ac:dyDescent="0.25">
      <c r="A69" s="85" t="s">
        <v>1078</v>
      </c>
    </row>
    <row r="70" spans="1:1" x14ac:dyDescent="0.25">
      <c r="A70" s="85" t="str">
        <f>CONCATENATE("default-router ",var_gw_v514)</f>
        <v>default-router 10.250.81.1</v>
      </c>
    </row>
    <row r="71" spans="1:1" x14ac:dyDescent="0.25">
      <c r="A71" s="85" t="s">
        <v>1046</v>
      </c>
    </row>
    <row r="72" spans="1:1" x14ac:dyDescent="0.25">
      <c r="A72" s="85" t="s">
        <v>1045</v>
      </c>
    </row>
    <row r="73" spans="1:1" x14ac:dyDescent="0.25">
      <c r="A73" s="85"/>
    </row>
    <row r="74" spans="1:1" x14ac:dyDescent="0.25">
      <c r="A74" s="85" t="s">
        <v>1055</v>
      </c>
    </row>
    <row r="75" spans="1:1" x14ac:dyDescent="0.25">
      <c r="A75" s="85" t="s">
        <v>1056</v>
      </c>
    </row>
    <row r="76" spans="1:1" x14ac:dyDescent="0.25">
      <c r="A76" s="85"/>
    </row>
    <row r="77" spans="1:1" x14ac:dyDescent="0.25">
      <c r="A77" s="85"/>
    </row>
    <row r="78" spans="1:1" x14ac:dyDescent="0.25">
      <c r="A78" s="82" t="s">
        <v>1045</v>
      </c>
    </row>
    <row r="79" spans="1:1" ht="15.75" thickBot="1" x14ac:dyDescent="0.3">
      <c r="A79" s="86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workbookViewId="0">
      <selection activeCell="A14" sqref="A14"/>
    </sheetView>
  </sheetViews>
  <sheetFormatPr baseColWidth="10" defaultRowHeight="15" x14ac:dyDescent="0.25"/>
  <cols>
    <col min="1" max="1" width="62.85546875" bestFit="1" customWidth="1"/>
  </cols>
  <sheetData>
    <row r="1" spans="1:1" ht="18.75" x14ac:dyDescent="0.3">
      <c r="A1" s="17" t="s">
        <v>1471</v>
      </c>
    </row>
    <row r="2" spans="1:1" x14ac:dyDescent="0.25">
      <c r="A2" s="69" t="s">
        <v>1298</v>
      </c>
    </row>
    <row r="3" spans="1:1" x14ac:dyDescent="0.25">
      <c r="A3" s="6" t="s">
        <v>1399</v>
      </c>
    </row>
    <row r="4" spans="1:1" x14ac:dyDescent="0.25">
      <c r="A4" s="6" t="s">
        <v>1400</v>
      </c>
    </row>
    <row r="5" spans="1:1" x14ac:dyDescent="0.25">
      <c r="A5" s="6" t="s">
        <v>1401</v>
      </c>
    </row>
    <row r="6" spans="1:1" x14ac:dyDescent="0.25">
      <c r="A6" s="6" t="s">
        <v>1098</v>
      </c>
    </row>
    <row r="7" spans="1:1" x14ac:dyDescent="0.25">
      <c r="A7" s="6" t="s">
        <v>1402</v>
      </c>
    </row>
    <row r="8" spans="1:1" x14ac:dyDescent="0.25">
      <c r="A8" s="6" t="s">
        <v>1403</v>
      </c>
    </row>
    <row r="9" spans="1:1" x14ac:dyDescent="0.25">
      <c r="A9" s="6" t="s">
        <v>1404</v>
      </c>
    </row>
    <row r="10" spans="1:1" x14ac:dyDescent="0.25">
      <c r="A10" s="6" t="s">
        <v>1405</v>
      </c>
    </row>
    <row r="11" spans="1:1" x14ac:dyDescent="0.25">
      <c r="A11" s="6" t="s">
        <v>1398</v>
      </c>
    </row>
    <row r="12" spans="1:1" x14ac:dyDescent="0.25">
      <c r="A12" s="60" t="str">
        <f>CONCATENATE("hostname network-",var_nl)</f>
        <v>hostname network-634</v>
      </c>
    </row>
    <row r="13" spans="1:1" x14ac:dyDescent="0.25">
      <c r="A13" s="6" t="s">
        <v>1398</v>
      </c>
    </row>
    <row r="14" spans="1:1" x14ac:dyDescent="0.25">
      <c r="A14" s="6" t="s">
        <v>1406</v>
      </c>
    </row>
    <row r="15" spans="1:1" x14ac:dyDescent="0.25">
      <c r="A15" s="6" t="s">
        <v>1407</v>
      </c>
    </row>
    <row r="16" spans="1:1" x14ac:dyDescent="0.25">
      <c r="A16" s="6" t="s">
        <v>1398</v>
      </c>
    </row>
    <row r="17" spans="1:1" x14ac:dyDescent="0.25">
      <c r="A17" s="6" t="s">
        <v>1398</v>
      </c>
    </row>
    <row r="18" spans="1:1" x14ac:dyDescent="0.25">
      <c r="A18" s="6" t="s">
        <v>1461</v>
      </c>
    </row>
    <row r="19" spans="1:1" x14ac:dyDescent="0.25">
      <c r="A19" s="6" t="s">
        <v>1398</v>
      </c>
    </row>
    <row r="20" spans="1:1" x14ac:dyDescent="0.25">
      <c r="A20" s="6" t="s">
        <v>1115</v>
      </c>
    </row>
    <row r="21" spans="1:1" x14ac:dyDescent="0.25">
      <c r="A21" s="6" t="s">
        <v>1116</v>
      </c>
    </row>
    <row r="22" spans="1:1" x14ac:dyDescent="0.25">
      <c r="A22" s="6" t="s">
        <v>1398</v>
      </c>
    </row>
    <row r="23" spans="1:1" x14ac:dyDescent="0.25">
      <c r="A23" s="6" t="s">
        <v>1398</v>
      </c>
    </row>
    <row r="24" spans="1:1" x14ac:dyDescent="0.25">
      <c r="A24" s="6" t="s">
        <v>1117</v>
      </c>
    </row>
    <row r="25" spans="1:1" x14ac:dyDescent="0.25">
      <c r="A25" s="6" t="s">
        <v>1118</v>
      </c>
    </row>
    <row r="26" spans="1:1" x14ac:dyDescent="0.25">
      <c r="A26" s="6" t="s">
        <v>1398</v>
      </c>
    </row>
    <row r="27" spans="1:1" x14ac:dyDescent="0.25">
      <c r="A27" s="6" t="s">
        <v>1119</v>
      </c>
    </row>
    <row r="28" spans="1:1" x14ac:dyDescent="0.25">
      <c r="A28" s="6" t="s">
        <v>1408</v>
      </c>
    </row>
    <row r="29" spans="1:1" x14ac:dyDescent="0.25">
      <c r="A29" s="6" t="s">
        <v>1100</v>
      </c>
    </row>
    <row r="30" spans="1:1" x14ac:dyDescent="0.25">
      <c r="A30" s="6" t="s">
        <v>1409</v>
      </c>
    </row>
    <row r="31" spans="1:1" x14ac:dyDescent="0.25">
      <c r="A31" s="6" t="s">
        <v>1398</v>
      </c>
    </row>
    <row r="32" spans="1:1" x14ac:dyDescent="0.25">
      <c r="A32" s="6" t="s">
        <v>1318</v>
      </c>
    </row>
    <row r="33" spans="1:1" x14ac:dyDescent="0.25">
      <c r="A33" s="6" t="s">
        <v>1398</v>
      </c>
    </row>
    <row r="34" spans="1:1" x14ac:dyDescent="0.25">
      <c r="A34" s="6" t="s">
        <v>1462</v>
      </c>
    </row>
    <row r="35" spans="1:1" x14ac:dyDescent="0.25">
      <c r="A35" s="6" t="s">
        <v>1398</v>
      </c>
    </row>
    <row r="36" spans="1:1" x14ac:dyDescent="0.25">
      <c r="A36" s="6" t="s">
        <v>1410</v>
      </c>
    </row>
    <row r="37" spans="1:1" x14ac:dyDescent="0.25">
      <c r="A37" s="6" t="s">
        <v>1398</v>
      </c>
    </row>
    <row r="38" spans="1:1" x14ac:dyDescent="0.25">
      <c r="A38" s="6" t="s">
        <v>1411</v>
      </c>
    </row>
    <row r="39" spans="1:1" x14ac:dyDescent="0.25">
      <c r="A39" s="6" t="s">
        <v>1398</v>
      </c>
    </row>
    <row r="40" spans="1:1" x14ac:dyDescent="0.25">
      <c r="A40" s="6" t="s">
        <v>1413</v>
      </c>
    </row>
    <row r="41" spans="1:1" x14ac:dyDescent="0.25">
      <c r="A41" s="6" t="s">
        <v>1398</v>
      </c>
    </row>
    <row r="42" spans="1:1" x14ac:dyDescent="0.25">
      <c r="A42" s="6" t="s">
        <v>1097</v>
      </c>
    </row>
    <row r="43" spans="1:1" x14ac:dyDescent="0.25">
      <c r="A43" s="6" t="s">
        <v>1398</v>
      </c>
    </row>
    <row r="44" spans="1:1" x14ac:dyDescent="0.25">
      <c r="A44" s="6" t="s">
        <v>1415</v>
      </c>
    </row>
    <row r="45" spans="1:1" x14ac:dyDescent="0.25">
      <c r="A45" s="6" t="s">
        <v>1414</v>
      </c>
    </row>
    <row r="46" spans="1:1" x14ac:dyDescent="0.25">
      <c r="A46" s="6" t="s">
        <v>1398</v>
      </c>
    </row>
    <row r="47" spans="1:1" x14ac:dyDescent="0.25">
      <c r="A47" s="6" t="s">
        <v>1463</v>
      </c>
    </row>
    <row r="48" spans="1:1" x14ac:dyDescent="0.25">
      <c r="A48" s="6" t="s">
        <v>1336</v>
      </c>
    </row>
    <row r="49" spans="1:1" x14ac:dyDescent="0.25">
      <c r="A49" s="6" t="s">
        <v>1416</v>
      </c>
    </row>
    <row r="50" spans="1:1" x14ac:dyDescent="0.25">
      <c r="A50" s="6" t="s">
        <v>1417</v>
      </c>
    </row>
    <row r="51" spans="1:1" x14ac:dyDescent="0.25">
      <c r="A51" s="6" t="s">
        <v>1398</v>
      </c>
    </row>
    <row r="52" spans="1:1" x14ac:dyDescent="0.25">
      <c r="A52" s="6" t="s">
        <v>1398</v>
      </c>
    </row>
    <row r="53" spans="1:1" x14ac:dyDescent="0.25">
      <c r="A53" s="6" t="s">
        <v>1464</v>
      </c>
    </row>
    <row r="54" spans="1:1" x14ac:dyDescent="0.25">
      <c r="A54" s="6" t="s">
        <v>1398</v>
      </c>
    </row>
    <row r="55" spans="1:1" x14ac:dyDescent="0.25">
      <c r="A55" s="6" t="s">
        <v>1418</v>
      </c>
    </row>
    <row r="56" spans="1:1" x14ac:dyDescent="0.25">
      <c r="A56" s="6" t="s">
        <v>1419</v>
      </c>
    </row>
    <row r="57" spans="1:1" x14ac:dyDescent="0.25">
      <c r="A57" s="6" t="s">
        <v>1398</v>
      </c>
    </row>
    <row r="58" spans="1:1" x14ac:dyDescent="0.25">
      <c r="A58" s="6" t="s">
        <v>1420</v>
      </c>
    </row>
    <row r="59" spans="1:1" x14ac:dyDescent="0.25">
      <c r="A59" s="6" t="s">
        <v>1398</v>
      </c>
    </row>
    <row r="60" spans="1:1" x14ac:dyDescent="0.25">
      <c r="A60" s="6" t="s">
        <v>1398</v>
      </c>
    </row>
    <row r="61" spans="1:1" x14ac:dyDescent="0.25">
      <c r="A61" s="6" t="s">
        <v>1421</v>
      </c>
    </row>
    <row r="62" spans="1:1" x14ac:dyDescent="0.25">
      <c r="A62" s="6" t="s">
        <v>1422</v>
      </c>
    </row>
    <row r="63" spans="1:1" x14ac:dyDescent="0.25">
      <c r="A63" s="6" t="s">
        <v>1423</v>
      </c>
    </row>
    <row r="64" spans="1:1" x14ac:dyDescent="0.25">
      <c r="A64" s="6" t="s">
        <v>1424</v>
      </c>
    </row>
    <row r="65" spans="1:1" x14ac:dyDescent="0.25">
      <c r="A65" s="6" t="s">
        <v>1425</v>
      </c>
    </row>
    <row r="66" spans="1:1" x14ac:dyDescent="0.25">
      <c r="A66" s="6" t="s">
        <v>1426</v>
      </c>
    </row>
    <row r="67" spans="1:1" x14ac:dyDescent="0.25">
      <c r="A67" s="6" t="s">
        <v>1427</v>
      </c>
    </row>
    <row r="68" spans="1:1" x14ac:dyDescent="0.25">
      <c r="A68" s="6" t="s">
        <v>1428</v>
      </c>
    </row>
    <row r="69" spans="1:1" x14ac:dyDescent="0.25">
      <c r="A69" s="6" t="s">
        <v>1412</v>
      </c>
    </row>
    <row r="70" spans="1:1" x14ac:dyDescent="0.25">
      <c r="A70" s="6" t="s">
        <v>1398</v>
      </c>
    </row>
    <row r="71" spans="1:1" x14ac:dyDescent="0.25">
      <c r="A71" s="6" t="s">
        <v>1398</v>
      </c>
    </row>
    <row r="72" spans="1:1" x14ac:dyDescent="0.25">
      <c r="A72" s="6" t="s">
        <v>1429</v>
      </c>
    </row>
    <row r="73" spans="1:1" x14ac:dyDescent="0.25">
      <c r="A73" s="6" t="s">
        <v>1430</v>
      </c>
    </row>
    <row r="74" spans="1:1" x14ac:dyDescent="0.25">
      <c r="A74" s="6" t="s">
        <v>1431</v>
      </c>
    </row>
    <row r="75" spans="1:1" x14ac:dyDescent="0.25">
      <c r="A75" s="6" t="s">
        <v>1432</v>
      </c>
    </row>
    <row r="76" spans="1:1" x14ac:dyDescent="0.25">
      <c r="A76" s="6" t="s">
        <v>1433</v>
      </c>
    </row>
    <row r="77" spans="1:1" x14ac:dyDescent="0.25">
      <c r="A77" s="6" t="s">
        <v>1398</v>
      </c>
    </row>
    <row r="78" spans="1:1" x14ac:dyDescent="0.25">
      <c r="A78" s="6" t="s">
        <v>1434</v>
      </c>
    </row>
    <row r="79" spans="1:1" x14ac:dyDescent="0.25">
      <c r="A79" s="6" t="s">
        <v>1435</v>
      </c>
    </row>
    <row r="80" spans="1:1" x14ac:dyDescent="0.25">
      <c r="A80" s="6" t="s">
        <v>1436</v>
      </c>
    </row>
    <row r="81" spans="1:1" x14ac:dyDescent="0.25">
      <c r="A81" s="6" t="s">
        <v>1465</v>
      </c>
    </row>
    <row r="82" spans="1:1" x14ac:dyDescent="0.25">
      <c r="A82" s="6" t="s">
        <v>1466</v>
      </c>
    </row>
    <row r="83" spans="1:1" x14ac:dyDescent="0.25">
      <c r="A83" s="6" t="s">
        <v>1431</v>
      </c>
    </row>
    <row r="84" spans="1:1" x14ac:dyDescent="0.25">
      <c r="A84" s="6" t="s">
        <v>1432</v>
      </c>
    </row>
    <row r="85" spans="1:1" x14ac:dyDescent="0.25">
      <c r="A85" s="6" t="s">
        <v>1433</v>
      </c>
    </row>
    <row r="86" spans="1:1" x14ac:dyDescent="0.25">
      <c r="A86" s="6" t="s">
        <v>1398</v>
      </c>
    </row>
    <row r="87" spans="1:1" x14ac:dyDescent="0.25">
      <c r="A87" s="6" t="s">
        <v>1437</v>
      </c>
    </row>
    <row r="88" spans="1:1" x14ac:dyDescent="0.25">
      <c r="A88" s="6" t="s">
        <v>1438</v>
      </c>
    </row>
    <row r="89" spans="1:1" x14ac:dyDescent="0.25">
      <c r="A89" s="6" t="s">
        <v>1431</v>
      </c>
    </row>
    <row r="90" spans="1:1" x14ac:dyDescent="0.25">
      <c r="A90" s="6" t="s">
        <v>1432</v>
      </c>
    </row>
    <row r="91" spans="1:1" x14ac:dyDescent="0.25">
      <c r="A91" s="6" t="s">
        <v>1433</v>
      </c>
    </row>
    <row r="92" spans="1:1" x14ac:dyDescent="0.25">
      <c r="A92" s="6" t="s">
        <v>1398</v>
      </c>
    </row>
    <row r="93" spans="1:1" x14ac:dyDescent="0.25">
      <c r="A93" s="6" t="s">
        <v>1439</v>
      </c>
    </row>
    <row r="94" spans="1:1" x14ac:dyDescent="0.25">
      <c r="A94" s="6" t="s">
        <v>1467</v>
      </c>
    </row>
    <row r="95" spans="1:1" x14ac:dyDescent="0.25">
      <c r="A95" s="6" t="s">
        <v>1438</v>
      </c>
    </row>
    <row r="96" spans="1:1" x14ac:dyDescent="0.25">
      <c r="A96" s="6" t="s">
        <v>1432</v>
      </c>
    </row>
    <row r="97" spans="1:1" x14ac:dyDescent="0.25">
      <c r="A97" s="6" t="s">
        <v>1433</v>
      </c>
    </row>
    <row r="98" spans="1:1" x14ac:dyDescent="0.25">
      <c r="A98" s="6" t="s">
        <v>1398</v>
      </c>
    </row>
    <row r="99" spans="1:1" x14ac:dyDescent="0.25">
      <c r="A99" s="6" t="s">
        <v>1468</v>
      </c>
    </row>
    <row r="100" spans="1:1" x14ac:dyDescent="0.25">
      <c r="A100" s="6" t="s">
        <v>1440</v>
      </c>
    </row>
    <row r="101" spans="1:1" x14ac:dyDescent="0.25">
      <c r="A101" s="6" t="s">
        <v>1441</v>
      </c>
    </row>
    <row r="102" spans="1:1" x14ac:dyDescent="0.25">
      <c r="A102" s="6" t="s">
        <v>1334</v>
      </c>
    </row>
    <row r="103" spans="1:1" x14ac:dyDescent="0.25">
      <c r="A103" s="6" t="s">
        <v>1442</v>
      </c>
    </row>
    <row r="104" spans="1:1" x14ac:dyDescent="0.25">
      <c r="A104" s="6" t="s">
        <v>1443</v>
      </c>
    </row>
    <row r="105" spans="1:1" x14ac:dyDescent="0.25">
      <c r="A105" s="6" t="s">
        <v>1398</v>
      </c>
    </row>
    <row r="106" spans="1:1" x14ac:dyDescent="0.25">
      <c r="A106" s="6" t="s">
        <v>1444</v>
      </c>
    </row>
    <row r="107" spans="1:1" x14ac:dyDescent="0.25">
      <c r="A107" s="6" t="s">
        <v>1445</v>
      </c>
    </row>
    <row r="108" spans="1:1" x14ac:dyDescent="0.25">
      <c r="A108" s="6" t="s">
        <v>1469</v>
      </c>
    </row>
    <row r="109" spans="1:1" x14ac:dyDescent="0.25">
      <c r="A109" s="6" t="s">
        <v>1446</v>
      </c>
    </row>
    <row r="110" spans="1:1" x14ac:dyDescent="0.25">
      <c r="A110" s="6" t="s">
        <v>1331</v>
      </c>
    </row>
    <row r="111" spans="1:1" x14ac:dyDescent="0.25">
      <c r="A111" s="6" t="s">
        <v>1398</v>
      </c>
    </row>
    <row r="112" spans="1:1" x14ac:dyDescent="0.25">
      <c r="A112" s="6" t="s">
        <v>1447</v>
      </c>
    </row>
    <row r="113" spans="1:1" x14ac:dyDescent="0.25">
      <c r="A113" s="6" t="s">
        <v>1398</v>
      </c>
    </row>
    <row r="114" spans="1:1" x14ac:dyDescent="0.25">
      <c r="A114" s="6" t="s">
        <v>1448</v>
      </c>
    </row>
    <row r="115" spans="1:1" x14ac:dyDescent="0.25">
      <c r="A115" s="6" t="s">
        <v>1449</v>
      </c>
    </row>
    <row r="116" spans="1:1" x14ac:dyDescent="0.25">
      <c r="A116" s="6" t="s">
        <v>1450</v>
      </c>
    </row>
    <row r="117" spans="1:1" x14ac:dyDescent="0.25">
      <c r="A117" s="6" t="s">
        <v>1451</v>
      </c>
    </row>
    <row r="118" spans="1:1" x14ac:dyDescent="0.25">
      <c r="A118" s="6" t="s">
        <v>1452</v>
      </c>
    </row>
    <row r="119" spans="1:1" x14ac:dyDescent="0.25">
      <c r="A119" s="6" t="s">
        <v>1453</v>
      </c>
    </row>
    <row r="120" spans="1:1" x14ac:dyDescent="0.25">
      <c r="A120" s="6" t="s">
        <v>1454</v>
      </c>
    </row>
    <row r="121" spans="1:1" x14ac:dyDescent="0.25">
      <c r="A121" s="6" t="s">
        <v>1452</v>
      </c>
    </row>
    <row r="122" spans="1:1" x14ac:dyDescent="0.25">
      <c r="A122" s="6" t="s">
        <v>1453</v>
      </c>
    </row>
    <row r="123" spans="1:1" x14ac:dyDescent="0.25">
      <c r="A123" s="6" t="s">
        <v>1398</v>
      </c>
    </row>
    <row r="124" spans="1:1" x14ac:dyDescent="0.25">
      <c r="A124" s="6" t="s">
        <v>1470</v>
      </c>
    </row>
    <row r="125" spans="1:1" x14ac:dyDescent="0.25">
      <c r="A125" s="6" t="s">
        <v>1398</v>
      </c>
    </row>
    <row r="126" spans="1:1" x14ac:dyDescent="0.25">
      <c r="A126" s="6" t="s">
        <v>1398</v>
      </c>
    </row>
    <row r="127" spans="1:1" x14ac:dyDescent="0.25">
      <c r="A127" s="6" t="s">
        <v>1104</v>
      </c>
    </row>
    <row r="128" spans="1:1" x14ac:dyDescent="0.25">
      <c r="A128" s="6" t="s">
        <v>1055</v>
      </c>
    </row>
    <row r="129" spans="1:1" x14ac:dyDescent="0.25">
      <c r="A129" s="69" t="s">
        <v>1316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2022-09-14T12:04:59Z</cp:lastPrinted>
  <dcterms:created xsi:type="dcterms:W3CDTF">2016-03-24T13:40:09Z</dcterms:created>
  <dcterms:modified xsi:type="dcterms:W3CDTF">2023-08-16T10:10:20Z</dcterms:modified>
</cp:coreProperties>
</file>