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7_Umstellung 9124 + 9164\896 Wiesbaden\"/>
    </mc:Choice>
  </mc:AlternateContent>
  <xr:revisionPtr revIDLastSave="0" documentId="13_ncr:1_{66F5C206-E3CC-49A7-8CE9-504C2D0B06F1}" xr6:coauthVersionLast="47" xr6:coauthVersionMax="47" xr10:uidLastSave="{00000000-0000-0000-0000-000000000000}"/>
  <bookViews>
    <workbookView xWindow="-23148" yWindow="1272" windowWidth="23256" windowHeight="12576" tabRatio="838" activeTab="2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  <sheet name="Tabelle1" sheetId="53" r:id="rId26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SCRIPT_DB!$E$6:$E$10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SCRIPT_DB!$J$6:$J$9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DATA!$Q$33</definedName>
    <definedName name="var_tftp_ip_vdi">DATA!$Q$35</definedName>
    <definedName name="var_tftp_path_base">DATA!$Q$31</definedName>
    <definedName name="var_tftp_path_base_nl">CONCATENATE(var_tftp_path_base,"/",var_nl)</definedName>
    <definedName name="var_tftp_path_rollout">CONCATENATE(DATA!$Q$34,DATA!$Q$31,"/")</definedName>
    <definedName name="var_tftp_path_rollout_nl">CONCATENATE(DATA!$Q$34,DATA!$Q$31,"/",var_nl,"/")</definedName>
    <definedName name="var_tftp_path_vdi">CONCATENATE(DATA!$Q$36,"/")</definedName>
    <definedName name="var_tftp_path_vdi_nl">CONCATENATE(DATA!$Q$36,DATA!$Q$31,"/",var_nl,"/")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band24">DATA!$V$21</definedName>
    <definedName name="wlan_id17_band5">DATA!$W$21</definedName>
    <definedName name="wlan_id17_band6">DATA!$X$21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band24">DATA!$V$22</definedName>
    <definedName name="wlan_id18_band5">DATA!$W$22</definedName>
    <definedName name="wlan_id18_band6">DATA!$X$22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band24">DATA!$V$23</definedName>
    <definedName name="wlan_id19_band5">DATA!$W$23</definedName>
    <definedName name="wlan_id19_band6">DATA!$X$23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band24">DATA!$V$24</definedName>
    <definedName name="wlan_id20_band5">DATA!$W$24</definedName>
    <definedName name="wlan_id20_band6">DATA!$X$24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1_band24">DATA!$V$25</definedName>
    <definedName name="wlan_id31_band5">DATA!$W$25</definedName>
    <definedName name="wlan_id31_band6">DATA!$X$25</definedName>
    <definedName name="wlan_id31_descript">DATA!$A$25</definedName>
    <definedName name="wlan_id31_eap_local">var_eap_local_tls</definedName>
    <definedName name="wlan_id31_profile_policy">CONCATENATE("flex_vlan",DATA!$C$25,"_logistik")</definedName>
    <definedName name="wlan_id31_profile_wlan">DATA!$E$25</definedName>
    <definedName name="wlan_id31_ssid">DATA!$J$25</definedName>
    <definedName name="wlan_id31_state">DATA!$O$25</definedName>
    <definedName name="wlan_id31_vlan">DATA!$C$25</definedName>
    <definedName name="wlan_id32_band24">DATA!$V$26</definedName>
    <definedName name="wlan_id32_band5">DATA!$W$26</definedName>
    <definedName name="wlan_id32_band6">DATA!$X$26</definedName>
    <definedName name="wlan_id32_descript">DATA!$A$26</definedName>
    <definedName name="wlan_id32_eap_local">var_eap_local_tls</definedName>
    <definedName name="wlan_id32_profile_policy">CONCATENATE("flex_vlan",DATA!$C$26,"_office")</definedName>
    <definedName name="wlan_id32_profile_wlan">DATA!$E$26</definedName>
    <definedName name="wlan_id32_ssid">DATA!$J$26</definedName>
    <definedName name="wlan_id32_state">DATA!$O$26</definedName>
    <definedName name="wlan_id32_vlan">DATA!$C$26</definedName>
    <definedName name="wlan_id33_band24">DATA!$V$27</definedName>
    <definedName name="wlan_id33_band5">DATA!$W$27</definedName>
    <definedName name="wlan_id33_band6">DATA!$X$27</definedName>
    <definedName name="wlan_id33_descript">DATA!$A$27</definedName>
    <definedName name="wlan_id33_profile_policy">CONCATENATE("flex_vlan",DATA!$C$27)</definedName>
    <definedName name="wlan_id33_profile_wlan">DATA!$E$27</definedName>
    <definedName name="wlan_id33_psk">CONCATENATE("$",var_nl,"Smar7hau$")</definedName>
    <definedName name="wlan_id33_ssid">DATA!$J$27</definedName>
    <definedName name="wlan_id33_state">DATA!$O$27</definedName>
    <definedName name="wlan_id33_vlan">DATA!$C$27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48" i="50" l="1"/>
  <c r="A446" i="50"/>
  <c r="A444" i="50"/>
  <c r="A442" i="50"/>
  <c r="A438" i="50"/>
  <c r="A436" i="50"/>
  <c r="A435" i="50"/>
  <c r="A429" i="50"/>
  <c r="A428" i="50"/>
  <c r="A420" i="50"/>
  <c r="A416" i="50"/>
  <c r="A410" i="50"/>
  <c r="A406" i="50"/>
  <c r="A396" i="50"/>
  <c r="A392" i="50"/>
  <c r="A387" i="50"/>
  <c r="A380" i="50"/>
  <c r="A375" i="50"/>
  <c r="A370" i="50"/>
  <c r="A363" i="50"/>
  <c r="A358" i="50"/>
  <c r="A353" i="50"/>
  <c r="A346" i="50"/>
  <c r="A342" i="50"/>
  <c r="A337" i="50"/>
  <c r="A330" i="50"/>
  <c r="A320" i="50"/>
  <c r="A319" i="50"/>
  <c r="A318" i="50"/>
  <c r="A317" i="50"/>
  <c r="A314" i="50"/>
  <c r="A308" i="50"/>
  <c r="A307" i="50"/>
  <c r="A306" i="50"/>
  <c r="A305" i="50"/>
  <c r="A300" i="50"/>
  <c r="A291" i="50"/>
  <c r="A287" i="50"/>
  <c r="A286" i="50"/>
  <c r="A285" i="50"/>
  <c r="A284" i="50"/>
  <c r="A274" i="50"/>
  <c r="A273" i="50"/>
  <c r="A272" i="50"/>
  <c r="A271" i="50"/>
  <c r="A259" i="50"/>
  <c r="A258" i="50"/>
  <c r="A257" i="50"/>
  <c r="A256" i="50"/>
  <c r="A255" i="50"/>
  <c r="A246" i="50"/>
  <c r="A245" i="50"/>
  <c r="A244" i="50"/>
  <c r="A243" i="50"/>
  <c r="A242" i="50"/>
  <c r="A230" i="50"/>
  <c r="A229" i="50"/>
  <c r="A225" i="50"/>
  <c r="A224" i="50"/>
  <c r="A223" i="50"/>
  <c r="A61" i="50"/>
  <c r="A59" i="50"/>
  <c r="A41" i="50"/>
  <c r="A40" i="50"/>
  <c r="A14" i="50"/>
  <c r="A10" i="50"/>
  <c r="A3" i="50"/>
  <c r="A16" i="49"/>
  <c r="A13" i="49"/>
  <c r="A441" i="50"/>
  <c r="A447" i="50"/>
  <c r="A445" i="50"/>
  <c r="A437" i="50"/>
  <c r="A443" i="50"/>
  <c r="A326" i="33" l="1"/>
  <c r="A325" i="33"/>
  <c r="A324" i="33"/>
  <c r="A314" i="33"/>
  <c r="A313" i="33"/>
  <c r="A312" i="33"/>
  <c r="A294" i="33"/>
  <c r="A293" i="33"/>
  <c r="A292" i="33"/>
  <c r="A280" i="33"/>
  <c r="A279" i="33"/>
  <c r="A278" i="33"/>
  <c r="A264" i="33"/>
  <c r="A263" i="33"/>
  <c r="A262" i="33"/>
  <c r="A251" i="33"/>
  <c r="A250" i="33"/>
  <c r="A249" i="33"/>
  <c r="A232" i="33"/>
  <c r="A231" i="33"/>
  <c r="A230" i="33"/>
  <c r="A14" i="32"/>
  <c r="A13" i="32"/>
  <c r="A423" i="33"/>
  <c r="A413" i="33"/>
  <c r="A417" i="33"/>
  <c r="A307" i="33"/>
  <c r="A315" i="33"/>
  <c r="A403" i="33"/>
  <c r="A298" i="33"/>
  <c r="A291" i="33"/>
  <c r="J26" i="3" l="1"/>
  <c r="J25" i="3"/>
  <c r="A13" i="36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5" i="30"/>
  <c r="A306" i="30" s="1"/>
  <c r="A301" i="30"/>
  <c r="A303" i="30" s="1"/>
  <c r="A297" i="30"/>
  <c r="A300" i="30" s="1"/>
  <c r="A293" i="30"/>
  <c r="A295" i="30" s="1"/>
  <c r="A289" i="30"/>
  <c r="A290" i="30" s="1"/>
  <c r="A285" i="30"/>
  <c r="A286" i="30" s="1"/>
  <c r="A281" i="30"/>
  <c r="A282" i="30" s="1"/>
  <c r="A277" i="30"/>
  <c r="A280" i="30" s="1"/>
  <c r="A273" i="30"/>
  <c r="A275" i="30" s="1"/>
  <c r="A288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355" i="30" l="1"/>
  <c r="A284" i="33"/>
  <c r="A277" i="50"/>
  <c r="A301" i="33"/>
  <c r="A294" i="50"/>
  <c r="A287" i="30"/>
  <c r="A307" i="30"/>
  <c r="A304" i="30"/>
  <c r="A231" i="30"/>
  <c r="A296" i="30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125" i="30"/>
  <c r="A128" i="30" s="1"/>
  <c r="A121" i="30"/>
  <c r="A124" i="30" s="1"/>
  <c r="A117" i="30"/>
  <c r="A120" i="30" s="1"/>
  <c r="A113" i="30"/>
  <c r="A116" i="30" s="1"/>
  <c r="A109" i="30"/>
  <c r="A112" i="30" s="1"/>
  <c r="A105" i="30"/>
  <c r="A108" i="30" s="1"/>
  <c r="A101" i="30"/>
  <c r="A104" i="30" s="1"/>
  <c r="A97" i="30"/>
  <c r="A100" i="30" s="1"/>
  <c r="A93" i="30"/>
  <c r="A96" i="30" s="1"/>
  <c r="A89" i="30"/>
  <c r="A92" i="30" s="1"/>
  <c r="A85" i="30"/>
  <c r="A88" i="30" s="1"/>
  <c r="A81" i="30"/>
  <c r="A84" i="30" s="1"/>
  <c r="A77" i="30"/>
  <c r="A80" i="30" s="1"/>
  <c r="A73" i="30"/>
  <c r="A76" i="30" s="1"/>
  <c r="A69" i="30"/>
  <c r="A72" i="30" s="1"/>
  <c r="A65" i="30"/>
  <c r="A68" i="30" s="1"/>
  <c r="A61" i="30"/>
  <c r="A64" i="30" s="1"/>
  <c r="A57" i="30"/>
  <c r="A60" i="30" s="1"/>
  <c r="A53" i="30"/>
  <c r="A56" i="30" s="1"/>
  <c r="A49" i="30"/>
  <c r="A52" i="30" s="1"/>
  <c r="A45" i="30"/>
  <c r="A48" i="30" s="1"/>
  <c r="A41" i="30"/>
  <c r="A44" i="30" s="1"/>
  <c r="A37" i="30"/>
  <c r="A40" i="30" s="1"/>
  <c r="A33" i="30"/>
  <c r="A36" i="30" s="1"/>
  <c r="A29" i="30"/>
  <c r="A32" i="30" s="1"/>
  <c r="A25" i="30"/>
  <c r="A28" i="30" s="1"/>
  <c r="A21" i="30"/>
  <c r="A24" i="30" s="1"/>
  <c r="A17" i="30"/>
  <c r="A20" i="30" s="1"/>
  <c r="A13" i="30"/>
  <c r="A16" i="30" s="1"/>
  <c r="A9" i="30"/>
  <c r="A12" i="30" s="1"/>
  <c r="A7" i="34"/>
  <c r="A31" i="36"/>
  <c r="A48" i="33"/>
  <c r="A41" i="9"/>
  <c r="D12" i="3"/>
  <c r="G12" i="3"/>
  <c r="F12" i="3"/>
  <c r="A40" i="9" l="1"/>
  <c r="A175" i="30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0" i="30"/>
  <c r="A18" i="30"/>
  <c r="A26" i="30"/>
  <c r="A34" i="30"/>
  <c r="A42" i="30"/>
  <c r="A50" i="30"/>
  <c r="A58" i="30"/>
  <c r="A66" i="30"/>
  <c r="A70" i="30" s="1"/>
  <c r="A74" i="30"/>
  <c r="A82" i="30"/>
  <c r="A90" i="30"/>
  <c r="A98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A11" i="30"/>
  <c r="A19" i="30"/>
  <c r="A27" i="30"/>
  <c r="A35" i="30"/>
  <c r="A43" i="30"/>
  <c r="A51" i="30"/>
  <c r="A59" i="30"/>
  <c r="A67" i="30"/>
  <c r="A75" i="30"/>
  <c r="A83" i="30"/>
  <c r="A91" i="30"/>
  <c r="A99" i="30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14" i="30"/>
  <c r="A22" i="30"/>
  <c r="A30" i="30"/>
  <c r="A38" i="30"/>
  <c r="A46" i="30"/>
  <c r="A54" i="30"/>
  <c r="A62" i="30"/>
  <c r="A78" i="30"/>
  <c r="A86" i="30"/>
  <c r="A94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207" i="30"/>
  <c r="A15" i="30"/>
  <c r="A23" i="30"/>
  <c r="A31" i="30"/>
  <c r="A39" i="30"/>
  <c r="A47" i="30"/>
  <c r="A55" i="30"/>
  <c r="A63" i="30"/>
  <c r="A71" i="30"/>
  <c r="A79" i="30"/>
  <c r="A87" i="30"/>
  <c r="A95" i="30"/>
  <c r="A103" i="30"/>
  <c r="A111" i="30"/>
  <c r="A119" i="30"/>
  <c r="A127" i="30"/>
  <c r="A135" i="30"/>
  <c r="A143" i="30"/>
  <c r="A12" i="52"/>
  <c r="A41" i="49"/>
  <c r="A39" i="49"/>
  <c r="A38" i="49"/>
  <c r="A37" i="49"/>
  <c r="A36" i="49"/>
  <c r="A24" i="49"/>
  <c r="A22" i="49"/>
  <c r="A21" i="49"/>
  <c r="A19" i="49"/>
  <c r="A18" i="49"/>
  <c r="A17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M170" i="44" s="1"/>
  <c r="N170" i="44" s="1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L181" i="44" s="1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L187" i="44" s="1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L200" i="44" s="1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L206" i="44" s="1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M223" i="44" s="1"/>
  <c r="N223" i="44" s="1"/>
  <c r="F223" i="44"/>
  <c r="E224" i="44"/>
  <c r="F224" i="44"/>
  <c r="E225" i="44"/>
  <c r="F225" i="44"/>
  <c r="E226" i="44"/>
  <c r="F226" i="44"/>
  <c r="E227" i="44"/>
  <c r="F227" i="44"/>
  <c r="E228" i="44"/>
  <c r="M228" i="44" s="1"/>
  <c r="N228" i="44" s="1"/>
  <c r="F228" i="44"/>
  <c r="E229" i="44"/>
  <c r="L229" i="44" s="1"/>
  <c r="F229" i="44"/>
  <c r="E230" i="44"/>
  <c r="M230" i="44" s="1"/>
  <c r="N230" i="44" s="1"/>
  <c r="F230" i="44"/>
  <c r="E231" i="44"/>
  <c r="F231" i="44"/>
  <c r="E232" i="44"/>
  <c r="F232" i="44"/>
  <c r="E233" i="44"/>
  <c r="L233" i="44" s="1"/>
  <c r="F233" i="44"/>
  <c r="E234" i="44"/>
  <c r="F234" i="44"/>
  <c r="E235" i="44"/>
  <c r="M235" i="44" s="1"/>
  <c r="N235" i="44" s="1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M242" i="44" s="1"/>
  <c r="N242" i="44" s="1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M247" i="44" s="1"/>
  <c r="N247" i="44" s="1"/>
  <c r="F247" i="44"/>
  <c r="E248" i="44"/>
  <c r="M248" i="44" s="1"/>
  <c r="N248" i="44" s="1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C25" i="44"/>
  <c r="C26" i="44"/>
  <c r="C27" i="44"/>
  <c r="C28" i="44"/>
  <c r="C29" i="44"/>
  <c r="C30" i="44"/>
  <c r="I30" i="44" s="1"/>
  <c r="C31" i="44"/>
  <c r="C32" i="44"/>
  <c r="C33" i="44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I125" i="44" s="1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I183" i="44" s="1"/>
  <c r="C184" i="44"/>
  <c r="C185" i="44"/>
  <c r="I185" i="44" s="1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I217" i="44" s="1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I226" i="44" s="1"/>
  <c r="C227" i="44"/>
  <c r="I227" i="44" s="1"/>
  <c r="C228" i="44"/>
  <c r="I228" i="44" s="1"/>
  <c r="C229" i="44"/>
  <c r="C230" i="44"/>
  <c r="I230" i="44" s="1"/>
  <c r="C231" i="44"/>
  <c r="I231" i="44" s="1"/>
  <c r="C232" i="44"/>
  <c r="C233" i="44"/>
  <c r="I233" i="44" s="1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I242" i="44" s="1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I248" i="44" s="1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I255" i="44" s="1"/>
  <c r="C256" i="44"/>
  <c r="I256" i="44" s="1"/>
  <c r="C257" i="44"/>
  <c r="I257" i="44" s="1"/>
  <c r="C4" i="44"/>
  <c r="I4" i="44" s="1"/>
  <c r="H4" i="44"/>
  <c r="I250" i="44"/>
  <c r="H257" i="44"/>
  <c r="G257" i="44"/>
  <c r="B257" i="44"/>
  <c r="M256" i="44"/>
  <c r="N256" i="44" s="1"/>
  <c r="L256" i="44"/>
  <c r="H256" i="44"/>
  <c r="G256" i="44"/>
  <c r="B256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L248" i="44"/>
  <c r="H248" i="44"/>
  <c r="G248" i="44"/>
  <c r="B248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H242" i="44"/>
  <c r="G242" i="44"/>
  <c r="B242" i="44"/>
  <c r="M241" i="44"/>
  <c r="N241" i="44" s="1"/>
  <c r="H241" i="44"/>
  <c r="G241" i="44"/>
  <c r="B241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H231" i="44"/>
  <c r="G231" i="44"/>
  <c r="B231" i="44"/>
  <c r="L230" i="44"/>
  <c r="H230" i="44"/>
  <c r="G230" i="44"/>
  <c r="B230" i="44"/>
  <c r="M229" i="44"/>
  <c r="N229" i="44" s="1"/>
  <c r="I229" i="44"/>
  <c r="H229" i="44"/>
  <c r="G229" i="44"/>
  <c r="B229" i="44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I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I25" i="44"/>
  <c r="H25" i="44"/>
  <c r="G25" i="44"/>
  <c r="B25" i="44"/>
  <c r="M24" i="44"/>
  <c r="N24" i="44" s="1"/>
  <c r="L24" i="44"/>
  <c r="I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257" i="43" s="1"/>
  <c r="H5" i="43"/>
  <c r="M257" i="43"/>
  <c r="N257" i="43" s="1"/>
  <c r="L257" i="43"/>
  <c r="G257" i="43"/>
  <c r="B257" i="43"/>
  <c r="M256" i="43"/>
  <c r="N256" i="43" s="1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M253" i="43"/>
  <c r="N253" i="43" s="1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M250" i="43"/>
  <c r="N250" i="43" s="1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M245" i="43"/>
  <c r="N245" i="43" s="1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M242" i="43"/>
  <c r="N242" i="43" s="1"/>
  <c r="L242" i="43"/>
  <c r="G242" i="43"/>
  <c r="B242" i="43"/>
  <c r="M241" i="43"/>
  <c r="N241" i="43" s="1"/>
  <c r="L241" i="43"/>
  <c r="G241" i="43"/>
  <c r="B241" i="43"/>
  <c r="M240" i="43"/>
  <c r="N240" i="43" s="1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M234" i="43"/>
  <c r="N234" i="43" s="1"/>
  <c r="L234" i="43"/>
  <c r="G234" i="43"/>
  <c r="B234" i="43"/>
  <c r="M233" i="43"/>
  <c r="N233" i="43" s="1"/>
  <c r="L233" i="43"/>
  <c r="G233" i="43"/>
  <c r="B233" i="43"/>
  <c r="M232" i="43"/>
  <c r="N232" i="43" s="1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M229" i="43"/>
  <c r="N229" i="43" s="1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M224" i="43"/>
  <c r="N224" i="43" s="1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M221" i="43"/>
  <c r="N221" i="43" s="1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M218" i="43"/>
  <c r="N218" i="43" s="1"/>
  <c r="L218" i="43"/>
  <c r="G218" i="43"/>
  <c r="B218" i="43"/>
  <c r="M217" i="43"/>
  <c r="N217" i="43" s="1"/>
  <c r="L217" i="43"/>
  <c r="G217" i="43"/>
  <c r="B217" i="43"/>
  <c r="M216" i="43"/>
  <c r="N216" i="43" s="1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M213" i="43"/>
  <c r="N213" i="43" s="1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M210" i="43"/>
  <c r="N210" i="43" s="1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M205" i="43"/>
  <c r="N205" i="43" s="1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M202" i="43"/>
  <c r="N202" i="43" s="1"/>
  <c r="L202" i="43"/>
  <c r="G202" i="43"/>
  <c r="B202" i="43"/>
  <c r="M201" i="43"/>
  <c r="N201" i="43" s="1"/>
  <c r="L201" i="43"/>
  <c r="G201" i="43"/>
  <c r="B201" i="43"/>
  <c r="M200" i="43"/>
  <c r="N200" i="43" s="1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M194" i="43"/>
  <c r="N194" i="43" s="1"/>
  <c r="L194" i="43"/>
  <c r="G194" i="43"/>
  <c r="B194" i="43"/>
  <c r="M193" i="43"/>
  <c r="N193" i="43" s="1"/>
  <c r="L193" i="43"/>
  <c r="G193" i="43"/>
  <c r="B193" i="43"/>
  <c r="M192" i="43"/>
  <c r="N192" i="43" s="1"/>
  <c r="L192" i="43"/>
  <c r="G192" i="43"/>
  <c r="B192" i="43"/>
  <c r="M191" i="43"/>
  <c r="N191" i="43" s="1"/>
  <c r="L191" i="43"/>
  <c r="G191" i="43"/>
  <c r="B191" i="43"/>
  <c r="M190" i="43"/>
  <c r="N190" i="43" s="1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M186" i="43"/>
  <c r="N186" i="43" s="1"/>
  <c r="L186" i="43"/>
  <c r="G186" i="43"/>
  <c r="B186" i="43"/>
  <c r="M185" i="43"/>
  <c r="N185" i="43" s="1"/>
  <c r="L185" i="43"/>
  <c r="G185" i="43"/>
  <c r="B185" i="43"/>
  <c r="M184" i="43"/>
  <c r="N184" i="43" s="1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M179" i="43"/>
  <c r="N179" i="43" s="1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M176" i="43"/>
  <c r="N176" i="43" s="1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M171" i="43"/>
  <c r="N171" i="43" s="1"/>
  <c r="L171" i="43"/>
  <c r="G171" i="43"/>
  <c r="B171" i="43"/>
  <c r="M170" i="43"/>
  <c r="N170" i="43" s="1"/>
  <c r="L170" i="43"/>
  <c r="G170" i="43"/>
  <c r="B170" i="43"/>
  <c r="M169" i="43"/>
  <c r="N169" i="43" s="1"/>
  <c r="L169" i="43"/>
  <c r="G169" i="43"/>
  <c r="B169" i="43"/>
  <c r="M168" i="43"/>
  <c r="N168" i="43" s="1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M163" i="43"/>
  <c r="N163" i="43" s="1"/>
  <c r="L163" i="43"/>
  <c r="G163" i="43"/>
  <c r="B163" i="43"/>
  <c r="M162" i="43"/>
  <c r="N162" i="43" s="1"/>
  <c r="L162" i="43"/>
  <c r="G162" i="43"/>
  <c r="B162" i="43"/>
  <c r="M161" i="43"/>
  <c r="N161" i="43" s="1"/>
  <c r="L161" i="43"/>
  <c r="G161" i="43"/>
  <c r="B161" i="43"/>
  <c r="M160" i="43"/>
  <c r="N160" i="43" s="1"/>
  <c r="L160" i="43"/>
  <c r="G160" i="43"/>
  <c r="B160" i="43"/>
  <c r="M159" i="43"/>
  <c r="N159" i="43" s="1"/>
  <c r="L159" i="43"/>
  <c r="G159" i="43"/>
  <c r="B159" i="43"/>
  <c r="M158" i="43"/>
  <c r="N158" i="43" s="1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M155" i="43"/>
  <c r="N155" i="43" s="1"/>
  <c r="L155" i="43"/>
  <c r="G155" i="43"/>
  <c r="B155" i="43"/>
  <c r="M154" i="43"/>
  <c r="N154" i="43" s="1"/>
  <c r="L154" i="43"/>
  <c r="G154" i="43"/>
  <c r="B154" i="43"/>
  <c r="M153" i="43"/>
  <c r="N153" i="43" s="1"/>
  <c r="L153" i="43"/>
  <c r="G153" i="43"/>
  <c r="B153" i="43"/>
  <c r="M152" i="43"/>
  <c r="N152" i="43" s="1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M147" i="43"/>
  <c r="N147" i="43" s="1"/>
  <c r="L147" i="43"/>
  <c r="G147" i="43"/>
  <c r="B147" i="43"/>
  <c r="M146" i="43"/>
  <c r="N146" i="43" s="1"/>
  <c r="L146" i="43"/>
  <c r="G146" i="43"/>
  <c r="B146" i="43"/>
  <c r="M145" i="43"/>
  <c r="N145" i="43" s="1"/>
  <c r="L145" i="43"/>
  <c r="G145" i="43"/>
  <c r="B145" i="43"/>
  <c r="M144" i="43"/>
  <c r="N144" i="43" s="1"/>
  <c r="L144" i="43"/>
  <c r="G144" i="43"/>
  <c r="B144" i="43"/>
  <c r="M143" i="43"/>
  <c r="N143" i="43" s="1"/>
  <c r="L143" i="43"/>
  <c r="G143" i="43"/>
  <c r="B143" i="43"/>
  <c r="M142" i="43"/>
  <c r="N142" i="43" s="1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M139" i="43"/>
  <c r="N139" i="43" s="1"/>
  <c r="L139" i="43"/>
  <c r="G139" i="43"/>
  <c r="B139" i="43"/>
  <c r="M138" i="43"/>
  <c r="N138" i="43" s="1"/>
  <c r="L138" i="43"/>
  <c r="G138" i="43"/>
  <c r="B138" i="43"/>
  <c r="M137" i="43"/>
  <c r="N137" i="43" s="1"/>
  <c r="L137" i="43"/>
  <c r="G137" i="43"/>
  <c r="B137" i="43"/>
  <c r="M136" i="43"/>
  <c r="N136" i="43" s="1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M131" i="43"/>
  <c r="N131" i="43" s="1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M128" i="43"/>
  <c r="N128" i="43" s="1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M123" i="43"/>
  <c r="N123" i="43" s="1"/>
  <c r="L123" i="43"/>
  <c r="G123" i="43"/>
  <c r="B123" i="43"/>
  <c r="M122" i="43"/>
  <c r="N122" i="43" s="1"/>
  <c r="L122" i="43"/>
  <c r="G122" i="43"/>
  <c r="B122" i="43"/>
  <c r="M121" i="43"/>
  <c r="N121" i="43" s="1"/>
  <c r="L121" i="43"/>
  <c r="G121" i="43"/>
  <c r="B121" i="43"/>
  <c r="M120" i="43"/>
  <c r="N120" i="43" s="1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M115" i="43"/>
  <c r="N115" i="43" s="1"/>
  <c r="L115" i="43"/>
  <c r="G115" i="43"/>
  <c r="B115" i="43"/>
  <c r="M114" i="43"/>
  <c r="N114" i="43" s="1"/>
  <c r="L114" i="43"/>
  <c r="G114" i="43"/>
  <c r="B114" i="43"/>
  <c r="M113" i="43"/>
  <c r="N113" i="43" s="1"/>
  <c r="L113" i="43"/>
  <c r="G113" i="43"/>
  <c r="B113" i="43"/>
  <c r="M112" i="43"/>
  <c r="N112" i="43" s="1"/>
  <c r="L112" i="43"/>
  <c r="G112" i="43"/>
  <c r="B112" i="43"/>
  <c r="M111" i="43"/>
  <c r="N111" i="43" s="1"/>
  <c r="L111" i="43"/>
  <c r="G111" i="43"/>
  <c r="B111" i="43"/>
  <c r="M110" i="43"/>
  <c r="N110" i="43" s="1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M107" i="43"/>
  <c r="N107" i="43" s="1"/>
  <c r="L107" i="43"/>
  <c r="G107" i="43"/>
  <c r="B107" i="43"/>
  <c r="M106" i="43"/>
  <c r="N106" i="43" s="1"/>
  <c r="L106" i="43"/>
  <c r="G106" i="43"/>
  <c r="B106" i="43"/>
  <c r="M105" i="43"/>
  <c r="N105" i="43" s="1"/>
  <c r="L105" i="43"/>
  <c r="G105" i="43"/>
  <c r="B105" i="43"/>
  <c r="M104" i="43"/>
  <c r="N104" i="43" s="1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M99" i="43"/>
  <c r="N99" i="43" s="1"/>
  <c r="L99" i="43"/>
  <c r="G99" i="43"/>
  <c r="B99" i="43"/>
  <c r="M98" i="43"/>
  <c r="N98" i="43" s="1"/>
  <c r="L98" i="43"/>
  <c r="G98" i="43"/>
  <c r="B98" i="43"/>
  <c r="M97" i="43"/>
  <c r="N97" i="43" s="1"/>
  <c r="L97" i="43"/>
  <c r="G97" i="43"/>
  <c r="B97" i="43"/>
  <c r="M96" i="43"/>
  <c r="N96" i="43" s="1"/>
  <c r="L96" i="43"/>
  <c r="G96" i="43"/>
  <c r="B96" i="43"/>
  <c r="M95" i="43"/>
  <c r="N95" i="43" s="1"/>
  <c r="L95" i="43"/>
  <c r="G95" i="43"/>
  <c r="B95" i="43"/>
  <c r="M94" i="43"/>
  <c r="N94" i="43" s="1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M91" i="43"/>
  <c r="N91" i="43" s="1"/>
  <c r="L91" i="43"/>
  <c r="G91" i="43"/>
  <c r="B91" i="43"/>
  <c r="M90" i="43"/>
  <c r="N90" i="43" s="1"/>
  <c r="L90" i="43"/>
  <c r="G90" i="43"/>
  <c r="B90" i="43"/>
  <c r="M89" i="43"/>
  <c r="N89" i="43" s="1"/>
  <c r="L89" i="43"/>
  <c r="G89" i="43"/>
  <c r="B89" i="43"/>
  <c r="M88" i="43"/>
  <c r="N88" i="43" s="1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M83" i="43"/>
  <c r="N83" i="43" s="1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M80" i="43"/>
  <c r="N80" i="43" s="1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M75" i="43"/>
  <c r="N75" i="43" s="1"/>
  <c r="L75" i="43"/>
  <c r="G75" i="43"/>
  <c r="B75" i="43"/>
  <c r="M74" i="43"/>
  <c r="N74" i="43" s="1"/>
  <c r="L74" i="43"/>
  <c r="G74" i="43"/>
  <c r="B74" i="43"/>
  <c r="M73" i="43"/>
  <c r="N73" i="43" s="1"/>
  <c r="L73" i="43"/>
  <c r="G73" i="43"/>
  <c r="B73" i="43"/>
  <c r="M72" i="43"/>
  <c r="N72" i="43" s="1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M67" i="43"/>
  <c r="N67" i="43" s="1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M64" i="43"/>
  <c r="N64" i="43" s="1"/>
  <c r="L64" i="43"/>
  <c r="G64" i="43"/>
  <c r="B64" i="43"/>
  <c r="M63" i="43"/>
  <c r="N63" i="43" s="1"/>
  <c r="L63" i="43"/>
  <c r="G63" i="43"/>
  <c r="B63" i="43"/>
  <c r="M62" i="43"/>
  <c r="N62" i="43" s="1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M59" i="43"/>
  <c r="N59" i="43" s="1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M56" i="43"/>
  <c r="N56" i="43" s="1"/>
  <c r="L56" i="43"/>
  <c r="G56" i="43"/>
  <c r="B56" i="43"/>
  <c r="M55" i="43"/>
  <c r="N55" i="43" s="1"/>
  <c r="L55" i="43"/>
  <c r="G55" i="43"/>
  <c r="B55" i="43"/>
  <c r="M54" i="43"/>
  <c r="N54" i="43" s="1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M46" i="43"/>
  <c r="N46" i="43" s="1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M43" i="43"/>
  <c r="N43" i="43" s="1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9" i="32"/>
  <c r="Q32" i="3"/>
  <c r="A37" i="32"/>
  <c r="A43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435" i="33"/>
  <c r="A394" i="33"/>
  <c r="A377" i="33"/>
  <c r="A360" i="33"/>
  <c r="A344" i="33"/>
  <c r="A265" i="33"/>
  <c r="A10" i="33"/>
  <c r="A14" i="33"/>
  <c r="A3" i="33"/>
  <c r="A56" i="37"/>
  <c r="A46" i="37"/>
  <c r="A44" i="37"/>
  <c r="A37" i="37"/>
  <c r="A36" i="37"/>
  <c r="A33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 s="1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 s="1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 s="1"/>
  <c r="L180" i="8"/>
  <c r="M180" i="8"/>
  <c r="N180" i="8"/>
  <c r="L181" i="8"/>
  <c r="M181" i="8"/>
  <c r="N181" i="8" s="1"/>
  <c r="L182" i="8"/>
  <c r="M182" i="8"/>
  <c r="N182" i="8" s="1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 s="1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 s="1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 s="1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 s="1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 s="1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455" i="33"/>
  <c r="A451" i="33"/>
  <c r="A453" i="33"/>
  <c r="A443" i="33"/>
  <c r="A442" i="33"/>
  <c r="A449" i="33"/>
  <c r="A445" i="33"/>
  <c r="A399" i="33"/>
  <c r="A436" i="33"/>
  <c r="A382" i="33"/>
  <c r="A365" i="33"/>
  <c r="A349" i="33"/>
  <c r="A427" i="33"/>
  <c r="A387" i="33"/>
  <c r="A370" i="33"/>
  <c r="A353" i="33"/>
  <c r="A337" i="33"/>
  <c r="A252" i="33"/>
  <c r="A236" i="33"/>
  <c r="A327" i="33"/>
  <c r="A281" i="33"/>
  <c r="A266" i="33"/>
  <c r="A253" i="33"/>
  <c r="A237" i="33"/>
  <c r="A321" i="33"/>
  <c r="P27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450" i="33"/>
  <c r="E22" i="3"/>
  <c r="A454" i="33"/>
  <c r="E27" i="3"/>
  <c r="E21" i="3"/>
  <c r="E23" i="3"/>
  <c r="A444" i="33"/>
  <c r="A448" i="33"/>
  <c r="A452" i="33"/>
  <c r="L247" i="44" l="1"/>
  <c r="M240" i="44"/>
  <c r="N240" i="44" s="1"/>
  <c r="A470" i="50"/>
  <c r="A311" i="50"/>
  <c r="A467" i="50"/>
  <c r="A233" i="50"/>
  <c r="A468" i="50"/>
  <c r="A249" i="50"/>
  <c r="A464" i="50"/>
  <c r="A217" i="50"/>
  <c r="L249" i="44"/>
  <c r="M253" i="44"/>
  <c r="N253" i="44" s="1"/>
  <c r="L257" i="44"/>
  <c r="L245" i="44"/>
  <c r="M250" i="44"/>
  <c r="N250" i="44" s="1"/>
  <c r="M41" i="44"/>
  <c r="N41" i="44" s="1"/>
  <c r="L255" i="44"/>
  <c r="L254" i="44"/>
  <c r="M4" i="44"/>
  <c r="N4" i="44" s="1"/>
  <c r="A477" i="33"/>
  <c r="A475" i="33"/>
  <c r="A474" i="33"/>
  <c r="A471" i="33"/>
  <c r="A318" i="33"/>
  <c r="A256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5" i="3"/>
  <c r="B32" i="3"/>
  <c r="B31" i="3"/>
  <c r="B36" i="3"/>
  <c r="B34" i="3"/>
  <c r="B33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68" i="33"/>
  <c r="A47" i="33"/>
  <c r="A36" i="32"/>
  <c r="A35" i="32"/>
  <c r="A34" i="32"/>
  <c r="A22" i="32"/>
  <c r="A19" i="32"/>
  <c r="A17" i="32"/>
  <c r="A16" i="32"/>
  <c r="A15" i="32"/>
  <c r="A469" i="50" l="1"/>
  <c r="A262" i="50"/>
  <c r="A56" i="50"/>
  <c r="A63" i="33"/>
  <c r="A115" i="42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9" i="49"/>
  <c r="A269" i="33"/>
  <c r="A476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240" i="33"/>
  <c r="A224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N21" i="8"/>
  <c r="N20" i="8"/>
  <c r="N19" i="8"/>
  <c r="N18" i="8"/>
  <c r="N17" i="8"/>
  <c r="N16" i="8"/>
  <c r="N15" i="8"/>
  <c r="N9" i="8"/>
  <c r="N8" i="8"/>
  <c r="N7" i="8"/>
  <c r="N6" i="8"/>
  <c r="N5" i="8"/>
  <c r="N1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13" i="8"/>
  <c r="N12" i="8"/>
  <c r="N11" i="8"/>
  <c r="N10" i="8"/>
  <c r="A8" i="30" l="1"/>
  <c r="A7" i="30"/>
  <c r="A66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family val="2"/>
          </rPr>
          <t>phollmann:</t>
        </r>
        <r>
          <rPr>
            <sz val="9"/>
            <color indexed="81"/>
            <rFont val="Segoe UI"/>
            <family val="2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<sst xmlns="http://schemas.openxmlformats.org/spreadsheetml/2006/main" count="2461" uniqueCount="1582">
  <si>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</si>
  <si>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</si>
  <si>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</si>
  <si>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</si>
  <si>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</si>
  <si>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</si>
  <si>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</si>
  <si>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</si>
  <si>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</si>
  <si>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</si>
  <si>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</si>
  <si>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</si>
  <si>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</si>
  <si>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</si>
  <si>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</si>
  <si>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</si>
  <si>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</si>
  <si>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</si>
  <si>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</si>
  <si>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</si>
  <si>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</si>
  <si>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</si>
  <si>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</si>
  <si>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</si>
  <si>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</si>
  <si>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</si>
  <si>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</si>
  <si>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</si>
  <si>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</si>
  <si>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</si>
  <si>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</si>
  <si>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</si>
  <si>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</si>
  <si>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</si>
  <si>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</si>
  <si>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</si>
  <si>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</si>
  <si>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</si>
  <si>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</si>
  <si>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</si>
  <si>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</si>
  <si>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</si>
  <si>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</si>
  <si>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</si>
  <si>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</si>
  <si>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</si>
  <si>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</si>
  <si>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</si>
  <si>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</si>
  <si>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</si>
  <si>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</si>
  <si>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</si>
  <si>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</si>
  <si>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</si>
  <si>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</si>
  <si>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</si>
  <si>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</si>
  <si>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</si>
  <si>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</si>
  <si>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</si>
  <si>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</si>
  <si>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</si>
  <si>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</si>
  <si>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</si>
  <si>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</si>
  <si>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</si>
  <si>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</si>
  <si>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</si>
  <si>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</si>
  <si>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</si>
  <si>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</si>
  <si>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</si>
  <si>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</si>
  <si>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</si>
  <si>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</si>
  <si>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</si>
  <si>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</si>
  <si>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</si>
  <si>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</si>
  <si>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</si>
  <si>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</si>
  <si>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</si>
  <si>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</si>
  <si>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</si>
  <si>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</si>
  <si>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</si>
  <si>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</si>
  <si>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</si>
  <si>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</si>
  <si>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</si>
  <si>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</si>
  <si>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</si>
  <si>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</si>
  <si>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</si>
  <si>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</si>
  <si>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</si>
  <si>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</si>
  <si>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</si>
  <si>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</si>
  <si>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</si>
  <si>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</si>
  <si>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</si>
  <si>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</si>
  <si>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</si>
  <si>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</si>
  <si>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</si>
  <si>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</si>
  <si>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</si>
  <si>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</si>
  <si>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</si>
  <si>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</si>
  <si>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</si>
  <si>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</si>
  <si>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</si>
  <si>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</si>
  <si>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</si>
  <si>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</si>
  <si>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</si>
  <si>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</si>
  <si>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</si>
  <si>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</si>
  <si>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</si>
  <si>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</si>
  <si>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</si>
  <si>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</si>
  <si>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</si>
  <si>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</si>
  <si>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</si>
  <si>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</si>
  <si>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</si>
  <si>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</si>
  <si>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</si>
  <si>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</si>
  <si>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</si>
  <si>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</si>
  <si>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</si>
  <si>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</si>
  <si>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</si>
  <si>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</si>
  <si>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</si>
  <si>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</si>
  <si>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</si>
  <si>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</si>
  <si>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</si>
  <si>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</si>
  <si>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</si>
  <si>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</si>
  <si>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</si>
  <si>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</si>
  <si>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</si>
  <si>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</si>
  <si>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</si>
  <si>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</si>
  <si>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</si>
  <si>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</si>
  <si>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</si>
  <si>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</si>
  <si>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</si>
  <si>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</si>
  <si>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</si>
  <si>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</si>
  <si>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</si>
  <si>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</si>
  <si>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</si>
  <si>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</si>
  <si>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</si>
  <si>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</si>
  <si>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</si>
  <si>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</si>
  <si>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</si>
  <si>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</si>
  <si>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</si>
  <si>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</si>
  <si>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</si>
  <si>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</si>
  <si>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</si>
  <si>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</si>
  <si>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</si>
  <si>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</si>
  <si>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</si>
  <si>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</si>
  <si>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</si>
  <si>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</si>
  <si>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</si>
  <si>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</si>
  <si>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</si>
  <si>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</si>
  <si>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</si>
  <si>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</si>
  <si>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</si>
  <si>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</si>
  <si>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</si>
  <si>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</si>
  <si>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</si>
  <si>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</si>
  <si>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</si>
  <si>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</si>
  <si>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</si>
  <si>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</si>
  <si>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</si>
  <si>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</si>
  <si>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</si>
  <si>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</si>
  <si>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</si>
  <si>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</si>
  <si>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</si>
  <si>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</si>
  <si>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</si>
  <si>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</si>
  <si>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</si>
  <si>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</si>
  <si>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</si>
  <si>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</si>
  <si>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</si>
  <si>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</si>
  <si>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</si>
  <si>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</si>
  <si>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</si>
  <si>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</si>
  <si>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</si>
  <si>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</si>
  <si>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</si>
  <si>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</si>
  <si>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</si>
  <si>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</si>
  <si>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</si>
  <si>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</si>
  <si>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</si>
  <si>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</si>
  <si>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</si>
  <si>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</si>
  <si>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</si>
  <si>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</si>
  <si>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</si>
  <si>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</si>
  <si>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</si>
  <si>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</si>
  <si>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</si>
  <si>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</si>
  <si>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</si>
  <si>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</si>
  <si>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</si>
  <si>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</si>
  <si>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</si>
  <si>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</si>
  <si>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</si>
  <si>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</si>
  <si>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</si>
  <si>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</si>
  <si>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</si>
  <si>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</si>
  <si>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</si>
  <si>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</si>
  <si>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</si>
  <si>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</si>
  <si>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</si>
  <si>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</si>
  <si>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</si>
  <si>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</si>
  <si>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</si>
  <si>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</si>
  <si>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</si>
  <si>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</si>
  <si>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</si>
  <si>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</si>
  <si>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</si>
  <si>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</si>
  <si>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</si>
  <si>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</si>
  <si>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</si>
  <si>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</si>
  <si>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</si>
  <si>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</si>
  <si>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</si>
  <si>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</si>
  <si>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</si>
  <si>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</si>
  <si>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</si>
  <si>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</si>
  <si>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</si>
  <si>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</si>
  <si>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</si>
  <si>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</si>
  <si>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</si>
  <si>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</si>
  <si>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</si>
  <si>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</si>
  <si>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</si>
  <si>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</si>
  <si>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</si>
  <si>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</si>
  <si>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</si>
  <si>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</si>
  <si>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</si>
  <si>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</si>
  <si>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</si>
  <si>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</si>
  <si>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</si>
  <si>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</si>
  <si>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</si>
  <si>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</si>
  <si>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</si>
  <si>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</si>
  <si>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</si>
  <si>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</si>
  <si>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</si>
  <si>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</si>
  <si>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</si>
  <si>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</si>
  <si>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</si>
  <si>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</si>
  <si>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</si>
  <si>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</si>
  <si>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</si>
  <si>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</si>
  <si>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</si>
  <si>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</si>
  <si>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</si>
  <si>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</si>
  <si>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</si>
  <si>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</si>
  <si>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</si>
  <si>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</si>
  <si>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</si>
  <si>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</si>
  <si>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</si>
  <si>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</si>
  <si>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</si>
  <si>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</si>
  <si>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</si>
  <si>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</si>
  <si>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</si>
  <si>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</si>
  <si>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</si>
  <si>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</si>
  <si>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</si>
  <si>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</si>
  <si>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</si>
  <si>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</si>
  <si>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</si>
  <si>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</si>
  <si>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</si>
  <si>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</si>
  <si>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</si>
  <si>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</si>
  <si>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</si>
  <si>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</si>
  <si>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</si>
  <si>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</si>
  <si>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</si>
  <si>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</si>
  <si>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</si>
  <si>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</si>
  <si>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</si>
  <si>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</si>
  <si>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</si>
  <si>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</si>
  <si>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</si>
  <si>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</si>
  <si>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</si>
  <si>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</si>
  <si>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</si>
  <si>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</si>
  <si>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</si>
  <si>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</si>
  <si>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</si>
  <si>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</si>
  <si>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</si>
  <si>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</si>
  <si>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</si>
  <si>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</si>
  <si>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</si>
  <si>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</si>
  <si>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</si>
  <si>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</si>
  <si>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</si>
  <si>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</si>
  <si>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</si>
  <si>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</si>
  <si>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</si>
  <si>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</si>
  <si>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</si>
  <si>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</si>
  <si>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</si>
  <si>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</si>
  <si>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</si>
  <si>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</si>
  <si>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</si>
  <si>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</si>
  <si>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</si>
  <si>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</si>
  <si>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</si>
  <si>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</si>
  <si>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</si>
  <si>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</si>
  <si>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</si>
  <si>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</si>
  <si>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</si>
  <si>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</si>
  <si>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</si>
  <si>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</si>
  <si>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</si>
  <si>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</si>
  <si>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</si>
  <si>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</si>
  <si>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</si>
  <si>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</si>
  <si>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</si>
  <si>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</si>
  <si>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</si>
  <si>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</si>
  <si>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</si>
  <si>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</si>
  <si>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</si>
  <si>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</si>
  <si>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</si>
  <si>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</si>
  <si>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</si>
  <si>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</si>
  <si>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</si>
  <si>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</si>
  <si>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</si>
  <si>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</si>
  <si>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</si>
  <si>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</si>
  <si>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</si>
  <si>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</si>
  <si>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</si>
  <si>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</si>
  <si>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</si>
  <si>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</si>
  <si>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</si>
  <si>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</si>
  <si>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</si>
  <si>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</si>
  <si>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</si>
  <si>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</si>
  <si>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</si>
  <si>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</si>
  <si>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</si>
  <si>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</si>
  <si>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</si>
  <si>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</si>
  <si>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</si>
  <si>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</si>
  <si>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</si>
  <si>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</si>
  <si>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</si>
  <si>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</si>
  <si>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</si>
  <si>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</si>
  <si>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</si>
  <si>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</si>
  <si>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</si>
  <si>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</si>
  <si>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</si>
  <si>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</si>
  <si>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</si>
  <si>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</si>
  <si>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</si>
  <si>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</si>
  <si>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</si>
  <si>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</si>
  <si>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</si>
  <si>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</si>
  <si>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</si>
  <si>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</si>
  <si>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</si>
  <si>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</si>
  <si>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</si>
  <si>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</si>
  <si>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</si>
  <si>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</si>
  <si>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</si>
  <si>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</si>
  <si>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</si>
  <si>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</si>
  <si>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</si>
  <si>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</si>
  <si>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</si>
  <si>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</si>
  <si>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</si>
  <si>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</si>
  <si>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</si>
  <si>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</si>
  <si>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</si>
  <si>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</si>
  <si>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</si>
  <si>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</si>
  <si>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</si>
  <si>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</si>
  <si>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</si>
  <si>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</si>
  <si>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</si>
  <si>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</si>
  <si>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</si>
  <si>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</si>
  <si>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</si>
  <si>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</si>
  <si>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</si>
  <si>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</si>
  <si>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</si>
  <si>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</si>
  <si>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</si>
  <si>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</si>
  <si>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</si>
  <si>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</si>
  <si>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</si>
  <si>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</si>
  <si>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</si>
  <si>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</si>
  <si>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</si>
  <si>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</si>
  <si>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</si>
  <si>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</si>
  <si>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</si>
  <si>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</si>
  <si>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</si>
  <si>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</si>
  <si>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</si>
  <si>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</si>
  <si>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</si>
  <si>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</si>
  <si>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</si>
  <si>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</si>
  <si>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</si>
  <si>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</si>
  <si>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</si>
  <si>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</si>
  <si>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</si>
  <si>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</si>
  <si>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</si>
  <si>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</si>
  <si>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</si>
  <si>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</si>
  <si>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</si>
  <si>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</si>
  <si>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</si>
  <si>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</si>
  <si>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</si>
  <si>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</si>
  <si>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</si>
  <si>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</si>
  <si>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</si>
  <si>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</si>
  <si>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</si>
  <si>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</si>
  <si>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</si>
  <si>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</si>
  <si>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</si>
  <si>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</si>
  <si>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</si>
  <si>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</si>
  <si>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</si>
  <si>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</si>
  <si>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</si>
  <si>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</si>
  <si>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</si>
  <si>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</si>
  <si>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</si>
  <si>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</si>
  <si>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</si>
  <si>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</si>
  <si>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</si>
  <si>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</si>
  <si>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</si>
  <si>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</si>
  <si>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</si>
  <si>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</si>
  <si>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</si>
  <si>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</si>
  <si>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</si>
  <si>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</si>
  <si>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</si>
  <si>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</si>
  <si>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</si>
  <si>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</si>
  <si>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</si>
  <si>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</si>
  <si>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</si>
  <si>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</si>
  <si>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</si>
  <si>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</si>
  <si>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</si>
  <si>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</si>
  <si>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</si>
  <si>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</si>
  <si>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</si>
  <si>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</si>
  <si>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</si>
  <si>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</si>
  <si>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</si>
  <si>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</si>
  <si>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</si>
  <si>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</si>
  <si>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</si>
  <si>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</si>
  <si>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</si>
  <si>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</si>
  <si>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</si>
  <si>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</si>
  <si>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</si>
  <si>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</si>
  <si>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</si>
  <si>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</si>
  <si>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</si>
  <si>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</si>
  <si>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</si>
  <si>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</si>
  <si>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</si>
  <si>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</si>
  <si>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</si>
  <si>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</si>
  <si>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</si>
  <si>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</si>
  <si>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</si>
  <si>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</si>
  <si>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</si>
  <si>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</si>
  <si>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</si>
  <si>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</si>
  <si>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</si>
  <si>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</si>
  <si>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</si>
  <si>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</si>
  <si>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</si>
  <si>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</si>
  <si>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</si>
  <si>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</si>
  <si>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</si>
  <si>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</si>
  <si>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</si>
  <si>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</si>
  <si>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</si>
  <si>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</si>
  <si>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</si>
  <si>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</si>
  <si>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</si>
  <si>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</si>
  <si>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</si>
  <si>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</si>
  <si>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</si>
  <si>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</si>
  <si>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</si>
  <si>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</si>
  <si>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</si>
  <si>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</si>
  <si>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</si>
  <si>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</si>
  <si>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</si>
  <si>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</si>
  <si>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</si>
  <si>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</si>
  <si>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</si>
  <si>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</si>
  <si>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</si>
  <si>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</si>
  <si>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</si>
  <si>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</si>
  <si>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</si>
  <si>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</si>
  <si>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</si>
  <si>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</si>
  <si>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</si>
  <si>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</si>
  <si>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</si>
  <si>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</si>
  <si>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</si>
  <si>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</si>
  <si>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</si>
  <si>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</si>
  <si>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</si>
  <si>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</si>
  <si>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</si>
  <si>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</si>
  <si>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</si>
  <si>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</si>
  <si>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</si>
  <si>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</si>
  <si>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</si>
  <si>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</si>
  <si>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</si>
  <si>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</si>
  <si>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</si>
  <si>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</si>
  <si>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</si>
  <si>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</si>
  <si>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</si>
  <si>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</si>
  <si>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</si>
  <si>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</si>
  <si>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</si>
  <si>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</si>
  <si>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</si>
  <si>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</si>
  <si>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</si>
  <si>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</si>
  <si>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</si>
  <si>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</si>
  <si>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</si>
  <si>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</si>
  <si>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</si>
  <si>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</si>
  <si>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</si>
  <si>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</si>
  <si>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</si>
  <si>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</si>
  <si>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</si>
  <si>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</si>
  <si>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</si>
  <si>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</si>
  <si>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</si>
  <si>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</si>
  <si>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</si>
  <si>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</si>
  <si>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</si>
  <si>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</si>
  <si>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</si>
  <si>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</si>
  <si>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</si>
  <si>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</si>
  <si>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</si>
  <si>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</si>
  <si>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</si>
  <si>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</si>
  <si>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</si>
  <si>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</si>
  <si>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</si>
  <si>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</si>
  <si>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</si>
  <si>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</si>
  <si>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</si>
  <si>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</si>
  <si>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</si>
  <si>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</si>
  <si>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</si>
  <si>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</si>
  <si>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</si>
  <si>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</si>
  <si>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</si>
  <si>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</si>
  <si>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</si>
  <si>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</si>
  <si>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</si>
  <si>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</si>
  <si>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</si>
  <si>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</si>
  <si>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</si>
  <si>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</si>
  <si>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</si>
  <si>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</si>
  <si>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</si>
  <si>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</si>
  <si>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</si>
  <si>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</si>
  <si>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</si>
  <si>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</si>
  <si>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</si>
  <si>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</si>
  <si>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</si>
  <si>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</si>
  <si>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</si>
  <si>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</si>
  <si>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</si>
  <si>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</si>
  <si>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</si>
  <si>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</si>
  <si>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</si>
  <si>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</si>
  <si>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</si>
  <si>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</si>
  <si>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</si>
  <si>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</si>
  <si>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</si>
  <si>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</si>
  <si>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</si>
  <si>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</si>
  <si>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</si>
  <si>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</si>
  <si>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</si>
  <si>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</si>
  <si>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</si>
  <si>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</si>
  <si>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</si>
  <si>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</si>
  <si>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</si>
  <si>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</si>
  <si>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</si>
  <si>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</si>
  <si>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</si>
  <si>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</si>
  <si>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</si>
  <si>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</si>
  <si>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</si>
  <si>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</si>
  <si>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</si>
  <si>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</si>
  <si>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</si>
  <si>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</si>
  <si>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</si>
  <si>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</si>
  <si>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</si>
  <si>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</si>
  <si>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</si>
  <si>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</si>
  <si>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</si>
  <si>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</si>
  <si>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</si>
  <si>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</si>
  <si>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</si>
  <si>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</si>
  <si>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</si>
  <si>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</si>
  <si>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</si>
  <si>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</si>
  <si>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</si>
  <si>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</si>
  <si>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</si>
  <si>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</si>
  <si>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</si>
  <si>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</si>
  <si>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</si>
  <si>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</si>
  <si>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</si>
  <si>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</si>
  <si>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</si>
  <si>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</si>
  <si>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</si>
  <si>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</si>
  <si>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</si>
  <si>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</si>
  <si>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</si>
  <si>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</si>
  <si>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</si>
  <si>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</si>
  <si>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</si>
  <si>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</si>
  <si>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</si>
  <si>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</si>
  <si>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</si>
  <si>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</si>
  <si>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</si>
  <si>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</si>
  <si>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</si>
  <si>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</si>
  <si>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</si>
  <si>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</si>
  <si>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</si>
  <si>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</si>
  <si>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</si>
  <si>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</si>
  <si>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</si>
  <si>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</si>
  <si>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</si>
  <si>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</si>
  <si>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</si>
  <si>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</si>
  <si>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</si>
  <si>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</si>
  <si>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</si>
  <si>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</si>
  <si>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</si>
  <si>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</si>
  <si>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</si>
  <si>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</si>
  <si>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</si>
  <si>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</si>
  <si>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</si>
  <si>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</si>
  <si>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</si>
  <si>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</si>
  <si>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</si>
  <si>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</si>
  <si>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</si>
  <si>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</si>
  <si>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</si>
  <si>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</si>
  <si>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</si>
  <si>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</si>
  <si>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</si>
  <si>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</si>
  <si>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</si>
  <si>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</si>
  <si>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</si>
  <si>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</si>
  <si>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</si>
  <si>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</si>
  <si>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</si>
  <si>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</si>
  <si>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</si>
  <si>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</si>
  <si>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</si>
  <si>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</si>
  <si>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</si>
  <si>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</si>
  <si>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</si>
  <si>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</si>
  <si>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</si>
  <si>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</si>
  <si>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</si>
  <si>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</si>
  <si>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</si>
  <si>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</si>
  <si>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</si>
  <si>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</si>
  <si>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</si>
  <si>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</si>
  <si>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</si>
  <si>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</si>
  <si>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</si>
  <si>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</si>
  <si>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</si>
  <si>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</si>
  <si>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</si>
  <si>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</si>
  <si>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</si>
  <si>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</si>
  <si>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</si>
  <si>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</si>
  <si>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</si>
  <si>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</si>
  <si>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</si>
  <si>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</si>
  <si>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</si>
  <si>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</si>
  <si>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</si>
  <si>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</si>
  <si>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</si>
  <si>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</si>
  <si>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</si>
  <si>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</si>
  <si>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</si>
  <si>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</si>
  <si>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</si>
  <si>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</si>
  <si>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</si>
  <si>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</si>
  <si>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</si>
  <si>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</si>
  <si>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</si>
  <si>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</si>
  <si>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</si>
  <si>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</si>
  <si>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</si>
  <si>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</si>
  <si>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</si>
  <si>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</si>
  <si>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</si>
  <si>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</si>
  <si>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</si>
  <si>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</si>
  <si>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</si>
  <si>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</si>
  <si>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</si>
  <si>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</si>
  <si>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</si>
  <si>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</si>
  <si>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</si>
  <si>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</si>
  <si>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</si>
  <si>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</si>
  <si>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</si>
  <si>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</si>
  <si>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</si>
  <si>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</si>
  <si>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</si>
  <si>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</si>
  <si>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</si>
  <si>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</si>
  <si>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</si>
  <si>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</si>
  <si>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</si>
  <si>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</si>
  <si>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</si>
  <si>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</si>
  <si>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</si>
  <si>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</si>
  <si>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</si>
  <si>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</si>
  <si>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</si>
  <si>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</si>
  <si>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</si>
  <si>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</si>
  <si>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</si>
  <si>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</si>
  <si>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</si>
  <si>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</si>
  <si>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</si>
  <si>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</si>
  <si>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</si>
  <si>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</si>
  <si>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</si>
  <si>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</si>
  <si>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</si>
  <si>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</si>
  <si>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</si>
  <si>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</si>
  <si>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</si>
  <si>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</si>
  <si>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</si>
  <si>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</si>
  <si>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</si>
  <si>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</si>
  <si>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</si>
  <si>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</si>
  <si>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</si>
  <si>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</si>
  <si>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</si>
  <si>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</si>
  <si>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</si>
  <si>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</si>
  <si>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</si>
  <si>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</si>
  <si>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</si>
  <si>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</si>
  <si>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</si>
  <si>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</si>
  <si>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</si>
  <si>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</si>
  <si>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</si>
  <si>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</si>
  <si>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</si>
  <si>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</si>
  <si>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</si>
  <si>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</si>
  <si>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</si>
  <si>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</si>
  <si>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</si>
  <si>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</si>
  <si>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</si>
  <si>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</si>
  <si>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</si>
  <si>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</si>
  <si>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</si>
  <si>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</si>
  <si>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</si>
  <si>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</si>
  <si>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</si>
  <si>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</si>
  <si>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</si>
  <si>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</si>
  <si>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</si>
  <si>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</si>
  <si>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</si>
  <si>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</si>
  <si>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</si>
  <si>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</si>
  <si>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</si>
  <si>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</si>
  <si>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</si>
  <si>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</si>
  <si>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</si>
  <si>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</si>
  <si>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</si>
  <si>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</si>
  <si>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</si>
  <si>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</si>
  <si>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</si>
  <si>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</si>
  <si>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</si>
  <si>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</si>
  <si>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</si>
  <si>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</si>
  <si>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</si>
  <si>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</si>
  <si>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</si>
  <si>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</si>
  <si>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</si>
  <si>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</si>
  <si>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</si>
  <si>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</si>
  <si>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</si>
  <si>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</si>
  <si>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</si>
  <si>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</si>
  <si>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</si>
  <si>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</si>
  <si>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</si>
  <si>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</si>
  <si>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</si>
  <si>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</si>
  <si>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</si>
  <si>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</si>
  <si>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</si>
  <si>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</si>
  <si>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</si>
  <si>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</si>
  <si>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</si>
  <si>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</si>
  <si>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</si>
  <si>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</si>
  <si>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</si>
  <si>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</si>
  <si>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</si>
  <si>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</si>
  <si>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</si>
  <si>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</si>
  <si>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</si>
  <si>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</si>
  <si>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</si>
  <si>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</si>
  <si>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</si>
  <si>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</si>
  <si>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</si>
  <si>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</si>
  <si>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</si>
  <si>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</si>
  <si>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</si>
  <si>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</si>
  <si>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</si>
  <si>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</si>
  <si>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</si>
  <si>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</si>
  <si>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</si>
  <si>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</si>
  <si>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</si>
  <si>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</si>
  <si>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</si>
  <si>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</si>
  <si>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</si>
  <si>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</si>
  <si>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</si>
  <si>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</si>
  <si>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</si>
  <si>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</si>
  <si>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</si>
  <si>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</si>
  <si>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</si>
  <si>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</si>
  <si>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</si>
  <si>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RATE_9M disable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</si>
  <si>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</si>
  <si>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</si>
  <si>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</si>
  <si>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</si>
  <si>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</si>
  <si>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</si>
  <si>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</si>
  <si>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</si>
  <si>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</si>
  <si>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</si>
  <si>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</si>
  <si>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</si>
  <si>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</si>
  <si>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</si>
  <si>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</si>
  <si>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</si>
  <si>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</si>
  <si>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</si>
  <si>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</si>
  <si>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</si>
  <si>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</si>
  <si>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</si>
  <si>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</si>
  <si>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</si>
  <si>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</si>
  <si>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</si>
  <si>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</si>
  <si>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</si>
  <si>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</si>
  <si>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</si>
  <si>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</si>
  <si>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</si>
  <si>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</si>
  <si>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</si>
  <si>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</si>
  <si>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</si>
  <si>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</si>
  <si>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</si>
  <si>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tpc threshold -67</t>
  </si>
  <si>
    <t>ap dot11 5ghz rrm txpower max 16</t>
  </si>
  <si>
    <t>ap dot11 5ghz rrm txpower min 10</t>
  </si>
  <si>
    <t>ap dot11 5ghz rf-profile 802.11a_indoor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</si>
  <si>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</si>
  <si>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</si>
  <si>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</si>
  <si>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</si>
  <si>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</si>
  <si>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</si>
  <si>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</si>
  <si>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</si>
  <si>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</si>
  <si>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</si>
  <si>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</si>
  <si>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</si>
  <si>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</si>
  <si>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</si>
  <si>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</si>
  <si>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</si>
  <si>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</si>
  <si>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</si>
  <si>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</si>
  <si>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</si>
  <si>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</si>
  <si>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</si>
  <si>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</si>
  <si>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</si>
  <si>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</si>
  <si>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tx-power max 16</t>
  </si>
  <si>
    <t>tx-power min 14</t>
  </si>
  <si>
    <t>tx-power v1 threshold -67</t>
  </si>
  <si>
    <t>no shutdown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</si>
  <si>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</si>
  <si>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</si>
  <si>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</si>
  <si>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</si>
  <si>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</si>
  <si>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</si>
  <si>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</si>
  <si>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</si>
  <si>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</si>
  <si>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</si>
  <si>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</si>
  <si>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</si>
  <si>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</si>
  <si>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</si>
  <si>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</si>
  <si>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</si>
  <si>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</si>
  <si>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</si>
  <si>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</si>
  <si>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</si>
  <si>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</si>
  <si>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</si>
  <si>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</si>
  <si>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</si>
  <si>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</si>
  <si>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</si>
  <si>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</si>
  <si>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</si>
  <si>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</si>
  <si>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</si>
  <si>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</si>
  <si>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</si>
  <si>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</si>
  <si>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</si>
  <si>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</si>
  <si>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</si>
  <si>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</si>
  <si>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</si>
  <si>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</si>
  <si>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</si>
  <si>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</si>
  <si>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</si>
  <si>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</si>
  <si>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</si>
  <si>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</si>
  <si>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</si>
  <si>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</si>
  <si>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</si>
  <si>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</si>
  <si>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</si>
  <si>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</si>
  <si>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</si>
  <si>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</si>
  <si>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</si>
  <si>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</si>
  <si>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</si>
  <si>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</si>
  <si>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</si>
  <si>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</si>
  <si>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</si>
  <si>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</si>
  <si>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</si>
  <si>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</si>
  <si>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</si>
  <si>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</si>
  <si>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</si>
  <si>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</si>
  <si>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</si>
  <si>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</si>
  <si>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</si>
  <si>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</si>
  <si>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</si>
  <si>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</si>
  <si>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</si>
  <si>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</si>
  <si>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</si>
  <si>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</si>
  <si>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</si>
  <si>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</si>
  <si>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</si>
  <si>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</si>
  <si>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</si>
  <si>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</si>
  <si>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</si>
  <si>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</si>
  <si>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</si>
  <si>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</si>
  <si>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</si>
  <si>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</si>
  <si>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</si>
  <si>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</si>
  <si>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</si>
  <si>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</si>
  <si>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</si>
  <si>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</si>
  <si>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</si>
  <si>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</si>
  <si>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</si>
  <si>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</si>
  <si>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</si>
  <si>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</si>
  <si>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</si>
  <si>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</si>
  <si>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</si>
  <si>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</si>
  <si>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</si>
  <si>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</si>
  <si>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</si>
  <si>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</si>
  <si>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</si>
  <si>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</si>
  <si>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</si>
  <si>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</si>
  <si>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</si>
  <si>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</si>
  <si>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</si>
  <si>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</si>
  <si>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</si>
  <si>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</si>
  <si>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</si>
  <si>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</si>
  <si>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</si>
  <si>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session-timeout 86400</t>
  </si>
  <si>
    <t># no ip http server</t>
  </si>
  <si>
    <t>add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</si>
  <si>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</si>
  <si>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</si>
  <si>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</si>
  <si>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</si>
  <si>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</si>
  <si>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</si>
  <si>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</si>
  <si>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Allgemein</t>
  </si>
  <si>
    <t>TFTP / Rollout Infos</t>
  </si>
  <si>
    <t>Pfad (Einstieg)</t>
  </si>
  <si>
    <t>Pfad (relativ)</t>
  </si>
  <si>
    <t>Pfad (per FZ)</t>
  </si>
  <si>
    <t>10.49.110.80</t>
  </si>
  <si>
    <t>country DE</t>
  </si>
  <si>
    <t>syslog host 255.255.255.255</t>
  </si>
  <si>
    <t>ap dot11 5ghz channelswitch quiet</t>
  </si>
  <si>
    <t>config network ap-fallback disable</t>
  </si>
  <si>
    <t>config network ap-fallback enable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</si>
  <si>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</si>
  <si>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</si>
  <si>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</si>
  <si>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</si>
  <si>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</si>
  <si>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</si>
  <si>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</si>
  <si>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</si>
  <si>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</si>
  <si>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</si>
  <si>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</si>
  <si>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</si>
  <si>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</si>
  <si>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</si>
  <si>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</si>
  <si>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</si>
  <si>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</si>
  <si>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</si>
  <si>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</si>
  <si>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</si>
  <si>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</si>
  <si>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</si>
  <si>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</si>
  <si>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</si>
  <si>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</si>
  <si>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</si>
  <si>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</si>
  <si>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</si>
  <si>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</si>
  <si>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</si>
  <si>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</si>
  <si>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</si>
  <si>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</si>
  <si>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</si>
  <si>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</si>
  <si>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</si>
  <si>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</si>
  <si>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</si>
  <si>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</si>
  <si>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</si>
  <si>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</si>
  <si>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</si>
  <si>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</si>
  <si>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</si>
  <si>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</si>
  <si>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</si>
  <si>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</si>
  <si>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</si>
  <si>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</si>
  <si>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</si>
  <si>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</si>
  <si>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</si>
  <si>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</si>
  <si>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</si>
  <si>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</si>
  <si>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</si>
  <si>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</si>
  <si>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</si>
  <si>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</si>
  <si>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</si>
  <si>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</si>
  <si>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</si>
  <si>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</si>
  <si>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</si>
  <si>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</si>
  <si>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</si>
  <si>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</si>
  <si>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</si>
  <si>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</si>
  <si>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</si>
  <si>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</si>
  <si>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</si>
  <si>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</si>
  <si>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</si>
  <si>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</si>
  <si>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</si>
  <si>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</si>
  <si>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</si>
  <si>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</si>
  <si>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</si>
  <si>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</si>
  <si>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</si>
  <si>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</si>
  <si>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</si>
  <si>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</si>
  <si>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</si>
  <si>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</si>
  <si>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</si>
  <si>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</si>
  <si>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</si>
  <si>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</si>
  <si>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</si>
  <si>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</si>
  <si>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</si>
  <si>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</si>
  <si>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</si>
  <si>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</si>
  <si>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</si>
  <si>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</si>
  <si>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</si>
  <si>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</si>
  <si>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</si>
  <si>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ap dot11 24ghz rrm group-mode leader</t>
  </si>
  <si>
    <t>ap dot11 5ghz rrm group-mode leader</t>
  </si>
  <si>
    <t>To Do / Feature Request</t>
  </si>
  <si>
    <t>note</t>
  </si>
  <si>
    <t>17.06.04</t>
  </si>
  <si>
    <t>AIR-CAP1602I</t>
  </si>
  <si>
    <t>AIR-CAP1602E</t>
  </si>
  <si>
    <t>ap dot11 24ghz SI</t>
  </si>
  <si>
    <t>ap dot11 5ghz SI</t>
  </si>
  <si>
    <t>AP-Config: Enable "Spectrum Intelligence" per Radio (1542 / 1832)</t>
  </si>
  <si>
    <t>Notiz zum Status</t>
  </si>
  <si>
    <t>AP#</t>
  </si>
  <si>
    <t>"DEpublicPSK"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</si>
  <si>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</si>
  <si>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</si>
  <si>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</si>
  <si>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</si>
  <si>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</si>
  <si>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</si>
  <si>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</si>
  <si>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</si>
  <si>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</si>
  <si>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</si>
  <si>
    <t>v0.01</t>
  </si>
  <si>
    <t>BASE</t>
  </si>
  <si>
    <t>xxx__SKRIPT-GEN_9800_17-6-4 (v1.06 - testing SNMP).xlsx</t>
  </si>
  <si>
    <t>17.09.03</t>
  </si>
  <si>
    <t>/rollout_c9800_17.9.3</t>
  </si>
  <si>
    <t>Logistik</t>
  </si>
  <si>
    <t>Office</t>
  </si>
  <si>
    <t xml:space="preserve"> ccx aironet-iesupport</t>
  </si>
  <si>
    <t xml:space="preserve"> dot11ax target-waketime</t>
  </si>
  <si>
    <t xml:space="preserve"> dot11bg 11g</t>
  </si>
  <si>
    <t xml:space="preserve"> security wpa akm cckm</t>
  </si>
  <si>
    <t>vlan513_802.1x_logistik</t>
  </si>
  <si>
    <t>vlan512_802.1x_office</t>
  </si>
  <si>
    <t xml:space="preserve"> no central dhcp</t>
  </si>
  <si>
    <t xml:space="preserve"> no central switching</t>
  </si>
  <si>
    <t xml:space="preserve"> description Logistik</t>
  </si>
  <si>
    <t xml:space="preserve"> dhcp-tlv-caching</t>
  </si>
  <si>
    <t xml:space="preserve"> no exclusionlist</t>
  </si>
  <si>
    <t xml:space="preserve"> http-tlv-caching</t>
  </si>
  <si>
    <t xml:space="preserve"> ipv4 arp-proxy</t>
  </si>
  <si>
    <t xml:space="preserve"> passive-client</t>
  </si>
  <si>
    <t xml:space="preserve"> session-timeout 86400</t>
  </si>
  <si>
    <t xml:space="preserve"> no shutdown</t>
  </si>
  <si>
    <t xml:space="preserve"> dot11ax twt-broadcast-support</t>
  </si>
  <si>
    <t xml:space="preserve"> security ft</t>
  </si>
  <si>
    <t xml:space="preserve"> security wpa akm ft dot1x</t>
  </si>
  <si>
    <t xml:space="preserve"> security dot1x authentication-list default</t>
  </si>
  <si>
    <t xml:space="preserve"> description Office</t>
  </si>
  <si>
    <t>vlan-name Office</t>
  </si>
  <si>
    <t>vlan-id 512</t>
  </si>
  <si>
    <t>wlan vlan512_802.1x_office policy flex_vlan512_office</t>
  </si>
  <si>
    <t>wlan vlan513_802.1x_logistik policy flex_vlan513_logistik</t>
  </si>
  <si>
    <t>ap dot11 6ghz shut</t>
  </si>
  <si>
    <t>Tab: "3.1_c9800_live-wlc": add 6 GHz-Shutdown</t>
  </si>
  <si>
    <t>v0.02</t>
  </si>
  <si>
    <t>WLC Version 17.9.4a</t>
  </si>
  <si>
    <t>17.09.04a</t>
  </si>
  <si>
    <t>AP-Type "cw9164i"</t>
  </si>
  <si>
    <t>c9164I</t>
  </si>
  <si>
    <t>ap dot11 24ghz rate RATE_5_5M disable</t>
  </si>
  <si>
    <t>ap dot11 24ghz rate RATE_6M mandatory</t>
  </si>
  <si>
    <t>ap dot11 24ghz rate RATE_11M disable</t>
  </si>
  <si>
    <t>change</t>
  </si>
  <si>
    <t>Tab: "3.2_c9800_live-wlc": disable "mgmt via wireless"</t>
  </si>
  <si>
    <t>no wireless mgmt-via-wireless</t>
  </si>
  <si>
    <t>ap dot11 5ghz rate RATE_6M disable</t>
  </si>
  <si>
    <t>ap dot11 5ghz rate RATE_9M disable</t>
  </si>
  <si>
    <t>ap dot11 5ghz rate RATE_12M mandatory</t>
  </si>
  <si>
    <t>ap dot11 5ghz rate RATE_18M disable</t>
  </si>
  <si>
    <t>ap dot11 5ghz rate RATE_24M supported</t>
  </si>
  <si>
    <t>ap dot11 5ghz rate RATE_36M disable</t>
  </si>
  <si>
    <t>ap dot11 5ghz rate RATE_48M disable</t>
  </si>
  <si>
    <t>ap dot11 5ghz rate RATE_54M supported</t>
  </si>
  <si>
    <t>no ap dot11 5ghz dot11n mcs tx 0</t>
  </si>
  <si>
    <t>ap dot11 5ghz rrm channel dca chan-width 20</t>
  </si>
  <si>
    <t>ap dot11 5ghz rrm channel dca chan-width width-max WIDTH_20MHz</t>
  </si>
  <si>
    <t>ap dot11 5ghz rrm profile utilization 60</t>
  </si>
  <si>
    <t>ap dot11 5ghz rrm profile noise -88</t>
  </si>
  <si>
    <t>ap dot11 5ghz rrm ndp-mode off-channel</t>
  </si>
  <si>
    <t xml:space="preserve"> channel chan-width 20</t>
  </si>
  <si>
    <t>trap threshold noise -88</t>
  </si>
  <si>
    <t>trap threshold utilization 60</t>
  </si>
  <si>
    <t>channel chan-width 20</t>
  </si>
  <si>
    <t>ap dot11 5ghz media-stream multicast-direct</t>
  </si>
  <si>
    <t>ap dot11 5ghz cac voice acm</t>
  </si>
  <si>
    <t>ap dot11 5ghz exp-bwreq</t>
  </si>
  <si>
    <t>ap dot11 5ghz edca-parameters optimized-voice</t>
  </si>
  <si>
    <t>Tab: "3.2_c9800_live-wlc": disable 802.11b rates / 6 Mbps mandatory</t>
  </si>
  <si>
    <t>Tab: "3.2_c9800_live-wlc": add 802.11a / 12 Mbps mandatory + VoIP-Parameter</t>
  </si>
  <si>
    <t>aaa authentication login local_authe_login local</t>
  </si>
  <si>
    <t>aaa authentication dot1x local_authe_dot1x local</t>
  </si>
  <si>
    <t xml:space="preserve">aaa authorization exec local_authz_exec local </t>
  </si>
  <si>
    <t>aaa authorization credential-download local_authz_cred local</t>
  </si>
  <si>
    <t>user-name xnet</t>
  </si>
  <si>
    <t>privilege 15</t>
  </si>
  <si>
    <t>type mgmt-user</t>
  </si>
  <si>
    <t>description "Xnet Systems GmbH"</t>
  </si>
  <si>
    <t>user-name admin</t>
  </si>
  <si>
    <t>algorithm-type scrypt secret xnet&amp;ALLE&amp;14</t>
  </si>
  <si>
    <t>algorithm-type scrypt secret NwadmiN68167</t>
  </si>
  <si>
    <t>description "BAUHAUS"</t>
  </si>
  <si>
    <t>ip http authentication aaa exec-authorization local_authz_exec</t>
  </si>
  <si>
    <t>ap dot11 6 shut</t>
  </si>
  <si>
    <t>Tab: "0.1_c9800_live-wlc_init"</t>
  </si>
  <si>
    <t>channel-scan defer-priority 7</t>
  </si>
  <si>
    <t>dot11ax target-waketime</t>
  </si>
  <si>
    <t>dot11bg 11g</t>
  </si>
  <si>
    <t>Tab: "3.2_c9800_live-wlc": set band configuration</t>
  </si>
  <si>
    <t>exec-timeout 60 0</t>
  </si>
  <si>
    <t>authorization exec local_authz_exec</t>
  </si>
  <si>
    <t>login authentication local_authe_login</t>
  </si>
  <si>
    <t>length 0</t>
  </si>
  <si>
    <t>Band (GHz)</t>
  </si>
  <si>
    <t>Tab: "DATA": Dropdown for Band selection "ON/OFF" per SSID (2,4 / 5 / 6 GHz)</t>
  </si>
  <si>
    <t>Skript-Gen-Version 0.02</t>
  </si>
  <si>
    <t>EAP-Profile "Local_EAP-TLS": Add support for "LEAP" &amp; "PEAP"</t>
  </si>
  <si>
    <t>Tab: "3.2_c9800_live-wlc": change aaa-config</t>
  </si>
  <si>
    <t>Tab: "3.2_c9800_live-wlc": add method lists for admin access</t>
  </si>
  <si>
    <t>method leap</t>
  </si>
  <si>
    <t>user-name dna</t>
  </si>
  <si>
    <t>algorithm-type scrypt secret 5XWZ0SCEspZMDfIWMaWX#</t>
  </si>
  <si>
    <t>description "BAUHAUS DNA"</t>
  </si>
  <si>
    <t>v0.03</t>
  </si>
  <si>
    <t>Tab: "3.2_c9800_live-wlc": add admin-user "dna"</t>
  </si>
  <si>
    <t>assisted-roaming neighbor-list</t>
  </si>
  <si>
    <t>wmm</t>
  </si>
  <si>
    <t>Tab: "3.2_c9800_live-wlc": enable 11k / enable wwm</t>
  </si>
  <si>
    <t>Tab: "5.2_c9800_rollout-wlc": enable 11k / enable wwm</t>
  </si>
  <si>
    <t>Tab: "5.2_c9800_rollout-wlc": WLAN-ID 19 / enable "security ft over-the-ds"</t>
  </si>
  <si>
    <t>Tab: "3.2_c9800_live-wlc": WLAN-ID 19 / enable "security ft over-the-ds"</t>
  </si>
  <si>
    <t>srPxxokaBPLZwfy6z8msx70</t>
  </si>
  <si>
    <t>10.33.93.112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</si>
</sst>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0" borderId="30" xfId="0" applyBorder="1" applyAlignment="1">
      <alignment vertical="center"/>
    </xf>
    <xf numFmtId="0" fontId="0" fillId="2" borderId="30" xfId="0" applyFill="1" applyBorder="1"/>
    <xf numFmtId="0" fontId="0" fillId="3" borderId="41" xfId="0" applyFill="1" applyBorder="1" applyAlignment="1">
      <alignment horizontal="center"/>
    </xf>
    <xf numFmtId="0" fontId="2" fillId="3" borderId="33" xfId="0" applyFont="1" applyFill="1" applyBorder="1" applyAlignment="1">
      <alignment horizontal="center"/>
    </xf>
    <xf numFmtId="0" fontId="0" fillId="5" borderId="30" xfId="0" applyFill="1" applyBorder="1"/>
    <xf numFmtId="0" fontId="2" fillId="3" borderId="41" xfId="0" applyFont="1" applyFill="1" applyBorder="1" applyAlignment="1">
      <alignment horizontal="center"/>
    </xf>
    <xf numFmtId="0" fontId="0" fillId="0" borderId="30" xfId="0" applyBorder="1"/>
    <xf numFmtId="0" fontId="0" fillId="6" borderId="0" xfId="0" applyFill="1" applyAlignment="1">
      <alignment vertical="center"/>
    </xf>
    <xf numFmtId="0" fontId="0" fillId="6" borderId="4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31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 wrapText="1"/>
    </xf>
    <xf numFmtId="0" fontId="2" fillId="6" borderId="50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3" xfId="0" applyFill="1" applyBorder="1"/>
    <xf numFmtId="0" fontId="0" fillId="5" borderId="41" xfId="0" applyFill="1" applyBorder="1"/>
    <xf numFmtId="0" fontId="0" fillId="0" borderId="1" xfId="0" applyBorder="1" applyAlignment="1">
      <alignment vertical="center"/>
    </xf>
    <xf numFmtId="0" fontId="0" fillId="3" borderId="30" xfId="0" applyFill="1" applyBorder="1"/>
    <xf numFmtId="0" fontId="0" fillId="6" borderId="16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53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4" borderId="30" xfId="0" applyFill="1" applyBorder="1"/>
    <xf numFmtId="0" fontId="2" fillId="6" borderId="26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3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 wrapText="1"/>
    </xf>
    <xf numFmtId="0" fontId="2" fillId="6" borderId="36" xfId="0" applyFont="1" applyFill="1" applyBorder="1" applyAlignment="1">
      <alignment horizontal="center" vertical="center" wrapText="1"/>
    </xf>
    <xf numFmtId="0" fontId="2" fillId="6" borderId="37" xfId="0" applyFont="1" applyFill="1" applyBorder="1" applyAlignment="1">
      <alignment horizontal="center" vertical="center" wrapText="1"/>
    </xf>
    <xf numFmtId="0" fontId="2" fillId="6" borderId="45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6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4" xfId="0" applyFill="1" applyBorder="1" applyAlignment="1">
      <alignment horizontal="left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3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3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workbookViewId="0">
      <pane ySplit="8" topLeftCell="A9" activePane="bottomLeft" state="frozen"/>
      <selection pane="bottomLeft" activeCell="E24" sqref="E24"/>
    </sheetView>
  </sheetViews>
  <sheetFormatPr baseColWidth="10" defaultColWidth="11.44140625" defaultRowHeight="14.4"/>
  <cols>
    <col min="1" max="1" width="13.33203125" style="1" customWidth="1"/>
    <col min="2" max="2" width="82.33203125" style="7" bestFit="1" customWidth="1"/>
    <col min="3" max="16384" width="11.44140625" style="7"/>
  </cols>
  <sheetData>
    <row r="1" spans="1:2" ht="21">
      <c r="A1" s="121" t="s">
        <v>1449</v>
      </c>
      <c r="B1" s="121"/>
    </row>
    <row r="2" spans="1:2">
      <c r="A2" s="16" t="s">
        <v>1326</v>
      </c>
      <c r="B2" s="104" t="s">
        <v>1456</v>
      </c>
    </row>
    <row r="3" spans="1:2">
      <c r="A3" s="16"/>
      <c r="B3" s="105"/>
    </row>
    <row r="4" spans="1:2">
      <c r="A4" s="16"/>
      <c r="B4" s="105"/>
    </row>
    <row r="5" spans="1:2">
      <c r="A5" s="16"/>
      <c r="B5" s="105"/>
    </row>
    <row r="6" spans="1:2">
      <c r="A6" s="16"/>
      <c r="B6" s="105"/>
    </row>
    <row r="7" spans="1:2">
      <c r="A7" s="16"/>
      <c r="B7" s="105"/>
    </row>
    <row r="8" spans="1:2">
      <c r="A8" s="16"/>
      <c r="B8" s="105"/>
    </row>
    <row r="9" spans="1:2" ht="18">
      <c r="A9" s="122" t="s">
        <v>1572</v>
      </c>
      <c r="B9" s="122"/>
    </row>
    <row r="10" spans="1:2">
      <c r="A10" s="102" t="s">
        <v>1326</v>
      </c>
      <c r="B10" s="103" t="s">
        <v>1573</v>
      </c>
    </row>
    <row r="11" spans="1:2">
      <c r="A11" s="102" t="s">
        <v>1512</v>
      </c>
      <c r="B11" s="103" t="s">
        <v>1576</v>
      </c>
    </row>
    <row r="12" spans="1:2">
      <c r="A12" s="102" t="s">
        <v>1512</v>
      </c>
      <c r="B12" s="103" t="s">
        <v>1577</v>
      </c>
    </row>
    <row r="13" spans="1:2">
      <c r="A13" s="102" t="s">
        <v>1512</v>
      </c>
      <c r="B13" s="103" t="s">
        <v>1579</v>
      </c>
    </row>
    <row r="14" spans="1:2">
      <c r="A14" s="102"/>
      <c r="B14" s="103" t="s">
        <v>1578</v>
      </c>
    </row>
    <row r="15" spans="1:2">
      <c r="A15" s="102"/>
      <c r="B15" s="103"/>
    </row>
    <row r="16" spans="1:2">
      <c r="A16" s="102"/>
      <c r="B16" s="109"/>
    </row>
    <row r="17" spans="1:2" ht="18">
      <c r="A17" s="122" t="s">
        <v>1504</v>
      </c>
      <c r="B17" s="122"/>
    </row>
    <row r="18" spans="1:2">
      <c r="A18" s="102" t="s">
        <v>1326</v>
      </c>
      <c r="B18" s="103" t="s">
        <v>1563</v>
      </c>
    </row>
    <row r="19" spans="1:2">
      <c r="A19" s="102" t="s">
        <v>1512</v>
      </c>
      <c r="B19" s="103" t="s">
        <v>1553</v>
      </c>
    </row>
    <row r="20" spans="1:2">
      <c r="A20" s="102" t="s">
        <v>1512</v>
      </c>
      <c r="B20" s="103" t="s">
        <v>1537</v>
      </c>
    </row>
    <row r="21" spans="1:2">
      <c r="A21" s="102" t="s">
        <v>1512</v>
      </c>
      <c r="B21" s="103" t="s">
        <v>1538</v>
      </c>
    </row>
    <row r="22" spans="1:2">
      <c r="A22" s="102" t="s">
        <v>1512</v>
      </c>
      <c r="B22" s="103" t="s">
        <v>1513</v>
      </c>
    </row>
    <row r="23" spans="1:2">
      <c r="A23" s="102" t="s">
        <v>1512</v>
      </c>
      <c r="B23" s="103" t="s">
        <v>1566</v>
      </c>
    </row>
    <row r="24" spans="1:2">
      <c r="A24" s="102" t="s">
        <v>1326</v>
      </c>
      <c r="B24" s="103" t="s">
        <v>1567</v>
      </c>
    </row>
    <row r="25" spans="1:2">
      <c r="A25" s="102" t="s">
        <v>1326</v>
      </c>
      <c r="B25" s="103" t="s">
        <v>1557</v>
      </c>
    </row>
    <row r="26" spans="1:2">
      <c r="A26" s="102" t="s">
        <v>1326</v>
      </c>
      <c r="B26" s="103" t="s">
        <v>1505</v>
      </c>
    </row>
    <row r="27" spans="1:2">
      <c r="A27" s="102" t="s">
        <v>1326</v>
      </c>
      <c r="B27" s="103" t="s">
        <v>1507</v>
      </c>
    </row>
    <row r="28" spans="1:2">
      <c r="A28" s="102" t="s">
        <v>1326</v>
      </c>
      <c r="B28" s="103" t="s">
        <v>1565</v>
      </c>
    </row>
    <row r="29" spans="1:2">
      <c r="A29" s="102"/>
      <c r="B29" s="103"/>
    </row>
    <row r="30" spans="1:2">
      <c r="A30" s="102"/>
      <c r="B30" s="109"/>
    </row>
    <row r="31" spans="1:2" ht="18">
      <c r="A31" s="122" t="s">
        <v>1470</v>
      </c>
      <c r="B31" s="122"/>
    </row>
    <row r="32" spans="1:2">
      <c r="A32" s="102" t="s">
        <v>1471</v>
      </c>
      <c r="B32" s="103" t="s">
        <v>1472</v>
      </c>
    </row>
    <row r="33" spans="1:2">
      <c r="A33" s="102" t="s">
        <v>1326</v>
      </c>
      <c r="B33" s="103" t="s">
        <v>1503</v>
      </c>
    </row>
    <row r="34" spans="1:2">
      <c r="A34" s="102"/>
      <c r="B34" s="103"/>
    </row>
    <row r="35" spans="1:2">
      <c r="A35" s="102"/>
      <c r="B35" s="103"/>
    </row>
    <row r="36" spans="1:2">
      <c r="A36" s="102"/>
      <c r="B36" s="103"/>
    </row>
    <row r="37" spans="1:2">
      <c r="A37" s="102"/>
      <c r="B37" s="103"/>
    </row>
    <row r="38" spans="1:2">
      <c r="A38" s="102"/>
      <c r="B38" s="103"/>
    </row>
    <row r="39" spans="1:2">
      <c r="A39" s="102"/>
      <c r="B39" s="103"/>
    </row>
    <row r="40" spans="1:2">
      <c r="A40" s="102"/>
      <c r="B40" s="103"/>
    </row>
    <row r="41" spans="1:2">
      <c r="A41" s="102"/>
      <c r="B41" s="103"/>
    </row>
    <row r="42" spans="1:2">
      <c r="A42" s="102"/>
      <c r="B42" s="103"/>
    </row>
    <row r="43" spans="1:2">
      <c r="A43" s="102"/>
      <c r="B43" s="103"/>
    </row>
    <row r="44" spans="1:2">
      <c r="A44" s="102"/>
      <c r="B44" s="103"/>
    </row>
    <row r="45" spans="1:2">
      <c r="A45" s="102"/>
      <c r="B45" s="103"/>
    </row>
    <row r="46" spans="1:2">
      <c r="A46" s="102"/>
      <c r="B46" s="109"/>
    </row>
    <row r="47" spans="1:2">
      <c r="A47" s="124"/>
      <c r="B47" s="124"/>
    </row>
    <row r="48" spans="1:2">
      <c r="A48" s="123"/>
      <c r="B48" s="123"/>
    </row>
    <row r="52" spans="1:2">
      <c r="A52" s="124"/>
      <c r="B52" s="124"/>
    </row>
    <row r="53" spans="1:2">
      <c r="A53" s="123"/>
      <c r="B53" s="123"/>
    </row>
    <row r="54" spans="1:2">
      <c r="A54" s="123"/>
      <c r="B54" s="123"/>
    </row>
    <row r="55" spans="1:2">
      <c r="A55" s="123"/>
      <c r="B55" s="123"/>
    </row>
    <row r="56" spans="1:2">
      <c r="B56" s="97"/>
    </row>
    <row r="58" spans="1:2">
      <c r="A58" s="124"/>
      <c r="B58" s="124"/>
    </row>
    <row r="59" spans="1:2">
      <c r="A59" s="123"/>
      <c r="B59" s="123"/>
    </row>
    <row r="60" spans="1:2">
      <c r="B60" s="97"/>
    </row>
    <row r="61" spans="1:2">
      <c r="B61" s="97"/>
    </row>
    <row r="62" spans="1:2">
      <c r="B62" s="97"/>
    </row>
    <row r="63" spans="1:2">
      <c r="A63" s="123"/>
      <c r="B63" s="123"/>
    </row>
    <row r="64" spans="1:2">
      <c r="A64" s="123"/>
      <c r="B64" s="123"/>
    </row>
    <row r="65" spans="1:2">
      <c r="A65" s="123"/>
      <c r="B65" s="123"/>
    </row>
    <row r="66" spans="1:2">
      <c r="A66" s="123"/>
      <c r="B66" s="123"/>
    </row>
    <row r="69" spans="1:2">
      <c r="A69" s="1" t="s">
        <v>1063</v>
      </c>
    </row>
  </sheetData>
  <mergeCells count="16">
    <mergeCell ref="A1:B1"/>
    <mergeCell ref="A31:B31"/>
    <mergeCell ref="A17:B17"/>
    <mergeCell ref="A66:B66"/>
    <mergeCell ref="A58:B58"/>
    <mergeCell ref="A59:B59"/>
    <mergeCell ref="A63:B63"/>
    <mergeCell ref="A64:B64"/>
    <mergeCell ref="A65:B65"/>
    <mergeCell ref="A55:B55"/>
    <mergeCell ref="A47:B47"/>
    <mergeCell ref="A52:B52"/>
    <mergeCell ref="A48:B48"/>
    <mergeCell ref="A53:B53"/>
    <mergeCell ref="A54:B54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4.4"/>
  <cols>
    <col min="1" max="1" width="46.109375" customWidth="1"/>
  </cols>
  <sheetData>
    <row r="1" spans="1:1" ht="18">
      <c r="A1" s="17" t="str">
        <f>CONCATENATE("# Filename = 'c9800_init_",var_nl,"-confg'")</f>
        <v># Filename = 'c9800_init_896-confg'</v>
      </c>
    </row>
    <row r="2" spans="1:1">
      <c r="A2" s="67" t="s">
        <v>1285</v>
      </c>
    </row>
    <row r="3" spans="1:1">
      <c r="A3" s="59" t="str">
        <f>CONCATENATE("hostname c9800_rollout_",var_nl)</f>
        <v>hostname c9800_rollout_896</v>
      </c>
    </row>
    <row r="4" spans="1:1">
      <c r="A4" s="6" t="s">
        <v>1352</v>
      </c>
    </row>
    <row r="5" spans="1:1">
      <c r="A5" s="6" t="str">
        <f>CONCATENATE("interface ",var_if_wlc_mgmt)</f>
        <v>interface gigabitEthernet 2</v>
      </c>
    </row>
    <row r="6" spans="1:1">
      <c r="A6" s="6" t="s">
        <v>1389</v>
      </c>
    </row>
    <row r="7" spans="1:1">
      <c r="A7" s="6" t="s">
        <v>1390</v>
      </c>
    </row>
    <row r="8" spans="1:1">
      <c r="A8" s="6" t="str">
        <f>CONCATENATE(" ip address ",var_ip_wlc2," ",var_mask_v1)</f>
        <v xml:space="preserve"> ip address 10.254.91.195 255.255.255.0</v>
      </c>
    </row>
    <row r="9" spans="1:1">
      <c r="A9" s="6" t="s">
        <v>1385</v>
      </c>
    </row>
    <row r="10" spans="1:1">
      <c r="A10" s="6" t="s">
        <v>1386</v>
      </c>
    </row>
    <row r="11" spans="1:1">
      <c r="A11" s="6" t="s">
        <v>1387</v>
      </c>
    </row>
    <row r="12" spans="1:1">
      <c r="A12" s="6" t="s">
        <v>1352</v>
      </c>
    </row>
    <row r="13" spans="1:1">
      <c r="A13" s="6" t="str">
        <f>CONCATENATE("ip default-gateway ",var_gw_v1)</f>
        <v>ip default-gateway 10.254.91.1</v>
      </c>
    </row>
    <row r="14" spans="1:1">
      <c r="A14" s="6" t="str">
        <f>CONCATENATE("ip route 0.0.0.0 0.0.0.0 ",var_gw_v1)</f>
        <v>ip route 0.0.0.0 0.0.0.0 10.254.91.1</v>
      </c>
    </row>
    <row r="15" spans="1:1">
      <c r="A15" s="6" t="s">
        <v>1409</v>
      </c>
    </row>
    <row r="16" spans="1:1">
      <c r="A16" s="6" t="s">
        <v>1352</v>
      </c>
    </row>
    <row r="17" spans="1:1">
      <c r="A17" s="6" t="s">
        <v>1310</v>
      </c>
    </row>
    <row r="18" spans="1:1">
      <c r="A18" s="6" t="s">
        <v>1392</v>
      </c>
    </row>
    <row r="19" spans="1:1">
      <c r="A19" s="6" t="s">
        <v>1352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7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2"/>
  <sheetViews>
    <sheetView workbookViewId="0">
      <pane ySplit="1" topLeftCell="A2" activePane="bottomLeft" state="frozen"/>
      <selection pane="bottomLeft" activeCell="A42" sqref="A2:A42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2" t="s">
        <v>1432</v>
      </c>
    </row>
    <row r="2" spans="1:1">
      <c r="A2" s="78" t="s">
        <v>1285</v>
      </c>
    </row>
    <row r="3" spans="1:1">
      <c r="A3" s="83" t="s">
        <v>1066</v>
      </c>
    </row>
    <row r="4" spans="1:1">
      <c r="A4" s="83" t="s">
        <v>1079</v>
      </c>
    </row>
    <row r="5" spans="1:1">
      <c r="A5" s="83" t="s">
        <v>1064</v>
      </c>
    </row>
    <row r="6" spans="1:1">
      <c r="A6" s="83" t="s">
        <v>1097</v>
      </c>
    </row>
    <row r="7" spans="1:1">
      <c r="A7" s="83" t="s">
        <v>1098</v>
      </c>
    </row>
    <row r="8" spans="1:1">
      <c r="A8" s="83" t="str">
        <f>CONCATENATE("ip domain name ",var_domain_nl)</f>
        <v>ip domain name fc.de.bauhaus.intra</v>
      </c>
    </row>
    <row r="9" spans="1:1">
      <c r="A9" s="83" t="str">
        <f>CONCATENATE("ip name-server ",var_ip_dns1," ",var_ip_dns2)</f>
        <v>ip name-server 172.17.91.11 10.49.150.68</v>
      </c>
    </row>
    <row r="10" spans="1:1">
      <c r="A10" s="83" t="str">
        <f>CONCATENATE("ntp server ",var_ip_ntp)</f>
        <v>ntp server 172.17.91.11</v>
      </c>
    </row>
    <row r="11" spans="1:1">
      <c r="A11" s="83" t="s">
        <v>1099</v>
      </c>
    </row>
    <row r="12" spans="1:1">
      <c r="A12" s="83" t="s">
        <v>1100</v>
      </c>
    </row>
    <row r="13" spans="1:1">
      <c r="A13" s="118" t="str">
        <f>CONCATENATE("#username xnet privilege 15 algorithm-type scrypt secret ",var_pw_xnet)</f>
        <v>#username xnet privilege 15 algorithm-type scrypt secret xnet&amp;ALLE&amp;14</v>
      </c>
    </row>
    <row r="14" spans="1:1">
      <c r="A14" s="118" t="str">
        <f>CONCATENATE("#username admin privilege 15 algorithm-type scrypt secret ",var_pw_admin)</f>
        <v>#username admin privilege 15 algorithm-type scrypt secret NwadmiN68167</v>
      </c>
    </row>
    <row r="15" spans="1:1">
      <c r="A15" s="83" t="str">
        <f>CONCATENATE("enable algorithm-type scrypt secret ",var_pw_secret)</f>
        <v>enable algorithm-type scrypt secret NwadmiN68167</v>
      </c>
    </row>
    <row r="16" spans="1:1">
      <c r="A16" s="83" t="str">
        <f>CONCATENATE("hostname ",var_dns_wlc2)</f>
        <v>hostname de0896swlc20002</v>
      </c>
    </row>
    <row r="17" spans="1:1">
      <c r="A17" s="83" t="str">
        <f>CONCATENATE("wireless mobility group name de0",var_nl)</f>
        <v>wireless mobility group name de0896</v>
      </c>
    </row>
    <row r="18" spans="1:1">
      <c r="A18" s="83" t="s">
        <v>1059</v>
      </c>
    </row>
    <row r="19" spans="1:1">
      <c r="A19" s="83" t="str">
        <f>CONCATENATE("wireless rf-network de0",var_nl)</f>
        <v>wireless rf-network de0896</v>
      </c>
    </row>
    <row r="20" spans="1:1">
      <c r="A20" s="83" t="str">
        <f>CONCATENATE("wireless mobility multicast ipv4 ",var_mcast_wlc2)</f>
        <v>wireless mobility multicast ipv4 239.254.91.195</v>
      </c>
    </row>
    <row r="21" spans="1:1">
      <c r="A21" s="118" t="s">
        <v>1514</v>
      </c>
    </row>
    <row r="22" spans="1:1">
      <c r="A22" s="83" t="str">
        <f>CONCATENATE("wireless management interface ",var_if_wlc_mgmt_wlan)</f>
        <v>wireless management interface gigabitEthernet 2</v>
      </c>
    </row>
    <row r="23" spans="1:1">
      <c r="A23" s="83" t="s">
        <v>1045</v>
      </c>
    </row>
    <row r="24" spans="1:1">
      <c r="A24" s="83" t="s">
        <v>1102</v>
      </c>
    </row>
    <row r="25" spans="1:1">
      <c r="A25" s="83" t="s">
        <v>1059</v>
      </c>
    </row>
    <row r="26" spans="1:1">
      <c r="A26" s="83" t="s">
        <v>1103</v>
      </c>
    </row>
    <row r="27" spans="1:1">
      <c r="A27" s="83" t="s">
        <v>1059</v>
      </c>
    </row>
    <row r="28" spans="1:1">
      <c r="A28" s="83" t="s">
        <v>1502</v>
      </c>
    </row>
    <row r="29" spans="1:1">
      <c r="A29" s="83" t="s">
        <v>1059</v>
      </c>
    </row>
    <row r="30" spans="1:1">
      <c r="A30" s="83" t="s">
        <v>1104</v>
      </c>
    </row>
    <row r="31" spans="1:1">
      <c r="A31" s="83" t="s">
        <v>1059</v>
      </c>
    </row>
    <row r="32" spans="1:1">
      <c r="A32" s="83" t="s">
        <v>1105</v>
      </c>
    </row>
    <row r="33" spans="1:1">
      <c r="A33" s="83" t="s">
        <v>1323</v>
      </c>
    </row>
    <row r="34" spans="1:1">
      <c r="A34" s="83" t="str">
        <f>CONCATENATE("ip ssh source-interface ",var_if_wlc_mgmt)</f>
        <v>ip ssh source-interface gigabitEthernet 2</v>
      </c>
    </row>
    <row r="35" spans="1:1">
      <c r="A35" s="83" t="str">
        <f>CONCATENATE("ip tftp source-interface ",var_if_wlc_mgmt)</f>
        <v>ip tftp source-interface gigabitEthernet 2</v>
      </c>
    </row>
    <row r="36" spans="1:1">
      <c r="A36" s="83" t="str">
        <f>CONCATENATE("ip ftp source-interface ",var_if_wlc_mgmt)</f>
        <v>ip ftp source-interface gigabitEthernet 2</v>
      </c>
    </row>
    <row r="37" spans="1:1">
      <c r="A37" s="83" t="str">
        <f>CONCATENATE("ip http client source-interface ",var_if_wlc_mgmt)</f>
        <v>ip http client source-interface gigabitEthernet 2</v>
      </c>
    </row>
    <row r="38" spans="1:1">
      <c r="A38" s="80" t="s">
        <v>1325</v>
      </c>
    </row>
    <row r="39" spans="1:1">
      <c r="A39" s="83" t="str">
        <f>CONCATENATE("crypto pki import ",var_file_cert_radius," pkcs12 tftp://",var_tftp_ip_vdi,var_tftp_path_vdi_nl,var_file_cert_radius," password ",var_pw_cert)</f>
        <v>crypto pki import server.pfx pkcs12 tftp://10.49.110.80/bauhaus/rollout_c9800_17.9.3/896/server.pfx password xdgp0</v>
      </c>
    </row>
    <row r="40" spans="1:1">
      <c r="A40" s="83"/>
    </row>
    <row r="41" spans="1:1">
      <c r="A41" s="83"/>
    </row>
    <row r="42" spans="1:1" ht="15" thickBot="1">
      <c r="A42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487"/>
  <sheetViews>
    <sheetView workbookViewId="0">
      <pane ySplit="1" topLeftCell="A239" activePane="bottomLeft" state="frozen"/>
      <selection pane="bottomLeft" activeCell="A261" sqref="A261"/>
    </sheetView>
  </sheetViews>
  <sheetFormatPr baseColWidth="10" defaultRowHeight="14.4"/>
  <cols>
    <col min="1" max="1" width="87.109375" bestFit="1" customWidth="1"/>
    <col min="2" max="2" width="61.109375" bestFit="1" customWidth="1"/>
    <col min="4" max="4" width="49.6640625" bestFit="1" customWidth="1"/>
  </cols>
  <sheetData>
    <row r="1" spans="1:1" ht="34.5" customHeight="1" thickBot="1">
      <c r="A1" s="62" t="s">
        <v>1431</v>
      </c>
    </row>
    <row r="2" spans="1:1">
      <c r="A2" s="78" t="s">
        <v>1285</v>
      </c>
    </row>
    <row r="3" spans="1:1">
      <c r="A3" s="83" t="str">
        <f>CONCATENATE("crypto pki trustpoint ",var_trustpoint_radius)</f>
        <v>crypto pki trustpoint server.pfx</v>
      </c>
    </row>
    <row r="4" spans="1:1">
      <c r="A4" s="83" t="s">
        <v>1111</v>
      </c>
    </row>
    <row r="5" spans="1:1">
      <c r="A5" s="83" t="s">
        <v>1045</v>
      </c>
    </row>
    <row r="6" spans="1:1">
      <c r="A6" s="83" t="s">
        <v>1109</v>
      </c>
    </row>
    <row r="7" spans="1:1">
      <c r="A7" s="83" t="s">
        <v>1112</v>
      </c>
    </row>
    <row r="8" spans="1:1">
      <c r="A8" s="83" t="s">
        <v>1114</v>
      </c>
    </row>
    <row r="9" spans="1:1">
      <c r="A9" s="83" t="s">
        <v>1568</v>
      </c>
    </row>
    <row r="10" spans="1:1">
      <c r="A10" s="83" t="str">
        <f>CONCATENATE("pki-trustpoint ",var_trustpoint_radius)</f>
        <v>pki-trustpoint server.pfx</v>
      </c>
    </row>
    <row r="11" spans="1:1">
      <c r="A11" s="83" t="s">
        <v>1045</v>
      </c>
    </row>
    <row r="12" spans="1:1">
      <c r="A12" s="83" t="s">
        <v>1110</v>
      </c>
    </row>
    <row r="13" spans="1:1">
      <c r="A13" s="83" t="s">
        <v>1114</v>
      </c>
    </row>
    <row r="14" spans="1:1">
      <c r="A14" s="83" t="str">
        <f>CONCATENATE("pki-trustpoint ",var_trustpoint_radius)</f>
        <v>pki-trustpoint server.pfx</v>
      </c>
    </row>
    <row r="15" spans="1:1">
      <c r="A15" s="83" t="s">
        <v>1045</v>
      </c>
    </row>
    <row r="16" spans="1:1">
      <c r="A16" s="83" t="s">
        <v>1115</v>
      </c>
    </row>
    <row r="17" spans="1:2">
      <c r="A17" s="83" t="s">
        <v>1116</v>
      </c>
      <c r="B17" s="4"/>
    </row>
    <row r="18" spans="1:2">
      <c r="A18" s="83" t="s">
        <v>1117</v>
      </c>
      <c r="B18" s="4"/>
    </row>
    <row r="19" spans="1:2">
      <c r="A19" s="83" t="s">
        <v>1118</v>
      </c>
      <c r="B19" s="4"/>
    </row>
    <row r="20" spans="1:2">
      <c r="A20" s="80" t="s">
        <v>1539</v>
      </c>
      <c r="B20" s="59"/>
    </row>
    <row r="21" spans="1:2">
      <c r="A21" s="80" t="s">
        <v>1540</v>
      </c>
      <c r="B21" s="59"/>
    </row>
    <row r="22" spans="1:2">
      <c r="A22" s="80" t="s">
        <v>1541</v>
      </c>
      <c r="B22" s="59"/>
    </row>
    <row r="23" spans="1:2">
      <c r="A23" s="80" t="s">
        <v>1542</v>
      </c>
      <c r="B23" s="59"/>
    </row>
    <row r="24" spans="1:2">
      <c r="A24" s="83" t="s">
        <v>1119</v>
      </c>
    </row>
    <row r="25" spans="1:2">
      <c r="A25" s="83"/>
    </row>
    <row r="26" spans="1:2">
      <c r="A26" s="80" t="s">
        <v>1543</v>
      </c>
      <c r="B26" s="59"/>
    </row>
    <row r="27" spans="1:2">
      <c r="A27" s="80" t="s">
        <v>1544</v>
      </c>
      <c r="B27" s="59"/>
    </row>
    <row r="28" spans="1:2">
      <c r="A28" s="80" t="s">
        <v>1545</v>
      </c>
      <c r="B28" s="59"/>
    </row>
    <row r="29" spans="1:2">
      <c r="A29" s="80" t="s">
        <v>1548</v>
      </c>
      <c r="B29" s="59"/>
    </row>
    <row r="30" spans="1:2">
      <c r="A30" s="80" t="s">
        <v>1546</v>
      </c>
      <c r="B30" s="59"/>
    </row>
    <row r="31" spans="1:2">
      <c r="A31" s="80" t="s">
        <v>1045</v>
      </c>
      <c r="B31" s="59"/>
    </row>
    <row r="32" spans="1:2">
      <c r="A32" s="80"/>
      <c r="B32" s="59"/>
    </row>
    <row r="33" spans="1:2">
      <c r="A33" s="80" t="s">
        <v>1547</v>
      </c>
      <c r="B33" s="59"/>
    </row>
    <row r="34" spans="1:2">
      <c r="A34" s="80" t="s">
        <v>1544</v>
      </c>
      <c r="B34" s="59"/>
    </row>
    <row r="35" spans="1:2">
      <c r="A35" s="80" t="s">
        <v>1545</v>
      </c>
      <c r="B35" s="59"/>
    </row>
    <row r="36" spans="1:2">
      <c r="A36" s="80" t="s">
        <v>1549</v>
      </c>
      <c r="B36" s="59"/>
    </row>
    <row r="37" spans="1:2">
      <c r="A37" s="80" t="s">
        <v>1550</v>
      </c>
      <c r="B37" s="59"/>
    </row>
    <row r="38" spans="1:2">
      <c r="A38" s="80" t="s">
        <v>1045</v>
      </c>
      <c r="B38" s="59"/>
    </row>
    <row r="39" spans="1:2">
      <c r="A39" s="80"/>
      <c r="B39" s="59"/>
    </row>
    <row r="40" spans="1:2">
      <c r="A40" s="80" t="s">
        <v>1569</v>
      </c>
      <c r="B40" s="59"/>
    </row>
    <row r="41" spans="1:2">
      <c r="A41" s="80" t="s">
        <v>1544</v>
      </c>
      <c r="B41" s="59"/>
    </row>
    <row r="42" spans="1:2">
      <c r="A42" s="80" t="s">
        <v>1545</v>
      </c>
      <c r="B42" s="59"/>
    </row>
    <row r="43" spans="1:2">
      <c r="A43" s="80" t="s">
        <v>1570</v>
      </c>
      <c r="B43" s="59"/>
    </row>
    <row r="44" spans="1:2">
      <c r="A44" s="80" t="s">
        <v>1571</v>
      </c>
      <c r="B44" s="59"/>
    </row>
    <row r="45" spans="1:2">
      <c r="A45" s="80" t="s">
        <v>1045</v>
      </c>
      <c r="B45" s="59"/>
    </row>
    <row r="46" spans="1:2">
      <c r="A46" s="80"/>
      <c r="B46" s="59"/>
    </row>
    <row r="47" spans="1:2">
      <c r="A47" s="83" t="str">
        <f>CONCATENATE("user-name ",var_user_guest)</f>
        <v>user-name Bauhaus_Guest</v>
      </c>
    </row>
    <row r="48" spans="1:2">
      <c r="A48" s="83" t="str">
        <f>CONCATENATE("password 0 ",var_pw_guest)</f>
        <v>password 0 srPxxokaBPLZwfy6z8msx70</v>
      </c>
    </row>
    <row r="49" spans="1:2">
      <c r="A49" s="83" t="s">
        <v>1120</v>
      </c>
    </row>
    <row r="50" spans="1:2">
      <c r="A50" s="83" t="s">
        <v>1045</v>
      </c>
    </row>
    <row r="51" spans="1:2">
      <c r="A51" s="83"/>
    </row>
    <row r="52" spans="1:2">
      <c r="A52" s="83" t="s">
        <v>1275</v>
      </c>
      <c r="B52" s="59"/>
    </row>
    <row r="53" spans="1:2">
      <c r="A53" s="83" t="s">
        <v>1558</v>
      </c>
      <c r="B53" s="59"/>
    </row>
    <row r="54" spans="1:2">
      <c r="A54" s="83" t="s">
        <v>1559</v>
      </c>
      <c r="B54" s="59"/>
    </row>
    <row r="55" spans="1:2">
      <c r="A55" s="83" t="s">
        <v>1560</v>
      </c>
      <c r="B55" s="59"/>
    </row>
    <row r="56" spans="1:2">
      <c r="A56" s="83" t="s">
        <v>1561</v>
      </c>
      <c r="B56" s="59"/>
    </row>
    <row r="57" spans="1:2">
      <c r="A57" s="83" t="s">
        <v>1320</v>
      </c>
      <c r="B57" s="59"/>
    </row>
    <row r="58" spans="1:2">
      <c r="A58" s="83" t="s">
        <v>1045</v>
      </c>
      <c r="B58" s="59"/>
    </row>
    <row r="59" spans="1:2">
      <c r="A59" s="83"/>
      <c r="B59" s="59"/>
    </row>
    <row r="60" spans="1:2">
      <c r="A60" s="83" t="s">
        <v>1551</v>
      </c>
      <c r="B60" s="59"/>
    </row>
    <row r="61" spans="1:2">
      <c r="A61" s="83"/>
    </row>
    <row r="62" spans="1:2">
      <c r="A62" s="83" t="s">
        <v>1121</v>
      </c>
    </row>
    <row r="63" spans="1:2">
      <c r="A63" s="83" t="str">
        <f>CONCATENATE("ntp ip ",var_ip_ntp)</f>
        <v>ntp ip 172.17.91.11</v>
      </c>
    </row>
    <row r="64" spans="1:2">
      <c r="A64" s="80" t="s">
        <v>1340</v>
      </c>
    </row>
    <row r="65" spans="1:1">
      <c r="A65" s="80" t="s">
        <v>1341</v>
      </c>
    </row>
    <row r="66" spans="1:1">
      <c r="A66" s="83" t="str">
        <f>CONCATENATE("capwap backup primary ",var_dns_wlc2," ",var_ip_wlc2)</f>
        <v>capwap backup primary de0896swlc20002 10.254.91.195</v>
      </c>
    </row>
    <row r="67" spans="1:1">
      <c r="A67" s="83" t="s">
        <v>1122</v>
      </c>
    </row>
    <row r="68" spans="1:1">
      <c r="A68" s="83" t="str">
        <f>CONCATENATE("mgmtuser username ",var_user_ap," password 0 ",var_pw_ap," secret 0 ",var_pw_ap_secret)</f>
        <v>mgmtuser username admin password 0 NwadmiN68167 secret 0 NwadmiN68167</v>
      </c>
    </row>
    <row r="69" spans="1:1">
      <c r="A69" s="83" t="s">
        <v>1123</v>
      </c>
    </row>
    <row r="70" spans="1:1">
      <c r="A70" s="83" t="s">
        <v>1124</v>
      </c>
    </row>
    <row r="71" spans="1:1">
      <c r="A71" s="83" t="s">
        <v>1045</v>
      </c>
    </row>
    <row r="72" spans="1:1">
      <c r="A72" s="83" t="s">
        <v>1125</v>
      </c>
    </row>
    <row r="73" spans="1:1">
      <c r="A73" s="83"/>
    </row>
    <row r="74" spans="1:1">
      <c r="A74" s="83" t="s">
        <v>1126</v>
      </c>
    </row>
    <row r="75" spans="1:1">
      <c r="A75" s="83" t="s">
        <v>1127</v>
      </c>
    </row>
    <row r="76" spans="1:1">
      <c r="A76" s="110" t="s">
        <v>1454</v>
      </c>
    </row>
    <row r="77" spans="1:1">
      <c r="A77" s="83" t="s">
        <v>1128</v>
      </c>
    </row>
    <row r="78" spans="1:1">
      <c r="A78" s="83" t="s">
        <v>1129</v>
      </c>
    </row>
    <row r="79" spans="1:1">
      <c r="A79" s="83" t="s">
        <v>1509</v>
      </c>
    </row>
    <row r="80" spans="1:1">
      <c r="A80" s="83" t="s">
        <v>1510</v>
      </c>
    </row>
    <row r="81" spans="1:2">
      <c r="A81" s="83" t="s">
        <v>1130</v>
      </c>
    </row>
    <row r="82" spans="1:2">
      <c r="A82" s="83" t="s">
        <v>1511</v>
      </c>
    </row>
    <row r="83" spans="1:2">
      <c r="A83" s="83" t="s">
        <v>1131</v>
      </c>
    </row>
    <row r="84" spans="1:2">
      <c r="A84" s="83" t="s">
        <v>1132</v>
      </c>
    </row>
    <row r="85" spans="1:2">
      <c r="A85" s="83" t="s">
        <v>1133</v>
      </c>
    </row>
    <row r="86" spans="1:2">
      <c r="A86" s="83" t="s">
        <v>1134</v>
      </c>
    </row>
    <row r="87" spans="1:2">
      <c r="A87" s="83" t="s">
        <v>1135</v>
      </c>
    </row>
    <row r="88" spans="1:2">
      <c r="A88" s="83" t="s">
        <v>1136</v>
      </c>
    </row>
    <row r="89" spans="1:2">
      <c r="A89" s="83"/>
    </row>
    <row r="90" spans="1:2">
      <c r="A90" s="83" t="s">
        <v>1515</v>
      </c>
      <c r="B90" s="59"/>
    </row>
    <row r="91" spans="1:2">
      <c r="A91" s="83" t="s">
        <v>1516</v>
      </c>
      <c r="B91" s="59"/>
    </row>
    <row r="92" spans="1:2">
      <c r="A92" s="83" t="s">
        <v>1517</v>
      </c>
      <c r="B92" s="59"/>
    </row>
    <row r="93" spans="1:2">
      <c r="A93" s="83" t="s">
        <v>1518</v>
      </c>
      <c r="B93" s="59"/>
    </row>
    <row r="94" spans="1:2">
      <c r="A94" s="83" t="s">
        <v>1519</v>
      </c>
      <c r="B94" s="59"/>
    </row>
    <row r="95" spans="1:2">
      <c r="A95" s="83" t="s">
        <v>1520</v>
      </c>
      <c r="B95" s="59"/>
    </row>
    <row r="96" spans="1:2">
      <c r="A96" s="83" t="s">
        <v>1521</v>
      </c>
      <c r="B96" s="59"/>
    </row>
    <row r="97" spans="1:2">
      <c r="A97" s="83" t="s">
        <v>1522</v>
      </c>
      <c r="B97" s="59"/>
    </row>
    <row r="98" spans="1:2">
      <c r="A98" s="83" t="s">
        <v>1523</v>
      </c>
      <c r="B98" s="59"/>
    </row>
    <row r="99" spans="1:2">
      <c r="A99" s="83"/>
    </row>
    <row r="100" spans="1:2">
      <c r="A100" s="80" t="s">
        <v>1447</v>
      </c>
    </row>
    <row r="101" spans="1:2">
      <c r="A101" s="83" t="s">
        <v>1137</v>
      </c>
    </row>
    <row r="102" spans="1:2">
      <c r="A102" s="83" t="s">
        <v>1138</v>
      </c>
    </row>
    <row r="103" spans="1:2">
      <c r="A103" s="83" t="s">
        <v>1139</v>
      </c>
    </row>
    <row r="104" spans="1:2">
      <c r="A104" s="83" t="s">
        <v>1140</v>
      </c>
    </row>
    <row r="105" spans="1:2">
      <c r="A105" s="83" t="s">
        <v>1141</v>
      </c>
    </row>
    <row r="106" spans="1:2">
      <c r="A106" s="83" t="s">
        <v>1142</v>
      </c>
    </row>
    <row r="107" spans="1:2">
      <c r="A107" s="83" t="s">
        <v>1143</v>
      </c>
    </row>
    <row r="108" spans="1:2">
      <c r="A108" s="83" t="s">
        <v>1144</v>
      </c>
    </row>
    <row r="109" spans="1:2">
      <c r="A109" s="83" t="s">
        <v>1145</v>
      </c>
    </row>
    <row r="110" spans="1:2">
      <c r="A110" s="83"/>
    </row>
    <row r="111" spans="1:2">
      <c r="A111" s="83" t="s">
        <v>1146</v>
      </c>
    </row>
    <row r="112" spans="1:2">
      <c r="A112" s="83" t="s">
        <v>1147</v>
      </c>
    </row>
    <row r="113" spans="1:2">
      <c r="A113" s="83"/>
    </row>
    <row r="114" spans="1:2">
      <c r="A114" s="80" t="s">
        <v>1448</v>
      </c>
    </row>
    <row r="115" spans="1:2">
      <c r="A115" s="83" t="s">
        <v>1148</v>
      </c>
    </row>
    <row r="116" spans="1:2">
      <c r="A116" s="80" t="s">
        <v>1342</v>
      </c>
    </row>
    <row r="117" spans="1:2">
      <c r="A117" s="83" t="s">
        <v>1524</v>
      </c>
      <c r="B117" s="59"/>
    </row>
    <row r="118" spans="1:2">
      <c r="A118" s="83" t="s">
        <v>1525</v>
      </c>
      <c r="B118" s="59"/>
    </row>
    <row r="119" spans="1:2">
      <c r="A119" s="110" t="s">
        <v>1455</v>
      </c>
    </row>
    <row r="120" spans="1:2">
      <c r="A120" s="83" t="s">
        <v>1149</v>
      </c>
    </row>
    <row r="121" spans="1:2">
      <c r="A121" s="83" t="s">
        <v>1150</v>
      </c>
    </row>
    <row r="122" spans="1:2">
      <c r="A122" s="83" t="s">
        <v>1151</v>
      </c>
    </row>
    <row r="123" spans="1:2">
      <c r="A123" s="83" t="s">
        <v>1152</v>
      </c>
    </row>
    <row r="124" spans="1:2">
      <c r="A124" s="83" t="s">
        <v>1153</v>
      </c>
    </row>
    <row r="125" spans="1:2">
      <c r="A125" s="83" t="s">
        <v>1154</v>
      </c>
    </row>
    <row r="126" spans="1:2">
      <c r="A126" s="83" t="s">
        <v>1155</v>
      </c>
    </row>
    <row r="127" spans="1:2">
      <c r="A127" s="83" t="s">
        <v>1156</v>
      </c>
    </row>
    <row r="128" spans="1:2">
      <c r="A128" s="83" t="s">
        <v>1157</v>
      </c>
    </row>
    <row r="129" spans="1:2">
      <c r="A129" s="83" t="s">
        <v>1158</v>
      </c>
    </row>
    <row r="130" spans="1:2">
      <c r="A130" s="83" t="s">
        <v>1159</v>
      </c>
    </row>
    <row r="131" spans="1:2">
      <c r="A131" s="83" t="s">
        <v>1160</v>
      </c>
    </row>
    <row r="132" spans="1:2">
      <c r="A132" s="83" t="s">
        <v>1161</v>
      </c>
    </row>
    <row r="133" spans="1:2">
      <c r="A133" s="83" t="s">
        <v>1162</v>
      </c>
    </row>
    <row r="134" spans="1:2">
      <c r="A134" s="83" t="s">
        <v>1163</v>
      </c>
    </row>
    <row r="135" spans="1:2">
      <c r="A135" s="83" t="s">
        <v>1164</v>
      </c>
    </row>
    <row r="136" spans="1:2">
      <c r="A136" s="83" t="s">
        <v>1165</v>
      </c>
    </row>
    <row r="137" spans="1:2">
      <c r="A137" s="83" t="s">
        <v>1166</v>
      </c>
    </row>
    <row r="138" spans="1:2">
      <c r="A138" s="83" t="s">
        <v>1167</v>
      </c>
    </row>
    <row r="139" spans="1:2">
      <c r="A139" s="83"/>
    </row>
    <row r="140" spans="1:2">
      <c r="A140" s="83" t="s">
        <v>1168</v>
      </c>
    </row>
    <row r="141" spans="1:2">
      <c r="A141" s="83" t="s">
        <v>1527</v>
      </c>
      <c r="B141" s="59"/>
    </row>
    <row r="142" spans="1:2">
      <c r="A142" s="83" t="s">
        <v>1526</v>
      </c>
      <c r="B142" s="59"/>
    </row>
    <row r="143" spans="1:2">
      <c r="A143" s="83" t="s">
        <v>1169</v>
      </c>
    </row>
    <row r="144" spans="1:2">
      <c r="A144" s="83" t="s">
        <v>1170</v>
      </c>
    </row>
    <row r="145" spans="1:2">
      <c r="A145" s="83" t="s">
        <v>1171</v>
      </c>
    </row>
    <row r="146" spans="1:2">
      <c r="A146" s="83" t="s">
        <v>1528</v>
      </c>
      <c r="B146" s="59"/>
    </row>
    <row r="147" spans="1:2">
      <c r="A147" s="83"/>
      <c r="B147" s="59"/>
    </row>
    <row r="148" spans="1:2">
      <c r="A148" s="83" t="s">
        <v>1533</v>
      </c>
      <c r="B148" s="59"/>
    </row>
    <row r="149" spans="1:2">
      <c r="A149" s="83" t="s">
        <v>1534</v>
      </c>
      <c r="B149" s="59"/>
    </row>
    <row r="150" spans="1:2">
      <c r="A150" s="83" t="s">
        <v>1535</v>
      </c>
      <c r="B150" s="59"/>
    </row>
    <row r="151" spans="1:2">
      <c r="A151" s="83" t="s">
        <v>1536</v>
      </c>
      <c r="B151" s="59"/>
    </row>
    <row r="152" spans="1:2">
      <c r="A152" s="83" t="s">
        <v>1342</v>
      </c>
      <c r="B152" s="59"/>
    </row>
    <row r="153" spans="1:2">
      <c r="A153" s="83"/>
    </row>
    <row r="154" spans="1:2">
      <c r="A154" s="83" t="s">
        <v>1172</v>
      </c>
    </row>
    <row r="155" spans="1:2">
      <c r="A155" s="83" t="s">
        <v>1529</v>
      </c>
      <c r="B155" s="59"/>
    </row>
    <row r="156" spans="1:2">
      <c r="A156" s="83" t="s">
        <v>1176</v>
      </c>
    </row>
    <row r="157" spans="1:2">
      <c r="A157" s="83" t="s">
        <v>1177</v>
      </c>
    </row>
    <row r="158" spans="1:2">
      <c r="A158" s="83" t="s">
        <v>1178</v>
      </c>
    </row>
    <row r="159" spans="1:2">
      <c r="A159" s="83" t="s">
        <v>1179</v>
      </c>
    </row>
    <row r="160" spans="1:2">
      <c r="A160" s="83" t="s">
        <v>1180</v>
      </c>
    </row>
    <row r="161" spans="1:1">
      <c r="A161" s="83" t="s">
        <v>1181</v>
      </c>
    </row>
    <row r="162" spans="1:1">
      <c r="A162" s="83" t="s">
        <v>1182</v>
      </c>
    </row>
    <row r="163" spans="1:1">
      <c r="A163" s="83" t="s">
        <v>1183</v>
      </c>
    </row>
    <row r="164" spans="1:1">
      <c r="A164" s="83" t="s">
        <v>1184</v>
      </c>
    </row>
    <row r="165" spans="1:1">
      <c r="A165" s="83" t="s">
        <v>1185</v>
      </c>
    </row>
    <row r="166" spans="1:1">
      <c r="A166" s="83" t="s">
        <v>1186</v>
      </c>
    </row>
    <row r="167" spans="1:1">
      <c r="A167" s="83" t="s">
        <v>1187</v>
      </c>
    </row>
    <row r="168" spans="1:1">
      <c r="A168" s="83" t="s">
        <v>1188</v>
      </c>
    </row>
    <row r="169" spans="1:1">
      <c r="A169" s="83" t="s">
        <v>1189</v>
      </c>
    </row>
    <row r="170" spans="1:1">
      <c r="A170" s="83" t="s">
        <v>1190</v>
      </c>
    </row>
    <row r="171" spans="1:1">
      <c r="A171" s="83" t="s">
        <v>1191</v>
      </c>
    </row>
    <row r="172" spans="1:1">
      <c r="A172" s="83" t="s">
        <v>1192</v>
      </c>
    </row>
    <row r="173" spans="1:1">
      <c r="A173" s="83" t="s">
        <v>1193</v>
      </c>
    </row>
    <row r="174" spans="1:1">
      <c r="A174" s="83" t="s">
        <v>1194</v>
      </c>
    </row>
    <row r="175" spans="1:1">
      <c r="A175" s="83" t="s">
        <v>1195</v>
      </c>
    </row>
    <row r="176" spans="1:1">
      <c r="A176" s="83" t="s">
        <v>1196</v>
      </c>
    </row>
    <row r="177" spans="1:1">
      <c r="A177" s="83" t="s">
        <v>1197</v>
      </c>
    </row>
    <row r="178" spans="1:1">
      <c r="A178" s="83" t="s">
        <v>1530</v>
      </c>
    </row>
    <row r="179" spans="1:1">
      <c r="A179" s="83" t="s">
        <v>1531</v>
      </c>
    </row>
    <row r="180" spans="1:1">
      <c r="A180" s="83" t="s">
        <v>1198</v>
      </c>
    </row>
    <row r="181" spans="1:1">
      <c r="A181" s="83" t="s">
        <v>1199</v>
      </c>
    </row>
    <row r="182" spans="1:1">
      <c r="A182" s="83" t="s">
        <v>1200</v>
      </c>
    </row>
    <row r="183" spans="1:1">
      <c r="A183" s="83" t="s">
        <v>1201</v>
      </c>
    </row>
    <row r="184" spans="1:1">
      <c r="A184" s="83" t="s">
        <v>1045</v>
      </c>
    </row>
    <row r="185" spans="1:1">
      <c r="A185" s="83" t="s">
        <v>1173</v>
      </c>
    </row>
    <row r="186" spans="1:1">
      <c r="A186" s="83" t="s">
        <v>1532</v>
      </c>
    </row>
    <row r="187" spans="1:1">
      <c r="A187" s="83" t="s">
        <v>1202</v>
      </c>
    </row>
    <row r="188" spans="1:1">
      <c r="A188" s="83" t="s">
        <v>1203</v>
      </c>
    </row>
    <row r="189" spans="1:1">
      <c r="A189" s="83" t="s">
        <v>1204</v>
      </c>
    </row>
    <row r="190" spans="1:1">
      <c r="A190" s="83" t="s">
        <v>1205</v>
      </c>
    </row>
    <row r="191" spans="1:1">
      <c r="A191" s="83" t="s">
        <v>1206</v>
      </c>
    </row>
    <row r="192" spans="1:1">
      <c r="A192" s="83" t="s">
        <v>1208</v>
      </c>
    </row>
    <row r="193" spans="1:1">
      <c r="A193" s="83" t="s">
        <v>1207</v>
      </c>
    </row>
    <row r="194" spans="1:1">
      <c r="A194" s="83" t="s">
        <v>1209</v>
      </c>
    </row>
    <row r="195" spans="1:1">
      <c r="A195" s="83" t="s">
        <v>1184</v>
      </c>
    </row>
    <row r="196" spans="1:1">
      <c r="A196" s="83" t="s">
        <v>1185</v>
      </c>
    </row>
    <row r="197" spans="1:1">
      <c r="A197" s="83" t="s">
        <v>1186</v>
      </c>
    </row>
    <row r="198" spans="1:1">
      <c r="A198" s="83" t="s">
        <v>1187</v>
      </c>
    </row>
    <row r="199" spans="1:1">
      <c r="A199" s="83" t="s">
        <v>1188</v>
      </c>
    </row>
    <row r="200" spans="1:1">
      <c r="A200" s="83" t="s">
        <v>1189</v>
      </c>
    </row>
    <row r="201" spans="1:1">
      <c r="A201" s="83" t="s">
        <v>1190</v>
      </c>
    </row>
    <row r="202" spans="1:1">
      <c r="A202" s="83" t="s">
        <v>1191</v>
      </c>
    </row>
    <row r="203" spans="1:1">
      <c r="A203" s="83" t="s">
        <v>1192</v>
      </c>
    </row>
    <row r="204" spans="1:1">
      <c r="A204" s="83" t="s">
        <v>1193</v>
      </c>
    </row>
    <row r="205" spans="1:1">
      <c r="A205" s="83" t="s">
        <v>1194</v>
      </c>
    </row>
    <row r="206" spans="1:1">
      <c r="A206" s="83" t="s">
        <v>1195</v>
      </c>
    </row>
    <row r="207" spans="1:1">
      <c r="A207" s="83" t="s">
        <v>1196</v>
      </c>
    </row>
    <row r="208" spans="1:1">
      <c r="A208" s="83" t="s">
        <v>1197</v>
      </c>
    </row>
    <row r="209" spans="1:1">
      <c r="A209" s="83" t="s">
        <v>1530</v>
      </c>
    </row>
    <row r="210" spans="1:1">
      <c r="A210" s="83" t="s">
        <v>1531</v>
      </c>
    </row>
    <row r="211" spans="1:1">
      <c r="A211" s="83" t="s">
        <v>1198</v>
      </c>
    </row>
    <row r="212" spans="1:1">
      <c r="A212" s="83" t="s">
        <v>1210</v>
      </c>
    </row>
    <row r="213" spans="1:1">
      <c r="A213" s="83" t="s">
        <v>1200</v>
      </c>
    </row>
    <row r="214" spans="1:1">
      <c r="A214" s="83" t="s">
        <v>1201</v>
      </c>
    </row>
    <row r="215" spans="1:1">
      <c r="A215" s="83" t="s">
        <v>1045</v>
      </c>
    </row>
    <row r="216" spans="1:1">
      <c r="A216" s="85"/>
    </row>
    <row r="217" spans="1:1">
      <c r="A217" s="83" t="s">
        <v>1174</v>
      </c>
    </row>
    <row r="218" spans="1:1">
      <c r="A218" s="83" t="s">
        <v>1211</v>
      </c>
    </row>
    <row r="219" spans="1:1">
      <c r="A219" s="83" t="s">
        <v>1045</v>
      </c>
    </row>
    <row r="220" spans="1:1">
      <c r="A220" s="83" t="s">
        <v>1175</v>
      </c>
    </row>
    <row r="221" spans="1:1">
      <c r="A221" s="83" t="s">
        <v>1212</v>
      </c>
    </row>
    <row r="222" spans="1:1">
      <c r="A222" s="83" t="s">
        <v>1045</v>
      </c>
    </row>
    <row r="223" spans="1:1">
      <c r="A223" s="85"/>
    </row>
    <row r="224" spans="1:1">
      <c r="A224" s="83" t="str">
        <f ca="1">CONCATENATE("wlan ",wlan_id17_profile_wlan," 17 ",wlan_id17_ssid)</f>
        <v>wlan vlan511_802.1x 17 "DEwlanGuest1x"</v>
      </c>
    </row>
    <row r="225" spans="1:2">
      <c r="A225" s="83" t="s">
        <v>1065</v>
      </c>
    </row>
    <row r="226" spans="1:2">
      <c r="A226" s="83" t="s">
        <v>1246</v>
      </c>
    </row>
    <row r="227" spans="1:2">
      <c r="A227" s="83" t="s">
        <v>1247</v>
      </c>
    </row>
    <row r="228" spans="1:2">
      <c r="A228" s="83" t="s">
        <v>1248</v>
      </c>
    </row>
    <row r="229" spans="1:2">
      <c r="A229" s="83" t="s">
        <v>1249</v>
      </c>
    </row>
    <row r="230" spans="1:2">
      <c r="A230" s="80" t="str">
        <f>IF(wlan_id17_band24="on","radio policy dot11 24ghz","no radio policy dot11 24ghz")</f>
        <v>radio policy dot11 24ghz</v>
      </c>
      <c r="B230" s="59"/>
    </row>
    <row r="231" spans="1:2">
      <c r="A231" s="80" t="str">
        <f>IF(wlan_id17_band5="on","radio policy dot11 5ghz","no radio policy dot11 5ghz")</f>
        <v>radio policy dot11 5ghz</v>
      </c>
      <c r="B231" s="59"/>
    </row>
    <row r="232" spans="1:2">
      <c r="A232" s="80" t="str">
        <f>IF(wlan_id17_band6="on","radio policy dot11 6ghz","no radio policy dot11 6ghz")</f>
        <v>no radio policy dot11 6ghz</v>
      </c>
      <c r="B232" s="59"/>
    </row>
    <row r="233" spans="1:2">
      <c r="A233" s="83" t="s">
        <v>1426</v>
      </c>
    </row>
    <row r="234" spans="1:2">
      <c r="A234" s="83" t="s">
        <v>1427</v>
      </c>
    </row>
    <row r="235" spans="1:2">
      <c r="A235" s="83" t="s">
        <v>1428</v>
      </c>
    </row>
    <row r="236" spans="1:2">
      <c r="A236" s="83" t="str">
        <f>CONCATENATE("local-auth ",wlan_id17_eap_local)</f>
        <v>local-auth Bauhaus_Guest</v>
      </c>
    </row>
    <row r="237" spans="1:2">
      <c r="A237" s="83" t="str">
        <f>IF(wlan_id17_state="on","no shut","# SSID disabled")</f>
        <v>no shut</v>
      </c>
    </row>
    <row r="238" spans="1:2">
      <c r="A238" s="83" t="s">
        <v>1045</v>
      </c>
    </row>
    <row r="239" spans="1:2">
      <c r="A239" s="85"/>
    </row>
    <row r="240" spans="1:2">
      <c r="A240" s="83" t="str">
        <f ca="1">CONCATENATE("wlan ",wlan_id18_profile_wlan," 18 ",wlan_id18_ssid)</f>
        <v>wlan vlan513_802.1x 18 "DEwlan802dot1x"</v>
      </c>
    </row>
    <row r="241" spans="1:4">
      <c r="A241" s="83" t="s">
        <v>1065</v>
      </c>
    </row>
    <row r="242" spans="1:4">
      <c r="A242" s="80" t="s">
        <v>1575</v>
      </c>
    </row>
    <row r="243" spans="1:4">
      <c r="A243" s="83" t="s">
        <v>1574</v>
      </c>
    </row>
    <row r="244" spans="1:4">
      <c r="A244" s="83" t="s">
        <v>1247</v>
      </c>
    </row>
    <row r="245" spans="1:4">
      <c r="A245" s="83" t="s">
        <v>1250</v>
      </c>
      <c r="D245" s="59" t="s">
        <v>1253</v>
      </c>
    </row>
    <row r="246" spans="1:4">
      <c r="A246" s="83" t="s">
        <v>1251</v>
      </c>
    </row>
    <row r="247" spans="1:4">
      <c r="A247" s="83" t="s">
        <v>1249</v>
      </c>
    </row>
    <row r="248" spans="1:4">
      <c r="A248" s="83" t="s">
        <v>1252</v>
      </c>
    </row>
    <row r="249" spans="1:4">
      <c r="A249" s="80" t="str">
        <f>IF(wlan_id18_band24="on","radio policy dot11 24ghz","no radio policy dot11 24ghz")</f>
        <v>radio policy dot11 24ghz</v>
      </c>
      <c r="B249" s="59"/>
    </row>
    <row r="250" spans="1:4">
      <c r="A250" s="80" t="str">
        <f>IF(wlan_id18_band5="on","radio policy dot11 5ghz","no radio policy dot11 5ghz")</f>
        <v>radio policy dot11 5ghz</v>
      </c>
      <c r="B250" s="59"/>
    </row>
    <row r="251" spans="1:4">
      <c r="A251" s="80" t="str">
        <f>IF(wlan_id18_band6="on","radio policy dot11 6ghz","no radio policy dot11 6ghz")</f>
        <v>no radio policy dot11 6ghz</v>
      </c>
      <c r="B251" s="59"/>
    </row>
    <row r="252" spans="1:4">
      <c r="A252" s="80" t="str">
        <f>CONCATENATE("local-auth ",wlan_id18_eap_local)</f>
        <v>local-auth Local_EAP-TLS</v>
      </c>
    </row>
    <row r="253" spans="1:4">
      <c r="A253" s="80" t="str">
        <f>IF(wlan_id18_state="on","no shut","# SSID disabled")</f>
        <v>no shut</v>
      </c>
    </row>
    <row r="254" spans="1:4">
      <c r="A254" s="83" t="s">
        <v>1045</v>
      </c>
    </row>
    <row r="255" spans="1:4">
      <c r="A255" s="85"/>
    </row>
    <row r="256" spans="1:4">
      <c r="A256" s="83" t="str">
        <f ca="1">CONCATENATE("wlan ",wlan_id19_profile_wlan," 19 ",wlan_id19_ssid)</f>
        <v>wlan vlan514_802.1x 19 "DEwlanORGdot1x"</v>
      </c>
    </row>
    <row r="257" spans="1:2">
      <c r="A257" s="83" t="s">
        <v>1065</v>
      </c>
    </row>
    <row r="258" spans="1:2">
      <c r="A258" s="83" t="s">
        <v>1247</v>
      </c>
    </row>
    <row r="259" spans="1:2">
      <c r="A259" s="83" t="s">
        <v>1249</v>
      </c>
    </row>
    <row r="260" spans="1:2">
      <c r="A260" s="83" t="s">
        <v>1252</v>
      </c>
    </row>
    <row r="261" spans="1:2">
      <c r="A261" s="83" t="s">
        <v>1251</v>
      </c>
    </row>
    <row r="262" spans="1:2">
      <c r="A262" s="80" t="str">
        <f>IF(wlan_id19_band24="on","radio policy dot11 24ghz","no radio policy dot11 24ghz")</f>
        <v>radio policy dot11 24ghz</v>
      </c>
      <c r="B262" s="59"/>
    </row>
    <row r="263" spans="1:2">
      <c r="A263" s="80" t="str">
        <f>IF(wlan_id19_band5="on","radio policy dot11 5ghz","no radio policy dot11 5ghz")</f>
        <v>radio policy dot11 5ghz</v>
      </c>
      <c r="B263" s="59"/>
    </row>
    <row r="264" spans="1:2">
      <c r="A264" s="80" t="str">
        <f>IF(wlan_id19_band6="on","radio policy dot11 6ghz","no radio policy dot11 6ghz")</f>
        <v>no radio policy dot11 6ghz</v>
      </c>
      <c r="B264" s="59"/>
    </row>
    <row r="265" spans="1:2">
      <c r="A265" s="80" t="str">
        <f>CONCATENATE("local-auth ",wlan_id19_eap_local)</f>
        <v>local-auth Local_EAP-TLS</v>
      </c>
    </row>
    <row r="266" spans="1:2">
      <c r="A266" s="80" t="str">
        <f>IF(wlan_id19_state="on","no shut","# SSID disabled")</f>
        <v>no shut</v>
      </c>
    </row>
    <row r="267" spans="1:2">
      <c r="A267" s="83" t="s">
        <v>1045</v>
      </c>
    </row>
    <row r="268" spans="1:2">
      <c r="A268" s="85"/>
    </row>
    <row r="269" spans="1:2">
      <c r="A269" s="83" t="str">
        <f>CONCATENATE("wlan ",wlan_id20_profile_wlan," 20 ",wlan_id20_ssid)</f>
        <v>wlan vlan222_guest 20 "BAUHAUS Public WiFi"</v>
      </c>
    </row>
    <row r="270" spans="1:2">
      <c r="A270" s="83" t="s">
        <v>1065</v>
      </c>
    </row>
    <row r="271" spans="1:2">
      <c r="A271" s="83" t="s">
        <v>1246</v>
      </c>
    </row>
    <row r="272" spans="1:2">
      <c r="A272" s="83" t="s">
        <v>1295</v>
      </c>
    </row>
    <row r="273" spans="1:2">
      <c r="A273" s="83" t="s">
        <v>1247</v>
      </c>
    </row>
    <row r="274" spans="1:2">
      <c r="A274" s="83" t="s">
        <v>1248</v>
      </c>
    </row>
    <row r="275" spans="1:2">
      <c r="A275" s="83" t="s">
        <v>1296</v>
      </c>
    </row>
    <row r="276" spans="1:2">
      <c r="A276" s="83" t="s">
        <v>1297</v>
      </c>
    </row>
    <row r="277" spans="1:2">
      <c r="A277" s="83" t="s">
        <v>1287</v>
      </c>
    </row>
    <row r="278" spans="1:2">
      <c r="A278" s="80" t="str">
        <f>IF(wlan_id20_band24="on","radio policy dot11 24ghz","no radio policy dot11 24ghz")</f>
        <v>radio policy dot11 24ghz</v>
      </c>
      <c r="B278" s="59"/>
    </row>
    <row r="279" spans="1:2">
      <c r="A279" s="80" t="str">
        <f>IF(wlan_id20_band5="on","radio policy dot11 5ghz","no radio policy dot11 5ghz")</f>
        <v>radio policy dot11 5ghz</v>
      </c>
      <c r="B279" s="59"/>
    </row>
    <row r="280" spans="1:2">
      <c r="A280" s="80" t="str">
        <f>IF(wlan_id20_band6="on","radio policy dot11 6ghz","no radio policy dot11 6ghz")</f>
        <v>no radio policy dot11 6ghz</v>
      </c>
      <c r="B280" s="59"/>
    </row>
    <row r="281" spans="1:2">
      <c r="A281" s="80" t="str">
        <f>IF(wlan_id20_state="on","no shut","# SSID disabled")</f>
        <v>no shut</v>
      </c>
    </row>
    <row r="282" spans="1:2">
      <c r="A282" s="83" t="s">
        <v>1045</v>
      </c>
    </row>
    <row r="283" spans="1:2">
      <c r="A283" s="85"/>
    </row>
    <row r="284" spans="1:2">
      <c r="A284" s="83" t="str">
        <f>CONCATENATE("wlan ",wlan_id31_profile_wlan," 31 ","""",wlan_id31_ssid,"""")</f>
        <v>wlan vlan513_802.1x_logistik 31 "DE0896_Logistik"</v>
      </c>
    </row>
    <row r="285" spans="1:2">
      <c r="A285" s="83" t="s">
        <v>1065</v>
      </c>
    </row>
    <row r="286" spans="1:2">
      <c r="A286" s="83" t="s">
        <v>1247</v>
      </c>
    </row>
    <row r="287" spans="1:2">
      <c r="A287" s="83" t="s">
        <v>1554</v>
      </c>
    </row>
    <row r="288" spans="1:2">
      <c r="A288" s="83" t="s">
        <v>1426</v>
      </c>
    </row>
    <row r="289" spans="1:2">
      <c r="A289" s="83" t="s">
        <v>1555</v>
      </c>
    </row>
    <row r="290" spans="1:2">
      <c r="A290" s="83" t="s">
        <v>1556</v>
      </c>
    </row>
    <row r="291" spans="1:2">
      <c r="A291" s="80" t="str">
        <f>CONCATENATE("local-auth ",wlan_id31_eap_local)</f>
        <v>local-auth Local_EAP-TLS</v>
      </c>
    </row>
    <row r="292" spans="1:2">
      <c r="A292" s="80" t="str">
        <f>IF(wlan_id31_band24="on","radio policy dot11 24ghz","no radio policy dot11 24ghz")</f>
        <v>radio policy dot11 24ghz</v>
      </c>
      <c r="B292" s="59"/>
    </row>
    <row r="293" spans="1:2">
      <c r="A293" s="80" t="str">
        <f>IF(wlan_id31_band5="on","radio policy dot11 5ghz","no radio policy dot11 5ghz")</f>
        <v>radio policy dot11 5ghz</v>
      </c>
      <c r="B293" s="59"/>
    </row>
    <row r="294" spans="1:2">
      <c r="A294" s="80" t="str">
        <f>IF(wlan_id31_band6="on","radio policy dot11 6ghz","no radio policy dot11 6ghz")</f>
        <v>no radio policy dot11 6ghz</v>
      </c>
      <c r="B294" s="59"/>
    </row>
    <row r="295" spans="1:2">
      <c r="A295" s="83" t="s">
        <v>1248</v>
      </c>
    </row>
    <row r="296" spans="1:2">
      <c r="A296" s="83" t="s">
        <v>1249</v>
      </c>
    </row>
    <row r="297" spans="1:2">
      <c r="A297" s="83" t="s">
        <v>1252</v>
      </c>
    </row>
    <row r="298" spans="1:2">
      <c r="A298" s="80" t="str">
        <f>IF(wlan_id31_state="on","no shut","# SSID disabled")</f>
        <v># SSID disabled</v>
      </c>
    </row>
    <row r="299" spans="1:2">
      <c r="A299" s="83" t="s">
        <v>1045</v>
      </c>
    </row>
    <row r="300" spans="1:2">
      <c r="A300" s="85"/>
    </row>
    <row r="301" spans="1:2">
      <c r="A301" s="83" t="str">
        <f>CONCATENATE("wlan ",wlan_id32_profile_wlan," 32 ","""",wlan_id32_ssid,"""")</f>
        <v>wlan vlan512_802.1x_office 32 "DE0896_Office"</v>
      </c>
    </row>
    <row r="302" spans="1:2">
      <c r="A302" s="83" t="s">
        <v>1065</v>
      </c>
    </row>
    <row r="303" spans="1:2">
      <c r="A303" s="6" t="s">
        <v>1477</v>
      </c>
    </row>
    <row r="304" spans="1:2">
      <c r="A304" s="6" t="s">
        <v>1478</v>
      </c>
    </row>
    <row r="305" spans="1:2">
      <c r="A305" s="6" t="s">
        <v>1493</v>
      </c>
    </row>
    <row r="306" spans="1:2">
      <c r="A306" s="6" t="s">
        <v>1479</v>
      </c>
    </row>
    <row r="307" spans="1:2">
      <c r="A307" s="59" t="str">
        <f>CONCATENATE("local-auth ",wlan_id32_eap_local)</f>
        <v>local-auth Local_EAP-TLS</v>
      </c>
    </row>
    <row r="308" spans="1:2">
      <c r="A308" s="6" t="s">
        <v>1494</v>
      </c>
    </row>
    <row r="309" spans="1:2">
      <c r="A309" s="6" t="s">
        <v>1480</v>
      </c>
    </row>
    <row r="310" spans="1:2">
      <c r="A310" s="6" t="s">
        <v>1495</v>
      </c>
    </row>
    <row r="311" spans="1:2">
      <c r="A311" s="6" t="s">
        <v>1496</v>
      </c>
    </row>
    <row r="312" spans="1:2">
      <c r="A312" s="80" t="str">
        <f>IF(wlan_id32_band24="on","radio policy dot11 24ghz","no radio policy dot11 24ghz")</f>
        <v>radio policy dot11 24ghz</v>
      </c>
      <c r="B312" s="59"/>
    </row>
    <row r="313" spans="1:2">
      <c r="A313" s="80" t="str">
        <f>IF(wlan_id32_band5="on","radio policy dot11 5ghz","no radio policy dot11 5ghz")</f>
        <v>radio policy dot11 5ghz</v>
      </c>
      <c r="B313" s="59"/>
    </row>
    <row r="314" spans="1:2">
      <c r="A314" s="80" t="str">
        <f>IF(wlan_id32_band6="on","radio policy dot11 6ghz","no radio policy dot11 6ghz")</f>
        <v>no radio policy dot11 6ghz</v>
      </c>
      <c r="B314" s="59"/>
    </row>
    <row r="315" spans="1:2">
      <c r="A315" s="80" t="str">
        <f>IF(wlan_id32_state="on","no shut","# SSID disabled")</f>
        <v># SSID disabled</v>
      </c>
    </row>
    <row r="316" spans="1:2">
      <c r="A316" s="83" t="s">
        <v>1045</v>
      </c>
    </row>
    <row r="317" spans="1:2">
      <c r="A317" s="85"/>
    </row>
    <row r="318" spans="1:2">
      <c r="A318" s="83" t="str">
        <f ca="1">CONCATENATE("wlan ",wlan_id33_profile_wlan," 33 ",wlan_id33_ssid)</f>
        <v>wlan vlan333_SmartHome 33 "DEpublicPSK"</v>
      </c>
    </row>
    <row r="319" spans="1:2">
      <c r="A319" s="83" t="s">
        <v>1289</v>
      </c>
    </row>
    <row r="320" spans="1:2">
      <c r="A320" s="83" t="s">
        <v>1247</v>
      </c>
    </row>
    <row r="321" spans="1:2">
      <c r="A321" s="83" t="str">
        <f>CONCATENATE("security wpa psk set-key ascii 0 ",wlan_id33_psk)</f>
        <v>security wpa psk set-key ascii 0 $896Smar7hau$</v>
      </c>
    </row>
    <row r="322" spans="1:2">
      <c r="A322" s="83" t="s">
        <v>1287</v>
      </c>
    </row>
    <row r="323" spans="1:2">
      <c r="A323" s="83" t="s">
        <v>1288</v>
      </c>
    </row>
    <row r="324" spans="1:2">
      <c r="A324" s="80" t="str">
        <f>IF(wlan_id33_band24="on","radio policy dot11 24ghz","no radio policy dot11 24ghz")</f>
        <v>radio policy dot11 24ghz</v>
      </c>
      <c r="B324" s="59"/>
    </row>
    <row r="325" spans="1:2">
      <c r="A325" s="80" t="str">
        <f>IF(wlan_id33_band5="on","radio policy dot11 5ghz","no radio policy dot11 5ghz")</f>
        <v>radio policy dot11 5ghz</v>
      </c>
      <c r="B325" s="59"/>
    </row>
    <row r="326" spans="1:2">
      <c r="A326" s="80" t="str">
        <f>IF(wlan_id33_band6="on","radio policy dot11 6ghz","no radio policy dot11 6ghz")</f>
        <v>no radio policy dot11 6ghz</v>
      </c>
      <c r="B326" s="59"/>
    </row>
    <row r="327" spans="1:2">
      <c r="A327" s="80" t="str">
        <f>IF(wlan_id33_state="on","no shut","# SSID disabled")</f>
        <v>no shut</v>
      </c>
    </row>
    <row r="328" spans="1:2">
      <c r="A328" s="83" t="s">
        <v>1045</v>
      </c>
    </row>
    <row r="329" spans="1:2">
      <c r="A329" s="85"/>
    </row>
    <row r="330" spans="1:2">
      <c r="A330" s="83" t="s">
        <v>1254</v>
      </c>
    </row>
    <row r="331" spans="1:2">
      <c r="A331" s="83" t="s">
        <v>1259</v>
      </c>
    </row>
    <row r="332" spans="1:2">
      <c r="A332" s="83" t="s">
        <v>1260</v>
      </c>
    </row>
    <row r="333" spans="1:2">
      <c r="A333" s="83" t="s">
        <v>1261</v>
      </c>
    </row>
    <row r="334" spans="1:2">
      <c r="A334" s="83" t="s">
        <v>1259</v>
      </c>
    </row>
    <row r="335" spans="1:2">
      <c r="A335" s="83" t="s">
        <v>1045</v>
      </c>
    </row>
    <row r="336" spans="1:2">
      <c r="A336" s="85"/>
    </row>
    <row r="337" spans="1:1">
      <c r="A337" s="80" t="str">
        <f>CONCATENATE("wireless profile policy ",wlan_id17_profile_policy)</f>
        <v>wireless profile policy flex_vlan511</v>
      </c>
    </row>
    <row r="338" spans="1:1">
      <c r="A338" s="83" t="s">
        <v>1255</v>
      </c>
    </row>
    <row r="339" spans="1:1">
      <c r="A339" s="83" t="s">
        <v>1065</v>
      </c>
    </row>
    <row r="340" spans="1:1">
      <c r="A340" s="83" t="s">
        <v>1324</v>
      </c>
    </row>
    <row r="341" spans="1:1">
      <c r="A341" s="83" t="s">
        <v>1262</v>
      </c>
    </row>
    <row r="342" spans="1:1">
      <c r="A342" s="83" t="s">
        <v>1263</v>
      </c>
    </row>
    <row r="343" spans="1:1">
      <c r="A343" s="83" t="s">
        <v>1264</v>
      </c>
    </row>
    <row r="344" spans="1:1">
      <c r="A344" s="83" t="str">
        <f>CONCATENATE("description ",wlan_id17_descript)</f>
        <v>description Guest</v>
      </c>
    </row>
    <row r="345" spans="1:1">
      <c r="A345" s="83" t="s">
        <v>1265</v>
      </c>
    </row>
    <row r="346" spans="1:1">
      <c r="A346" s="83" t="s">
        <v>1266</v>
      </c>
    </row>
    <row r="347" spans="1:1">
      <c r="A347" s="83" t="s">
        <v>1267</v>
      </c>
    </row>
    <row r="348" spans="1:1">
      <c r="A348" s="83" t="s">
        <v>1268</v>
      </c>
    </row>
    <row r="349" spans="1:1">
      <c r="A349" s="83" t="str">
        <f>CONCATENATE("vlan ",wlan_id17_vlan)</f>
        <v>vlan 511</v>
      </c>
    </row>
    <row r="350" spans="1:1">
      <c r="A350" s="83" t="s">
        <v>1201</v>
      </c>
    </row>
    <row r="351" spans="1:1">
      <c r="A351" s="83" t="s">
        <v>1045</v>
      </c>
    </row>
    <row r="352" spans="1:1">
      <c r="A352" s="85"/>
    </row>
    <row r="353" spans="1:1">
      <c r="A353" s="80" t="str">
        <f>CONCATENATE("wireless profile policy ",wlan_id18_profile_policy)</f>
        <v>wireless profile policy flex_vlan513</v>
      </c>
    </row>
    <row r="354" spans="1:1">
      <c r="A354" s="83" t="s">
        <v>1255</v>
      </c>
    </row>
    <row r="355" spans="1:1">
      <c r="A355" s="83" t="s">
        <v>1065</v>
      </c>
    </row>
    <row r="356" spans="1:1">
      <c r="A356" s="83" t="s">
        <v>1324</v>
      </c>
    </row>
    <row r="357" spans="1:1">
      <c r="A357" s="83" t="s">
        <v>1262</v>
      </c>
    </row>
    <row r="358" spans="1:1">
      <c r="A358" s="83" t="s">
        <v>1263</v>
      </c>
    </row>
    <row r="359" spans="1:1">
      <c r="A359" s="83" t="s">
        <v>1264</v>
      </c>
    </row>
    <row r="360" spans="1:1">
      <c r="A360" s="83" t="str">
        <f>CONCATENATE("description ",wlan_id18_descript)</f>
        <v>description MDE</v>
      </c>
    </row>
    <row r="361" spans="1:1">
      <c r="A361" s="83" t="s">
        <v>1265</v>
      </c>
    </row>
    <row r="362" spans="1:1">
      <c r="A362" s="83" t="s">
        <v>1266</v>
      </c>
    </row>
    <row r="363" spans="1:1">
      <c r="A363" s="83" t="s">
        <v>1267</v>
      </c>
    </row>
    <row r="364" spans="1:1">
      <c r="A364" s="83" t="s">
        <v>1268</v>
      </c>
    </row>
    <row r="365" spans="1:1">
      <c r="A365" s="80" t="str">
        <f>CONCATENATE("vlan ",wlan_id18_vlan)</f>
        <v>vlan 513</v>
      </c>
    </row>
    <row r="366" spans="1:1">
      <c r="A366" s="83" t="s">
        <v>1269</v>
      </c>
    </row>
    <row r="367" spans="1:1">
      <c r="A367" s="83" t="s">
        <v>1201</v>
      </c>
    </row>
    <row r="368" spans="1:1">
      <c r="A368" s="83" t="s">
        <v>1045</v>
      </c>
    </row>
    <row r="369" spans="1:1">
      <c r="A369" s="85"/>
    </row>
    <row r="370" spans="1:1">
      <c r="A370" s="80" t="str">
        <f>CONCATENATE("wireless profile policy ",wlan_id19_profile_policy)</f>
        <v>wireless profile policy flex_vlan514</v>
      </c>
    </row>
    <row r="371" spans="1:1">
      <c r="A371" s="83" t="s">
        <v>1255</v>
      </c>
    </row>
    <row r="372" spans="1:1">
      <c r="A372" s="83" t="s">
        <v>1065</v>
      </c>
    </row>
    <row r="373" spans="1:1">
      <c r="A373" s="83" t="s">
        <v>1324</v>
      </c>
    </row>
    <row r="374" spans="1:1">
      <c r="A374" s="83" t="s">
        <v>1262</v>
      </c>
    </row>
    <row r="375" spans="1:1">
      <c r="A375" s="83" t="s">
        <v>1263</v>
      </c>
    </row>
    <row r="376" spans="1:1">
      <c r="A376" s="83" t="s">
        <v>1264</v>
      </c>
    </row>
    <row r="377" spans="1:1">
      <c r="A377" s="83" t="str">
        <f>CONCATENATE("description ",wlan_id19_descript)</f>
        <v>description Kasse</v>
      </c>
    </row>
    <row r="378" spans="1:1">
      <c r="A378" s="83" t="s">
        <v>1265</v>
      </c>
    </row>
    <row r="379" spans="1:1">
      <c r="A379" s="83" t="s">
        <v>1266</v>
      </c>
    </row>
    <row r="380" spans="1:1">
      <c r="A380" s="83" t="s">
        <v>1267</v>
      </c>
    </row>
    <row r="381" spans="1:1">
      <c r="A381" s="83" t="s">
        <v>1268</v>
      </c>
    </row>
    <row r="382" spans="1:1">
      <c r="A382" s="80" t="str">
        <f>CONCATENATE("vlan ",wlan_id19_vlan)</f>
        <v>vlan 514</v>
      </c>
    </row>
    <row r="383" spans="1:1">
      <c r="A383" s="83" t="s">
        <v>1269</v>
      </c>
    </row>
    <row r="384" spans="1:1">
      <c r="A384" s="83" t="s">
        <v>1201</v>
      </c>
    </row>
    <row r="385" spans="1:1">
      <c r="A385" s="83" t="s">
        <v>1045</v>
      </c>
    </row>
    <row r="386" spans="1:1">
      <c r="A386" s="85"/>
    </row>
    <row r="387" spans="1:1">
      <c r="A387" s="80" t="str">
        <f>CONCATENATE("wireless profile policy ",wlan_id20_profile_policy)</f>
        <v>wireless profile policy flex_vlan222</v>
      </c>
    </row>
    <row r="388" spans="1:1">
      <c r="A388" s="83" t="s">
        <v>1256</v>
      </c>
    </row>
    <row r="389" spans="1:1">
      <c r="A389" s="83" t="s">
        <v>1065</v>
      </c>
    </row>
    <row r="390" spans="1:1">
      <c r="A390" s="83" t="s">
        <v>1324</v>
      </c>
    </row>
    <row r="391" spans="1:1">
      <c r="A391" s="83" t="s">
        <v>1262</v>
      </c>
    </row>
    <row r="392" spans="1:1">
      <c r="A392" s="83" t="s">
        <v>1263</v>
      </c>
    </row>
    <row r="393" spans="1:1">
      <c r="A393" s="83" t="s">
        <v>1264</v>
      </c>
    </row>
    <row r="394" spans="1:1">
      <c r="A394" s="83" t="str">
        <f>CONCATENATE("description ",wlan_id20_descript)</f>
        <v>description FreeWiFi</v>
      </c>
    </row>
    <row r="395" spans="1:1">
      <c r="A395" s="83" t="s">
        <v>1265</v>
      </c>
    </row>
    <row r="396" spans="1:1">
      <c r="A396" s="83" t="s">
        <v>1266</v>
      </c>
    </row>
    <row r="397" spans="1:1">
      <c r="A397" s="83" t="s">
        <v>1267</v>
      </c>
    </row>
    <row r="398" spans="1:1">
      <c r="A398" s="83" t="s">
        <v>1268</v>
      </c>
    </row>
    <row r="399" spans="1:1">
      <c r="A399" s="80" t="str">
        <f>CONCATENATE("vlan ",wlan_id20_vlan)</f>
        <v>vlan 222</v>
      </c>
    </row>
    <row r="400" spans="1:1">
      <c r="A400" s="83" t="s">
        <v>1201</v>
      </c>
    </row>
    <row r="401" spans="1:1">
      <c r="A401" s="83" t="s">
        <v>1045</v>
      </c>
    </row>
    <row r="402" spans="1:1">
      <c r="A402" s="85"/>
    </row>
    <row r="403" spans="1:1">
      <c r="A403" s="80" t="str">
        <f>CONCATENATE("wireless profile policy ",wlan_id31_profile_policy)</f>
        <v>wireless profile policy flex_vlan513_logistik</v>
      </c>
    </row>
    <row r="404" spans="1:1">
      <c r="A404" s="6" t="s">
        <v>1483</v>
      </c>
    </row>
    <row r="405" spans="1:1">
      <c r="A405" s="6" t="s">
        <v>1484</v>
      </c>
    </row>
    <row r="406" spans="1:1">
      <c r="A406" s="6" t="s">
        <v>1485</v>
      </c>
    </row>
    <row r="407" spans="1:1">
      <c r="A407" s="6" t="s">
        <v>1486</v>
      </c>
    </row>
    <row r="408" spans="1:1">
      <c r="A408" s="6" t="s">
        <v>1487</v>
      </c>
    </row>
    <row r="409" spans="1:1">
      <c r="A409" s="6" t="s">
        <v>1488</v>
      </c>
    </row>
    <row r="410" spans="1:1">
      <c r="A410" s="6" t="s">
        <v>1489</v>
      </c>
    </row>
    <row r="411" spans="1:1">
      <c r="A411" s="6" t="s">
        <v>1490</v>
      </c>
    </row>
    <row r="412" spans="1:1">
      <c r="A412" s="6" t="s">
        <v>1491</v>
      </c>
    </row>
    <row r="413" spans="1:1">
      <c r="A413" s="59" t="str">
        <f>CONCATENATE("vlan ",wlan_id31_vlan)</f>
        <v>vlan 513</v>
      </c>
    </row>
    <row r="414" spans="1:1">
      <c r="A414" s="6" t="s">
        <v>1492</v>
      </c>
    </row>
    <row r="415" spans="1:1">
      <c r="A415" s="83" t="s">
        <v>1045</v>
      </c>
    </row>
    <row r="416" spans="1:1">
      <c r="A416" s="85"/>
    </row>
    <row r="417" spans="1:1">
      <c r="A417" s="80" t="str">
        <f>CONCATENATE("wireless profile policy ",wlan_id32_profile_policy)</f>
        <v>wireless profile policy flex_vlan512_office</v>
      </c>
    </row>
    <row r="418" spans="1:1">
      <c r="A418" s="83" t="s">
        <v>1483</v>
      </c>
    </row>
    <row r="419" spans="1:1">
      <c r="A419" s="83" t="s">
        <v>1484</v>
      </c>
    </row>
    <row r="420" spans="1:1">
      <c r="A420" s="6" t="s">
        <v>1497</v>
      </c>
    </row>
    <row r="421" spans="1:1">
      <c r="A421" s="83" t="s">
        <v>1486</v>
      </c>
    </row>
    <row r="422" spans="1:1">
      <c r="A422" s="83" t="s">
        <v>1488</v>
      </c>
    </row>
    <row r="423" spans="1:1">
      <c r="A423" s="80" t="str">
        <f>CONCATENATE("vlan ",wlan_id32_vlan)</f>
        <v>vlan 512</v>
      </c>
    </row>
    <row r="424" spans="1:1">
      <c r="A424" s="83" t="s">
        <v>1492</v>
      </c>
    </row>
    <row r="425" spans="1:1">
      <c r="A425" s="83" t="s">
        <v>1045</v>
      </c>
    </row>
    <row r="426" spans="1:1">
      <c r="A426" s="85"/>
    </row>
    <row r="427" spans="1:1">
      <c r="A427" s="80" t="str">
        <f>CONCATENATE("wireless profile policy ",wlan_id33_profile_policy)</f>
        <v>wireless profile policy flex_vlan333</v>
      </c>
    </row>
    <row r="428" spans="1:1">
      <c r="A428" s="83" t="s">
        <v>1065</v>
      </c>
    </row>
    <row r="429" spans="1:1">
      <c r="A429" s="83" t="s">
        <v>1324</v>
      </c>
    </row>
    <row r="430" spans="1:1">
      <c r="A430" s="83" t="s">
        <v>1263</v>
      </c>
    </row>
    <row r="431" spans="1:1">
      <c r="A431" s="83" t="s">
        <v>1264</v>
      </c>
    </row>
    <row r="432" spans="1:1">
      <c r="A432" s="83" t="s">
        <v>1262</v>
      </c>
    </row>
    <row r="433" spans="1:1">
      <c r="A433" s="83" t="s">
        <v>1265</v>
      </c>
    </row>
    <row r="434" spans="1:1">
      <c r="A434" s="83" t="s">
        <v>1266</v>
      </c>
    </row>
    <row r="435" spans="1:1">
      <c r="A435" s="83" t="str">
        <f>CONCATENATE("description ",wlan_id33_descript)</f>
        <v>description SmartHome</v>
      </c>
    </row>
    <row r="436" spans="1:1">
      <c r="A436" s="80" t="str">
        <f>CONCATENATE("vlan ",wlan_id33_vlan)</f>
        <v>vlan 333</v>
      </c>
    </row>
    <row r="437" spans="1:1">
      <c r="A437" s="83" t="s">
        <v>1201</v>
      </c>
    </row>
    <row r="438" spans="1:1">
      <c r="A438" s="83" t="s">
        <v>1045</v>
      </c>
    </row>
    <row r="439" spans="1:1">
      <c r="A439" s="85"/>
    </row>
    <row r="440" spans="1:1">
      <c r="A440" s="83" t="s">
        <v>1257</v>
      </c>
    </row>
    <row r="441" spans="1:1">
      <c r="A441" s="83" t="s">
        <v>1270</v>
      </c>
    </row>
    <row r="442" spans="1:1">
      <c r="A442" s="83" t="str">
        <f>CONCATENATE("vlan-name ",var_name_v1)</f>
        <v>vlan-name Management</v>
      </c>
    </row>
    <row r="443" spans="1:1">
      <c r="A443" s="83" t="str">
        <f>CONCATENATE("vlan-id ",var_vlan_mgmt)</f>
        <v>vlan-id 1</v>
      </c>
    </row>
    <row r="444" spans="1:1">
      <c r="A444" s="83" t="str">
        <f ca="1">CONCATENATE("vlan-name ",INDIRECT(CONCATENATE("var_name_v",wlan_id17_vlan)))</f>
        <v>vlan-name Guest</v>
      </c>
    </row>
    <row r="445" spans="1:1">
      <c r="A445" s="83" t="str">
        <f>CONCATENATE("vlan-id ",wlan_id17_vlan)</f>
        <v>vlan-id 511</v>
      </c>
    </row>
    <row r="446" spans="1:1">
      <c r="A446" s="83" t="s">
        <v>1498</v>
      </c>
    </row>
    <row r="447" spans="1:1">
      <c r="A447" s="83" t="s">
        <v>1499</v>
      </c>
    </row>
    <row r="448" spans="1:1">
      <c r="A448" s="83" t="str">
        <f ca="1">CONCATENATE("vlan-name ",INDIRECT(CONCATENATE("var_name_v",wlan_id18_vlan)))</f>
        <v>vlan-name MDE</v>
      </c>
    </row>
    <row r="449" spans="1:1">
      <c r="A449" s="83" t="str">
        <f>CONCATENATE("vlan-id ",wlan_id18_vlan)</f>
        <v>vlan-id 513</v>
      </c>
    </row>
    <row r="450" spans="1:1">
      <c r="A450" s="83" t="str">
        <f ca="1">CONCATENATE("vlan-name ",INDIRECT(CONCATENATE("var_name_v",wlan_id19_vlan)))</f>
        <v>vlan-name Kasse</v>
      </c>
    </row>
    <row r="451" spans="1:1">
      <c r="A451" s="83" t="str">
        <f>CONCATENATE("vlan-id ",wlan_id19_vlan)</f>
        <v>vlan-id 514</v>
      </c>
    </row>
    <row r="452" spans="1:1">
      <c r="A452" s="83" t="str">
        <f ca="1">CONCATENATE("vlan-name ",INDIRECT(CONCATENATE("var_name_v",wlan_id20_vlan)))</f>
        <v>vlan-name FreeWiFi</v>
      </c>
    </row>
    <row r="453" spans="1:1">
      <c r="A453" s="83" t="str">
        <f>CONCATENATE("vlan-id ",wlan_id20_vlan)</f>
        <v>vlan-id 222</v>
      </c>
    </row>
    <row r="454" spans="1:1">
      <c r="A454" s="83" t="str">
        <f ca="1">CONCATENATE("vlan-name ",INDIRECT(CONCATENATE("var_name_v",wlan_id33_vlan)))</f>
        <v>vlan-name SmartHome</v>
      </c>
    </row>
    <row r="455" spans="1:1">
      <c r="A455" s="83" t="str">
        <f>CONCATENATE("vlan-id ",wlan_id33_vlan)</f>
        <v>vlan-id 333</v>
      </c>
    </row>
    <row r="456" spans="1:1">
      <c r="A456" s="83" t="s">
        <v>1045</v>
      </c>
    </row>
    <row r="457" spans="1:1">
      <c r="A457" s="83" t="s">
        <v>1045</v>
      </c>
    </row>
    <row r="458" spans="1:1">
      <c r="A458" s="85" t="s">
        <v>1041</v>
      </c>
    </row>
    <row r="459" spans="1:1">
      <c r="A459" s="83" t="s">
        <v>1258</v>
      </c>
    </row>
    <row r="460" spans="1:1">
      <c r="A460" s="83" t="s">
        <v>1302</v>
      </c>
    </row>
    <row r="461" spans="1:1">
      <c r="A461" s="83" t="s">
        <v>1272</v>
      </c>
    </row>
    <row r="462" spans="1:1">
      <c r="A462" s="80" t="s">
        <v>1500</v>
      </c>
    </row>
    <row r="463" spans="1:1">
      <c r="A463" s="80" t="s">
        <v>1501</v>
      </c>
    </row>
    <row r="464" spans="1:1">
      <c r="A464" s="83" t="s">
        <v>1273</v>
      </c>
    </row>
    <row r="465" spans="1:1">
      <c r="A465" s="83" t="s">
        <v>1274</v>
      </c>
    </row>
    <row r="466" spans="1:1">
      <c r="A466" s="83" t="s">
        <v>1271</v>
      </c>
    </row>
    <row r="467" spans="1:1">
      <c r="A467" s="83" t="s">
        <v>1045</v>
      </c>
    </row>
    <row r="468" spans="1:1">
      <c r="A468" s="85"/>
    </row>
    <row r="469" spans="1:1">
      <c r="A469" s="83" t="s">
        <v>1300</v>
      </c>
    </row>
    <row r="470" spans="1:1">
      <c r="A470" s="83" t="s">
        <v>1301</v>
      </c>
    </row>
    <row r="471" spans="1:1">
      <c r="A471" s="83" t="str">
        <f ca="1">CONCATENATE("wlan ",wlan_id17_profile_wlan," policy ",wlan_id17_profile_policy)</f>
        <v>wlan vlan511_802.1x policy flex_vlan511</v>
      </c>
    </row>
    <row r="472" spans="1:1">
      <c r="A472" s="80" t="s">
        <v>1500</v>
      </c>
    </row>
    <row r="473" spans="1:1">
      <c r="A473" s="80" t="s">
        <v>1501</v>
      </c>
    </row>
    <row r="474" spans="1:1">
      <c r="A474" s="83" t="str">
        <f ca="1">CONCATENATE("wlan ",wlan_id18_profile_wlan," policy ",wlan_id18_profile_policy)</f>
        <v>wlan vlan513_802.1x policy flex_vlan513</v>
      </c>
    </row>
    <row r="475" spans="1:1">
      <c r="A475" s="83" t="str">
        <f ca="1">CONCATENATE("wlan ",wlan_id19_profile_wlan," policy ",wlan_id19_profile_policy)</f>
        <v>wlan vlan514_802.1x policy flex_vlan514</v>
      </c>
    </row>
    <row r="476" spans="1:1">
      <c r="A476" s="83" t="str">
        <f>CONCATENATE("wlan ",wlan_id20_profile_wlan," policy ",wlan_id20_profile_policy)</f>
        <v>wlan vlan222_guest policy flex_vlan222</v>
      </c>
    </row>
    <row r="477" spans="1:1">
      <c r="A477" s="83" t="str">
        <f ca="1">CONCATENATE("wlan ",wlan_id33_profile_wlan," policy ",wlan_id33_profile_policy)</f>
        <v>wlan vlan333_SmartHome policy flex_vlan333</v>
      </c>
    </row>
    <row r="478" spans="1:1">
      <c r="A478" s="83" t="s">
        <v>1045</v>
      </c>
    </row>
    <row r="479" spans="1:1">
      <c r="A479" s="85"/>
    </row>
    <row r="480" spans="1:1">
      <c r="A480" s="83" t="s">
        <v>1106</v>
      </c>
    </row>
    <row r="481" spans="1:1">
      <c r="A481" s="83" t="s">
        <v>1107</v>
      </c>
    </row>
    <row r="482" spans="1:1">
      <c r="A482" s="85"/>
    </row>
    <row r="483" spans="1:1">
      <c r="A483" s="83" t="s">
        <v>1055</v>
      </c>
    </row>
    <row r="484" spans="1:1">
      <c r="A484" s="83" t="s">
        <v>1056</v>
      </c>
    </row>
    <row r="485" spans="1:1">
      <c r="A485" s="83"/>
    </row>
    <row r="486" spans="1:1">
      <c r="A486" s="83"/>
    </row>
    <row r="487" spans="1:1" ht="15" thickBot="1">
      <c r="A487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4.4"/>
  <cols>
    <col min="1" max="1" width="44.5546875" bestFit="1" customWidth="1"/>
  </cols>
  <sheetData>
    <row r="1" spans="1:1" ht="18.600000000000001" thickBot="1">
      <c r="A1" s="17" t="s">
        <v>1442</v>
      </c>
    </row>
    <row r="2" spans="1:1">
      <c r="A2" s="78" t="s">
        <v>1285</v>
      </c>
    </row>
    <row r="3" spans="1:1">
      <c r="A3" s="83" t="s">
        <v>1064</v>
      </c>
    </row>
    <row r="4" spans="1:1">
      <c r="A4" s="83" t="str">
        <f>IF('AP-LIST_c9800'!E4&lt;&gt;"",CONCATENATE("username ",UPPER('AP-LIST_c9800'!E4)," mac"),"# no MAC")</f>
        <v># no MAC</v>
      </c>
    </row>
    <row r="5" spans="1:1">
      <c r="A5" s="83" t="str">
        <f>IF('AP-LIST_c9800'!E5&lt;&gt;"",CONCATENATE("username ",UPPER('AP-LIST_c9800'!E5)," mac"),"# no MAC")</f>
        <v># no MAC</v>
      </c>
    </row>
    <row r="6" spans="1:1">
      <c r="A6" s="83" t="str">
        <f>IF('AP-LIST_c9800'!E6&lt;&gt;"",CONCATENATE("username ",UPPER('AP-LIST_c9800'!E6)," mac"),"# no MAC")</f>
        <v># no MAC</v>
      </c>
    </row>
    <row r="7" spans="1:1">
      <c r="A7" s="83" t="str">
        <f>IF('AP-LIST_c9800'!E7&lt;&gt;"",CONCATENATE("username ",UPPER('AP-LIST_c9800'!E7)," mac"),"# no MAC")</f>
        <v># no MAC</v>
      </c>
    </row>
    <row r="8" spans="1:1">
      <c r="A8" s="83" t="str">
        <f>IF('AP-LIST_c9800'!E8&lt;&gt;"",CONCATENATE("username ",UPPER('AP-LIST_c9800'!E8)," mac"),"# no MAC")</f>
        <v># no MAC</v>
      </c>
    </row>
    <row r="9" spans="1:1">
      <c r="A9" s="83" t="str">
        <f>IF('AP-LIST_c9800'!E9&lt;&gt;"",CONCATENATE("username ",UPPER('AP-LIST_c9800'!E9)," mac"),"# no MAC")</f>
        <v># no MAC</v>
      </c>
    </row>
    <row r="10" spans="1:1">
      <c r="A10" s="83" t="str">
        <f>IF('AP-LIST_c9800'!E10&lt;&gt;"",CONCATENATE("username ",UPPER('AP-LIST_c9800'!E10)," mac"),"# no MAC")</f>
        <v># no MAC</v>
      </c>
    </row>
    <row r="11" spans="1:1">
      <c r="A11" s="83" t="str">
        <f>IF('AP-LIST_c9800'!E11&lt;&gt;"",CONCATENATE("username ",UPPER('AP-LIST_c9800'!E11)," mac"),"# no MAC")</f>
        <v># no MAC</v>
      </c>
    </row>
    <row r="12" spans="1:1">
      <c r="A12" s="83" t="str">
        <f>IF('AP-LIST_c9800'!E12&lt;&gt;"",CONCATENATE("username ",UPPER('AP-LIST_c9800'!E12)," mac"),"# no MAC")</f>
        <v># no MAC</v>
      </c>
    </row>
    <row r="13" spans="1:1">
      <c r="A13" s="83" t="str">
        <f>IF('AP-LIST_c9800'!E13&lt;&gt;"",CONCATENATE("username ",UPPER('AP-LIST_c9800'!E13)," mac"),"# no MAC")</f>
        <v># no MAC</v>
      </c>
    </row>
    <row r="14" spans="1:1">
      <c r="A14" s="83" t="str">
        <f>IF('AP-LIST_c9800'!E14&lt;&gt;"",CONCATENATE("username ",UPPER('AP-LIST_c9800'!E14)," mac"),"# no MAC")</f>
        <v># no MAC</v>
      </c>
    </row>
    <row r="15" spans="1:1">
      <c r="A15" s="83" t="str">
        <f>IF('AP-LIST_c9800'!E15&lt;&gt;"",CONCATENATE("username ",UPPER('AP-LIST_c9800'!E15)," mac"),"# no MAC")</f>
        <v># no MAC</v>
      </c>
    </row>
    <row r="16" spans="1:1">
      <c r="A16" s="83" t="str">
        <f>IF('AP-LIST_c9800'!E16&lt;&gt;"",CONCATENATE("username ",UPPER('AP-LIST_c9800'!E16)," mac"),"# no MAC")</f>
        <v># no MAC</v>
      </c>
    </row>
    <row r="17" spans="1:1">
      <c r="A17" s="83" t="str">
        <f>IF('AP-LIST_c9800'!E17&lt;&gt;"",CONCATENATE("username ",UPPER('AP-LIST_c9800'!E17)," mac"),"# no MAC")</f>
        <v># no MAC</v>
      </c>
    </row>
    <row r="18" spans="1:1">
      <c r="A18" s="83" t="str">
        <f>IF('AP-LIST_c9800'!E18&lt;&gt;"",CONCATENATE("username ",UPPER('AP-LIST_c9800'!E18)," mac"),"# no MAC")</f>
        <v># no MAC</v>
      </c>
    </row>
    <row r="19" spans="1:1">
      <c r="A19" s="83" t="str">
        <f>IF('AP-LIST_c9800'!E19&lt;&gt;"",CONCATENATE("username ",UPPER('AP-LIST_c9800'!E19)," mac"),"# no MAC")</f>
        <v># no MAC</v>
      </c>
    </row>
    <row r="20" spans="1:1">
      <c r="A20" s="83" t="str">
        <f>IF('AP-LIST_c9800'!E20&lt;&gt;"",CONCATENATE("username ",UPPER('AP-LIST_c9800'!E20)," mac"),"# no MAC")</f>
        <v># no MAC</v>
      </c>
    </row>
    <row r="21" spans="1:1">
      <c r="A21" s="83" t="str">
        <f>IF('AP-LIST_c9800'!E21&lt;&gt;"",CONCATENATE("username ",UPPER('AP-LIST_c9800'!E21)," mac"),"# no MAC")</f>
        <v># no MAC</v>
      </c>
    </row>
    <row r="22" spans="1:1">
      <c r="A22" s="83" t="str">
        <f>IF('AP-LIST_c9800'!E22&lt;&gt;"",CONCATENATE("username ",UPPER('AP-LIST_c9800'!E22)," mac"),"# no MAC")</f>
        <v># no MAC</v>
      </c>
    </row>
    <row r="23" spans="1:1">
      <c r="A23" s="83" t="str">
        <f>IF('AP-LIST_c9800'!E23&lt;&gt;"",CONCATENATE("username ",UPPER('AP-LIST_c9800'!E23)," mac"),"# no MAC")</f>
        <v># no MAC</v>
      </c>
    </row>
    <row r="24" spans="1:1">
      <c r="A24" s="83" t="str">
        <f>IF('AP-LIST_c9800'!E24&lt;&gt;"",CONCATENATE("username ",UPPER('AP-LIST_c9800'!E24)," mac"),"# no MAC")</f>
        <v># no MAC</v>
      </c>
    </row>
    <row r="25" spans="1:1">
      <c r="A25" s="83" t="str">
        <f>IF('AP-LIST_c9800'!E25&lt;&gt;"",CONCATENATE("username ",UPPER('AP-LIST_c9800'!E25)," mac"),"# no MAC")</f>
        <v># no MAC</v>
      </c>
    </row>
    <row r="26" spans="1:1">
      <c r="A26" s="83" t="str">
        <f>IF('AP-LIST_c9800'!E26&lt;&gt;"",CONCATENATE("username ",UPPER('AP-LIST_c9800'!E26)," mac"),"# no MAC")</f>
        <v># no MAC</v>
      </c>
    </row>
    <row r="27" spans="1:1">
      <c r="A27" s="83" t="str">
        <f>IF('AP-LIST_c9800'!E27&lt;&gt;"",CONCATENATE("username ",UPPER('AP-LIST_c9800'!E27)," mac"),"# no MAC")</f>
        <v># no MAC</v>
      </c>
    </row>
    <row r="28" spans="1:1">
      <c r="A28" s="83" t="str">
        <f>IF('AP-LIST_c9800'!E28&lt;&gt;"",CONCATENATE("username ",UPPER('AP-LIST_c9800'!E28)," mac"),"# no MAC")</f>
        <v># no MAC</v>
      </c>
    </row>
    <row r="29" spans="1:1">
      <c r="A29" s="83" t="str">
        <f>IF('AP-LIST_c9800'!E29&lt;&gt;"",CONCATENATE("username ",UPPER('AP-LIST_c9800'!E29)," mac"),"# no MAC")</f>
        <v># no MAC</v>
      </c>
    </row>
    <row r="30" spans="1:1">
      <c r="A30" s="83" t="str">
        <f>IF('AP-LIST_c9800'!E30&lt;&gt;"",CONCATENATE("username ",UPPER('AP-LIST_c9800'!E30)," mac"),"# no MAC")</f>
        <v># no MAC</v>
      </c>
    </row>
    <row r="31" spans="1:1">
      <c r="A31" s="83" t="str">
        <f>IF('AP-LIST_c9800'!E31&lt;&gt;"",CONCATENATE("username ",UPPER('AP-LIST_c9800'!E31)," mac"),"# no MAC")</f>
        <v># no MAC</v>
      </c>
    </row>
    <row r="32" spans="1:1">
      <c r="A32" s="83" t="str">
        <f>IF('AP-LIST_c9800'!E32&lt;&gt;"",CONCATENATE("username ",UPPER('AP-LIST_c9800'!E32)," mac"),"# no MAC")</f>
        <v># no MAC</v>
      </c>
    </row>
    <row r="33" spans="1:1">
      <c r="A33" s="83" t="str">
        <f>IF('AP-LIST_c9800'!E33&lt;&gt;"",CONCATENATE("username ",UPPER('AP-LIST_c9800'!E33)," mac"),"# no MAC")</f>
        <v># no MAC</v>
      </c>
    </row>
    <row r="34" spans="1:1">
      <c r="A34" s="83" t="str">
        <f>IF('AP-LIST_c9800'!E34&lt;&gt;"",CONCATENATE("username ",UPPER('AP-LIST_c9800'!E34)," mac"),"# no MAC")</f>
        <v># no MAC</v>
      </c>
    </row>
    <row r="35" spans="1:1">
      <c r="A35" s="83" t="str">
        <f>IF('AP-LIST_c9800'!E35&lt;&gt;"",CONCATENATE("username ",UPPER('AP-LIST_c9800'!E35)," mac"),"# no MAC")</f>
        <v># no MAC</v>
      </c>
    </row>
    <row r="36" spans="1:1">
      <c r="A36" s="83" t="str">
        <f>IF('AP-LIST_c9800'!E36&lt;&gt;"",CONCATENATE("username ",UPPER('AP-LIST_c9800'!E36)," mac"),"# no MAC")</f>
        <v># no MAC</v>
      </c>
    </row>
    <row r="37" spans="1:1">
      <c r="A37" s="83" t="str">
        <f>IF('AP-LIST_c9800'!E37&lt;&gt;"",CONCATENATE("username ",UPPER('AP-LIST_c9800'!E37)," mac"),"# no MAC")</f>
        <v># no MAC</v>
      </c>
    </row>
    <row r="38" spans="1:1">
      <c r="A38" s="83" t="str">
        <f>IF('AP-LIST_c9800'!E38&lt;&gt;"",CONCATENATE("username ",UPPER('AP-LIST_c9800'!E38)," mac"),"# no MAC")</f>
        <v># no MAC</v>
      </c>
    </row>
    <row r="39" spans="1:1">
      <c r="A39" s="83" t="str">
        <f>IF('AP-LIST_c9800'!E39&lt;&gt;"",CONCATENATE("username ",UPPER('AP-LIST_c9800'!E39)," mac"),"# no MAC")</f>
        <v># no MAC</v>
      </c>
    </row>
    <row r="40" spans="1:1">
      <c r="A40" s="83" t="str">
        <f>IF('AP-LIST_c9800'!E40&lt;&gt;"",CONCATENATE("username ",UPPER('AP-LIST_c9800'!E40)," mac"),"# no MAC")</f>
        <v># no MAC</v>
      </c>
    </row>
    <row r="41" spans="1:1">
      <c r="A41" s="83" t="str">
        <f>IF('AP-LIST_c9800'!E41&lt;&gt;"",CONCATENATE("username ",UPPER('AP-LIST_c9800'!E41)," mac"),"# no MAC")</f>
        <v># no MAC</v>
      </c>
    </row>
    <row r="42" spans="1:1">
      <c r="A42" s="83" t="str">
        <f>IF('AP-LIST_c9800'!E42&lt;&gt;"",CONCATENATE("username ",UPPER('AP-LIST_c9800'!E42)," mac"),"# no MAC")</f>
        <v># no MAC</v>
      </c>
    </row>
    <row r="43" spans="1:1">
      <c r="A43" s="83" t="str">
        <f>IF('AP-LIST_c9800'!E43&lt;&gt;"",CONCATENATE("username ",UPPER('AP-LIST_c9800'!E43)," mac"),"# no MAC")</f>
        <v># no MAC</v>
      </c>
    </row>
    <row r="44" spans="1:1">
      <c r="A44" s="83" t="str">
        <f>IF('AP-LIST_c9800'!E44&lt;&gt;"",CONCATENATE("username ",UPPER('AP-LIST_c9800'!E44)," mac"),"# no MAC")</f>
        <v># no MAC</v>
      </c>
    </row>
    <row r="45" spans="1:1">
      <c r="A45" s="83" t="str">
        <f>IF('AP-LIST_c9800'!E45&lt;&gt;"",CONCATENATE("username ",UPPER('AP-LIST_c9800'!E45)," mac"),"# no MAC")</f>
        <v># no MAC</v>
      </c>
    </row>
    <row r="46" spans="1:1">
      <c r="A46" s="83" t="str">
        <f>IF('AP-LIST_c9800'!E46&lt;&gt;"",CONCATENATE("username ",UPPER('AP-LIST_c9800'!E46)," mac"),"# no MAC")</f>
        <v># no MAC</v>
      </c>
    </row>
    <row r="47" spans="1:1">
      <c r="A47" s="83" t="str">
        <f>IF('AP-LIST_c9800'!E47&lt;&gt;"",CONCATENATE("username ",UPPER('AP-LIST_c9800'!E47)," mac"),"# no MAC")</f>
        <v># no MAC</v>
      </c>
    </row>
    <row r="48" spans="1:1">
      <c r="A48" s="83" t="str">
        <f>IF('AP-LIST_c9800'!E48&lt;&gt;"",CONCATENATE("username ",UPPER('AP-LIST_c9800'!E48)," mac"),"# no MAC")</f>
        <v># no MAC</v>
      </c>
    </row>
    <row r="49" spans="1:1">
      <c r="A49" s="83" t="str">
        <f>IF('AP-LIST_c9800'!E49&lt;&gt;"",CONCATENATE("username ",UPPER('AP-LIST_c9800'!E49)," mac"),"# no MAC")</f>
        <v># no MAC</v>
      </c>
    </row>
    <row r="50" spans="1:1">
      <c r="A50" s="83" t="str">
        <f>IF('AP-LIST_c9800'!E50&lt;&gt;"",CONCATENATE("username ",UPPER('AP-LIST_c9800'!E50)," mac"),"# no MAC")</f>
        <v># no MAC</v>
      </c>
    </row>
    <row r="51" spans="1:1">
      <c r="A51" s="83" t="str">
        <f>IF('AP-LIST_c9800'!E51&lt;&gt;"",CONCATENATE("username ",UPPER('AP-LIST_c9800'!E51)," mac"),"# no MAC")</f>
        <v># no MAC</v>
      </c>
    </row>
    <row r="52" spans="1:1">
      <c r="A52" s="83" t="str">
        <f>IF('AP-LIST_c9800'!E52&lt;&gt;"",CONCATENATE("username ",UPPER('AP-LIST_c9800'!E52)," mac"),"# no MAC")</f>
        <v># no MAC</v>
      </c>
    </row>
    <row r="53" spans="1:1">
      <c r="A53" s="83" t="str">
        <f>IF('AP-LIST_c9800'!E53&lt;&gt;"",CONCATENATE("username ",UPPER('AP-LIST_c9800'!E53)," mac"),"# no MAC")</f>
        <v># no MAC</v>
      </c>
    </row>
    <row r="54" spans="1:1">
      <c r="A54" s="83" t="str">
        <f>IF('AP-LIST_c9800'!E54&lt;&gt;"",CONCATENATE("username ",UPPER('AP-LIST_c9800'!E54)," mac"),"# no MAC")</f>
        <v># no MAC</v>
      </c>
    </row>
    <row r="55" spans="1:1">
      <c r="A55" s="83" t="str">
        <f>IF('AP-LIST_c9800'!E55&lt;&gt;"",CONCATENATE("username ",UPPER('AP-LIST_c9800'!E55)," mac"),"# no MAC")</f>
        <v># no MAC</v>
      </c>
    </row>
    <row r="56" spans="1:1">
      <c r="A56" s="83" t="str">
        <f>IF('AP-LIST_c9800'!E56&lt;&gt;"",CONCATENATE("username ",UPPER('AP-LIST_c9800'!E56)," mac"),"# no MAC")</f>
        <v># no MAC</v>
      </c>
    </row>
    <row r="57" spans="1:1">
      <c r="A57" s="83" t="str">
        <f>IF('AP-LIST_c9800'!E57&lt;&gt;"",CONCATENATE("username ",UPPER('AP-LIST_c9800'!E57)," mac"),"# no MAC")</f>
        <v># no MAC</v>
      </c>
    </row>
    <row r="58" spans="1:1">
      <c r="A58" s="83" t="str">
        <f>IF('AP-LIST_c9800'!E58&lt;&gt;"",CONCATENATE("username ",UPPER('AP-LIST_c9800'!E58)," mac"),"# no MAC")</f>
        <v># no MAC</v>
      </c>
    </row>
    <row r="59" spans="1:1">
      <c r="A59" s="83" t="str">
        <f>IF('AP-LIST_c9800'!E59&lt;&gt;"",CONCATENATE("username ",UPPER('AP-LIST_c9800'!E59)," mac"),"# no MAC")</f>
        <v># no MAC</v>
      </c>
    </row>
    <row r="60" spans="1:1">
      <c r="A60" s="83" t="str">
        <f>IF('AP-LIST_c9800'!E60&lt;&gt;"",CONCATENATE("username ",UPPER('AP-LIST_c9800'!E60)," mac"),"# no MAC")</f>
        <v># no MAC</v>
      </c>
    </row>
    <row r="61" spans="1:1">
      <c r="A61" s="83" t="str">
        <f>IF('AP-LIST_c9800'!E61&lt;&gt;"",CONCATENATE("username ",UPPER('AP-LIST_c9800'!E61)," mac"),"# no MAC")</f>
        <v># no MAC</v>
      </c>
    </row>
    <row r="62" spans="1:1">
      <c r="A62" s="83" t="str">
        <f>IF('AP-LIST_c9800'!E62&lt;&gt;"",CONCATENATE("username ",UPPER('AP-LIST_c9800'!E62)," mac"),"# no MAC")</f>
        <v># no MAC</v>
      </c>
    </row>
    <row r="63" spans="1:1">
      <c r="A63" s="83" t="str">
        <f>IF('AP-LIST_c9800'!E63&lt;&gt;"",CONCATENATE("username ",UPPER('AP-LIST_c9800'!E63)," mac"),"# no MAC")</f>
        <v># no MAC</v>
      </c>
    </row>
    <row r="64" spans="1:1">
      <c r="A64" s="83" t="str">
        <f>IF('AP-LIST_c9800'!E64&lt;&gt;"",CONCATENATE("username ",UPPER('AP-LIST_c9800'!E64)," mac"),"# no MAC")</f>
        <v># no MAC</v>
      </c>
    </row>
    <row r="65" spans="1:1">
      <c r="A65" s="83" t="str">
        <f>IF('AP-LIST_c9800'!E65&lt;&gt;"",CONCATENATE("username ",UPPER('AP-LIST_c9800'!E65)," mac"),"# no MAC")</f>
        <v># no MAC</v>
      </c>
    </row>
    <row r="66" spans="1:1">
      <c r="A66" s="83" t="str">
        <f>IF('AP-LIST_c9800'!E66&lt;&gt;"",CONCATENATE("username ",UPPER('AP-LIST_c9800'!E66)," mac"),"# no MAC")</f>
        <v># no MAC</v>
      </c>
    </row>
    <row r="67" spans="1:1">
      <c r="A67" s="83" t="str">
        <f>IF('AP-LIST_c9800'!E67&lt;&gt;"",CONCATENATE("username ",UPPER('AP-LIST_c9800'!E67)," mac"),"# no MAC")</f>
        <v># no MAC</v>
      </c>
    </row>
    <row r="68" spans="1:1">
      <c r="A68" s="83" t="str">
        <f>IF('AP-LIST_c9800'!E68&lt;&gt;"",CONCATENATE("username ",UPPER('AP-LIST_c9800'!E68)," mac"),"# no MAC")</f>
        <v># no MAC</v>
      </c>
    </row>
    <row r="69" spans="1:1">
      <c r="A69" s="83" t="str">
        <f>IF('AP-LIST_c9800'!E69&lt;&gt;"",CONCATENATE("username ",UPPER('AP-LIST_c9800'!E69)," mac"),"# no MAC")</f>
        <v># no MAC</v>
      </c>
    </row>
    <row r="70" spans="1:1">
      <c r="A70" s="83" t="str">
        <f>IF('AP-LIST_c9800'!E70&lt;&gt;"",CONCATENATE("username ",UPPER('AP-LIST_c9800'!E70)," mac"),"# no MAC")</f>
        <v># no MAC</v>
      </c>
    </row>
    <row r="71" spans="1:1">
      <c r="A71" s="83" t="str">
        <f>IF('AP-LIST_c9800'!E71&lt;&gt;"",CONCATENATE("username ",UPPER('AP-LIST_c9800'!E71)," mac"),"# no MAC")</f>
        <v># no MAC</v>
      </c>
    </row>
    <row r="72" spans="1:1">
      <c r="A72" s="83" t="str">
        <f>IF('AP-LIST_c9800'!E72&lt;&gt;"",CONCATENATE("username ",UPPER('AP-LIST_c9800'!E72)," mac"),"# no MAC")</f>
        <v># no MAC</v>
      </c>
    </row>
    <row r="73" spans="1:1">
      <c r="A73" s="83" t="str">
        <f>IF('AP-LIST_c9800'!E73&lt;&gt;"",CONCATENATE("username ",UPPER('AP-LIST_c9800'!E73)," mac"),"# no MAC")</f>
        <v># no MAC</v>
      </c>
    </row>
    <row r="74" spans="1:1">
      <c r="A74" s="83" t="str">
        <f>IF('AP-LIST_c9800'!E74&lt;&gt;"",CONCATENATE("username ",UPPER('AP-LIST_c9800'!E74)," mac"),"# no MAC")</f>
        <v># no MAC</v>
      </c>
    </row>
    <row r="75" spans="1:1">
      <c r="A75" s="83" t="str">
        <f>IF('AP-LIST_c9800'!E75&lt;&gt;"",CONCATENATE("username ",UPPER('AP-LIST_c9800'!E75)," mac"),"# no MAC")</f>
        <v># no MAC</v>
      </c>
    </row>
    <row r="76" spans="1:1">
      <c r="A76" s="83" t="str">
        <f>IF('AP-LIST_c9800'!E76&lt;&gt;"",CONCATENATE("username ",UPPER('AP-LIST_c9800'!E76)," mac"),"# no MAC")</f>
        <v># no MAC</v>
      </c>
    </row>
    <row r="77" spans="1:1">
      <c r="A77" s="83" t="str">
        <f>IF('AP-LIST_c9800'!E77&lt;&gt;"",CONCATENATE("username ",UPPER('AP-LIST_c9800'!E77)," mac"),"# no MAC")</f>
        <v># no MAC</v>
      </c>
    </row>
    <row r="78" spans="1:1">
      <c r="A78" s="83" t="str">
        <f>IF('AP-LIST_c9800'!E78&lt;&gt;"",CONCATENATE("username ",UPPER('AP-LIST_c9800'!E78)," mac"),"# no MAC")</f>
        <v># no MAC</v>
      </c>
    </row>
    <row r="79" spans="1:1">
      <c r="A79" s="83" t="str">
        <f>IF('AP-LIST_c9800'!E79&lt;&gt;"",CONCATENATE("username ",UPPER('AP-LIST_c9800'!E79)," mac"),"# no MAC")</f>
        <v># no MAC</v>
      </c>
    </row>
    <row r="80" spans="1:1">
      <c r="A80" s="83" t="str">
        <f>IF('AP-LIST_c9800'!E80&lt;&gt;"",CONCATENATE("username ",UPPER('AP-LIST_c9800'!E80)," mac"),"# no MAC")</f>
        <v># no MAC</v>
      </c>
    </row>
    <row r="81" spans="1:1">
      <c r="A81" s="83" t="str">
        <f>IF('AP-LIST_c9800'!E81&lt;&gt;"",CONCATENATE("username ",UPPER('AP-LIST_c9800'!E81)," mac"),"# no MAC")</f>
        <v># no MAC</v>
      </c>
    </row>
    <row r="82" spans="1:1">
      <c r="A82" s="83" t="str">
        <f>IF('AP-LIST_c9800'!E82&lt;&gt;"",CONCATENATE("username ",UPPER('AP-LIST_c9800'!E82)," mac"),"# no MAC")</f>
        <v># no MAC</v>
      </c>
    </row>
    <row r="83" spans="1:1">
      <c r="A83" s="83" t="str">
        <f>IF('AP-LIST_c9800'!E83&lt;&gt;"",CONCATENATE("username ",UPPER('AP-LIST_c9800'!E83)," mac"),"# no MAC")</f>
        <v># no MAC</v>
      </c>
    </row>
    <row r="84" spans="1:1">
      <c r="A84" s="83" t="str">
        <f>IF('AP-LIST_c9800'!E84&lt;&gt;"",CONCATENATE("username ",UPPER('AP-LIST_c9800'!E84)," mac"),"# no MAC")</f>
        <v># no MAC</v>
      </c>
    </row>
    <row r="85" spans="1:1">
      <c r="A85" s="83" t="str">
        <f>IF('AP-LIST_c9800'!E85&lt;&gt;"",CONCATENATE("username ",UPPER('AP-LIST_c9800'!E85)," mac"),"# no MAC")</f>
        <v># no MAC</v>
      </c>
    </row>
    <row r="86" spans="1:1">
      <c r="A86" s="83" t="str">
        <f>IF('AP-LIST_c9800'!E86&lt;&gt;"",CONCATENATE("username ",UPPER('AP-LIST_c9800'!E86)," mac"),"# no MAC")</f>
        <v># no MAC</v>
      </c>
    </row>
    <row r="87" spans="1:1">
      <c r="A87" s="83" t="str">
        <f>IF('AP-LIST_c9800'!E87&lt;&gt;"",CONCATENATE("username ",UPPER('AP-LIST_c9800'!E87)," mac"),"# no MAC")</f>
        <v># no MAC</v>
      </c>
    </row>
    <row r="88" spans="1:1">
      <c r="A88" s="83" t="str">
        <f>IF('AP-LIST_c9800'!E88&lt;&gt;"",CONCATENATE("username ",UPPER('AP-LIST_c9800'!E88)," mac"),"# no MAC")</f>
        <v># no MAC</v>
      </c>
    </row>
    <row r="89" spans="1:1">
      <c r="A89" s="83" t="str">
        <f>IF('AP-LIST_c9800'!E89&lt;&gt;"",CONCATENATE("username ",UPPER('AP-LIST_c9800'!E89)," mac"),"# no MAC")</f>
        <v># no MAC</v>
      </c>
    </row>
    <row r="90" spans="1:1">
      <c r="A90" s="83" t="str">
        <f>IF('AP-LIST_c9800'!E90&lt;&gt;"",CONCATENATE("username ",UPPER('AP-LIST_c9800'!E90)," mac"),"# no MAC")</f>
        <v># no MAC</v>
      </c>
    </row>
    <row r="91" spans="1:1">
      <c r="A91" s="83" t="str">
        <f>IF('AP-LIST_c9800'!E91&lt;&gt;"",CONCATENATE("username ",UPPER('AP-LIST_c9800'!E91)," mac"),"# no MAC")</f>
        <v># no MAC</v>
      </c>
    </row>
    <row r="92" spans="1:1">
      <c r="A92" s="83" t="str">
        <f>IF('AP-LIST_c9800'!E92&lt;&gt;"",CONCATENATE("username ",UPPER('AP-LIST_c9800'!E92)," mac"),"# no MAC")</f>
        <v># no MAC</v>
      </c>
    </row>
    <row r="93" spans="1:1">
      <c r="A93" s="83" t="str">
        <f>IF('AP-LIST_c9800'!E93&lt;&gt;"",CONCATENATE("username ",UPPER('AP-LIST_c9800'!E93)," mac"),"# no MAC")</f>
        <v># no MAC</v>
      </c>
    </row>
    <row r="94" spans="1:1">
      <c r="A94" s="83" t="str">
        <f>IF('AP-LIST_c9800'!E94&lt;&gt;"",CONCATENATE("username ",UPPER('AP-LIST_c9800'!E94)," mac"),"# no MAC")</f>
        <v># no MAC</v>
      </c>
    </row>
    <row r="95" spans="1:1">
      <c r="A95" s="83" t="str">
        <f>IF('AP-LIST_c9800'!E95&lt;&gt;"",CONCATENATE("username ",UPPER('AP-LIST_c9800'!E95)," mac"),"# no MAC")</f>
        <v># no MAC</v>
      </c>
    </row>
    <row r="96" spans="1:1">
      <c r="A96" s="83" t="str">
        <f>IF('AP-LIST_c9800'!E96&lt;&gt;"",CONCATENATE("username ",UPPER('AP-LIST_c9800'!E96)," mac"),"# no MAC")</f>
        <v># no MAC</v>
      </c>
    </row>
    <row r="97" spans="1:1">
      <c r="A97" s="83" t="str">
        <f>IF('AP-LIST_c9800'!E97&lt;&gt;"",CONCATENATE("username ",UPPER('AP-LIST_c9800'!E97)," mac"),"# no MAC")</f>
        <v># no MAC</v>
      </c>
    </row>
    <row r="98" spans="1:1">
      <c r="A98" s="83" t="str">
        <f>IF('AP-LIST_c9800'!E98&lt;&gt;"",CONCATENATE("username ",UPPER('AP-LIST_c9800'!E98)," mac"),"# no MAC")</f>
        <v># no MAC</v>
      </c>
    </row>
    <row r="99" spans="1:1">
      <c r="A99" s="83" t="str">
        <f>IF('AP-LIST_c9800'!E99&lt;&gt;"",CONCATENATE("username ",UPPER('AP-LIST_c9800'!E99)," mac"),"# no MAC")</f>
        <v># no MAC</v>
      </c>
    </row>
    <row r="100" spans="1:1">
      <c r="A100" s="83" t="str">
        <f>IF('AP-LIST_c9800'!E100&lt;&gt;"",CONCATENATE("username ",UPPER('AP-LIST_c9800'!E100)," mac"),"# no MAC")</f>
        <v># no MAC</v>
      </c>
    </row>
    <row r="101" spans="1:1">
      <c r="A101" s="83" t="str">
        <f>IF('AP-LIST_c9800'!E101&lt;&gt;"",CONCATENATE("username ",UPPER('AP-LIST_c9800'!E101)," mac"),"# no MAC")</f>
        <v># no MAC</v>
      </c>
    </row>
    <row r="102" spans="1:1">
      <c r="A102" s="83" t="str">
        <f>IF('AP-LIST_c9800'!E102&lt;&gt;"",CONCATENATE("username ",UPPER('AP-LIST_c9800'!E102)," mac"),"# no MAC")</f>
        <v># no MAC</v>
      </c>
    </row>
    <row r="103" spans="1:1">
      <c r="A103" s="83" t="str">
        <f>IF('AP-LIST_c9800'!E103&lt;&gt;"",CONCATENATE("username ",UPPER('AP-LIST_c9800'!E103)," mac"),"# no MAC")</f>
        <v># no MAC</v>
      </c>
    </row>
    <row r="104" spans="1:1">
      <c r="A104" s="83" t="str">
        <f>IF('AP-LIST_c9800'!E104&lt;&gt;"",CONCATENATE("username ",UPPER('AP-LIST_c9800'!E104)," mac"),"# no MAC")</f>
        <v># no MAC</v>
      </c>
    </row>
    <row r="105" spans="1:1">
      <c r="A105" s="83" t="str">
        <f>IF('AP-LIST_c9800'!E105&lt;&gt;"",CONCATENATE("username ",UPPER('AP-LIST_c9800'!E105)," mac"),"# no MAC")</f>
        <v># no MAC</v>
      </c>
    </row>
    <row r="106" spans="1:1">
      <c r="A106" s="83" t="str">
        <f>IF('AP-LIST_c9800'!E106&lt;&gt;"",CONCATENATE("username ",UPPER('AP-LIST_c9800'!E106)," mac"),"# no MAC")</f>
        <v># no MAC</v>
      </c>
    </row>
    <row r="107" spans="1:1">
      <c r="A107" s="83" t="str">
        <f>IF('AP-LIST_c9800'!E107&lt;&gt;"",CONCATENATE("username ",UPPER('AP-LIST_c9800'!E107)," mac"),"# no MAC")</f>
        <v># no MAC</v>
      </c>
    </row>
    <row r="108" spans="1:1">
      <c r="A108" s="83" t="str">
        <f>IF('AP-LIST_c9800'!E108&lt;&gt;"",CONCATENATE("username ",UPPER('AP-LIST_c9800'!E108)," mac"),"# no MAC")</f>
        <v># no MAC</v>
      </c>
    </row>
    <row r="109" spans="1:1">
      <c r="A109" s="83" t="str">
        <f>IF('AP-LIST_c9800'!E109&lt;&gt;"",CONCATENATE("username ",UPPER('AP-LIST_c9800'!E109)," mac"),"# no MAC")</f>
        <v># no MAC</v>
      </c>
    </row>
    <row r="110" spans="1:1">
      <c r="A110" s="83" t="str">
        <f>IF('AP-LIST_c9800'!E110&lt;&gt;"",CONCATENATE("username ",UPPER('AP-LIST_c9800'!E110)," mac"),"# no MAC")</f>
        <v># no MAC</v>
      </c>
    </row>
    <row r="111" spans="1:1">
      <c r="A111" s="83" t="str">
        <f>IF('AP-LIST_c9800'!E111&lt;&gt;"",CONCATENATE("username ",UPPER('AP-LIST_c9800'!E111)," mac"),"# no MAC")</f>
        <v># no MAC</v>
      </c>
    </row>
    <row r="112" spans="1:1">
      <c r="A112" s="83" t="str">
        <f>IF('AP-LIST_c9800'!E112&lt;&gt;"",CONCATENATE("username ",UPPER('AP-LIST_c9800'!E112)," mac"),"# no MAC")</f>
        <v># no MAC</v>
      </c>
    </row>
    <row r="113" spans="1:1">
      <c r="A113" s="83" t="str">
        <f>IF('AP-LIST_c9800'!E113&lt;&gt;"",CONCATENATE("username ",UPPER('AP-LIST_c9800'!E113)," mac"),"# no MAC")</f>
        <v># no MAC</v>
      </c>
    </row>
    <row r="114" spans="1:1">
      <c r="A114" s="83" t="str">
        <f>IF('AP-LIST_c9800'!E114&lt;&gt;"",CONCATENATE("username ",UPPER('AP-LIST_c9800'!E114)," mac"),"# no MAC")</f>
        <v># no MAC</v>
      </c>
    </row>
    <row r="115" spans="1:1">
      <c r="A115" s="83" t="str">
        <f>IF('AP-LIST_c9800'!E115&lt;&gt;"",CONCATENATE("username ",UPPER('AP-LIST_c9800'!E115)," mac"),"# no MAC")</f>
        <v># no MAC</v>
      </c>
    </row>
    <row r="116" spans="1:1">
      <c r="A116" s="83" t="str">
        <f>IF('AP-LIST_c9800'!E116&lt;&gt;"",CONCATENATE("username ",UPPER('AP-LIST_c9800'!E116)," mac"),"# no MAC")</f>
        <v># no MAC</v>
      </c>
    </row>
    <row r="117" spans="1:1">
      <c r="A117" s="83" t="str">
        <f>IF('AP-LIST_c9800'!E117&lt;&gt;"",CONCATENATE("username ",UPPER('AP-LIST_c9800'!E117)," mac"),"# no MAC")</f>
        <v># no MAC</v>
      </c>
    </row>
    <row r="118" spans="1:1">
      <c r="A118" s="83" t="str">
        <f>IF('AP-LIST_c9800'!E118&lt;&gt;"",CONCATENATE("username ",UPPER('AP-LIST_c9800'!E118)," mac"),"# no MAC")</f>
        <v># no MAC</v>
      </c>
    </row>
    <row r="119" spans="1:1">
      <c r="A119" s="83" t="str">
        <f>IF('AP-LIST_c9800'!E119&lt;&gt;"",CONCATENATE("username ",UPPER('AP-LIST_c9800'!E119)," mac"),"# no MAC")</f>
        <v># no MAC</v>
      </c>
    </row>
    <row r="120" spans="1:1">
      <c r="A120" s="83" t="str">
        <f>IF('AP-LIST_c9800'!E120&lt;&gt;"",CONCATENATE("username ",UPPER('AP-LIST_c9800'!E120)," mac"),"# no MAC")</f>
        <v># no MAC</v>
      </c>
    </row>
    <row r="121" spans="1:1">
      <c r="A121" s="83" t="str">
        <f>IF('AP-LIST_c9800'!E121&lt;&gt;"",CONCATENATE("username ",UPPER('AP-LIST_c9800'!E121)," mac"),"# no MAC")</f>
        <v># no MAC</v>
      </c>
    </row>
    <row r="122" spans="1:1">
      <c r="A122" s="83" t="str">
        <f>IF('AP-LIST_c9800'!E122&lt;&gt;"",CONCATENATE("username ",UPPER('AP-LIST_c9800'!E122)," mac"),"# no MAC")</f>
        <v># no MAC</v>
      </c>
    </row>
    <row r="123" spans="1:1">
      <c r="A123" s="83" t="str">
        <f>IF('AP-LIST_c9800'!E123&lt;&gt;"",CONCATENATE("username ",UPPER('AP-LIST_c9800'!E123)," mac"),"# no MAC")</f>
        <v># no MAC</v>
      </c>
    </row>
    <row r="124" spans="1:1">
      <c r="A124" s="83" t="str">
        <f>IF('AP-LIST_c9800'!E124&lt;&gt;"",CONCATENATE("username ",UPPER('AP-LIST_c9800'!E124)," mac"),"# no MAC")</f>
        <v># no MAC</v>
      </c>
    </row>
    <row r="125" spans="1:1">
      <c r="A125" s="83" t="str">
        <f>IF('AP-LIST_c9800'!E125&lt;&gt;"",CONCATENATE("username ",UPPER('AP-LIST_c9800'!E125)," mac"),"# no MAC")</f>
        <v># no MAC</v>
      </c>
    </row>
    <row r="126" spans="1:1">
      <c r="A126" s="83" t="str">
        <f>IF('AP-LIST_c9800'!E126&lt;&gt;"",CONCATENATE("username ",UPPER('AP-LIST_c9800'!E126)," mac"),"# no MAC")</f>
        <v># no MAC</v>
      </c>
    </row>
    <row r="127" spans="1:1">
      <c r="A127" s="83" t="str">
        <f>IF('AP-LIST_c9800'!E127&lt;&gt;"",CONCATENATE("username ",UPPER('AP-LIST_c9800'!E127)," mac"),"# no MAC")</f>
        <v># no MAC</v>
      </c>
    </row>
    <row r="128" spans="1:1">
      <c r="A128" s="83" t="str">
        <f>IF('AP-LIST_c9800'!E128&lt;&gt;"",CONCATENATE("username ",UPPER('AP-LIST_c9800'!E128)," mac"),"# no MAC")</f>
        <v># no MAC</v>
      </c>
    </row>
    <row r="129" spans="1:1">
      <c r="A129" s="83" t="str">
        <f>IF('AP-LIST_c9800'!E129&lt;&gt;"",CONCATENATE("username ",UPPER('AP-LIST_c9800'!E129)," mac"),"# no MAC")</f>
        <v># no MAC</v>
      </c>
    </row>
    <row r="130" spans="1:1">
      <c r="A130" s="83" t="str">
        <f>IF('AP-LIST_c9800'!E130&lt;&gt;"",CONCATENATE("username ",UPPER('AP-LIST_c9800'!E130)," mac"),"# no MAC")</f>
        <v># no MAC</v>
      </c>
    </row>
    <row r="131" spans="1:1">
      <c r="A131" s="83" t="str">
        <f>IF('AP-LIST_c9800'!E131&lt;&gt;"",CONCATENATE("username ",UPPER('AP-LIST_c9800'!E131)," mac"),"# no MAC")</f>
        <v># no MAC</v>
      </c>
    </row>
    <row r="132" spans="1:1">
      <c r="A132" s="83" t="str">
        <f>IF('AP-LIST_c9800'!E132&lt;&gt;"",CONCATENATE("username ",UPPER('AP-LIST_c9800'!E132)," mac"),"# no MAC")</f>
        <v># no MAC</v>
      </c>
    </row>
    <row r="133" spans="1:1">
      <c r="A133" s="83" t="str">
        <f>IF('AP-LIST_c9800'!E133&lt;&gt;"",CONCATENATE("username ",UPPER('AP-LIST_c9800'!E133)," mac"),"# no MAC")</f>
        <v># no MAC</v>
      </c>
    </row>
    <row r="134" spans="1:1">
      <c r="A134" s="83" t="str">
        <f>IF('AP-LIST_c9800'!E134&lt;&gt;"",CONCATENATE("username ",UPPER('AP-LIST_c9800'!E134)," mac"),"# no MAC")</f>
        <v># no MAC</v>
      </c>
    </row>
    <row r="135" spans="1:1">
      <c r="A135" s="83" t="str">
        <f>IF('AP-LIST_c9800'!E135&lt;&gt;"",CONCATENATE("username ",UPPER('AP-LIST_c9800'!E135)," mac"),"# no MAC")</f>
        <v># no MAC</v>
      </c>
    </row>
    <row r="136" spans="1:1">
      <c r="A136" s="83" t="str">
        <f>IF('AP-LIST_c9800'!E136&lt;&gt;"",CONCATENATE("username ",UPPER('AP-LIST_c9800'!E136)," mac"),"# no MAC")</f>
        <v># no MAC</v>
      </c>
    </row>
    <row r="137" spans="1:1">
      <c r="A137" s="83" t="str">
        <f>IF('AP-LIST_c9800'!E137&lt;&gt;"",CONCATENATE("username ",UPPER('AP-LIST_c9800'!E137)," mac"),"# no MAC")</f>
        <v># no MAC</v>
      </c>
    </row>
    <row r="138" spans="1:1">
      <c r="A138" s="83" t="str">
        <f>IF('AP-LIST_c9800'!E138&lt;&gt;"",CONCATENATE("username ",UPPER('AP-LIST_c9800'!E138)," mac"),"# no MAC")</f>
        <v># no MAC</v>
      </c>
    </row>
    <row r="139" spans="1:1">
      <c r="A139" s="83" t="str">
        <f>IF('AP-LIST_c9800'!E139&lt;&gt;"",CONCATENATE("username ",UPPER('AP-LIST_c9800'!E139)," mac"),"# no MAC")</f>
        <v># no MAC</v>
      </c>
    </row>
    <row r="140" spans="1:1">
      <c r="A140" s="83" t="str">
        <f>IF('AP-LIST_c9800'!E140&lt;&gt;"",CONCATENATE("username ",UPPER('AP-LIST_c9800'!E140)," mac"),"# no MAC")</f>
        <v># no MAC</v>
      </c>
    </row>
    <row r="141" spans="1:1">
      <c r="A141" s="83" t="str">
        <f>IF('AP-LIST_c9800'!E141&lt;&gt;"",CONCATENATE("username ",UPPER('AP-LIST_c9800'!E141)," mac"),"# no MAC")</f>
        <v># no MAC</v>
      </c>
    </row>
    <row r="142" spans="1:1">
      <c r="A142" s="83" t="str">
        <f>IF('AP-LIST_c9800'!E142&lt;&gt;"",CONCATENATE("username ",UPPER('AP-LIST_c9800'!E142)," mac"),"# no MAC")</f>
        <v># no MAC</v>
      </c>
    </row>
    <row r="143" spans="1:1">
      <c r="A143" s="83" t="str">
        <f>IF('AP-LIST_c9800'!E143&lt;&gt;"",CONCATENATE("username ",UPPER('AP-LIST_c9800'!E143)," mac"),"# no MAC")</f>
        <v># no MAC</v>
      </c>
    </row>
    <row r="144" spans="1:1">
      <c r="A144" s="83" t="str">
        <f>IF('AP-LIST_c9800'!E144&lt;&gt;"",CONCATENATE("username ",UPPER('AP-LIST_c9800'!E144)," mac"),"# no MAC")</f>
        <v># no MAC</v>
      </c>
    </row>
    <row r="145" spans="1:1">
      <c r="A145" s="83" t="str">
        <f>IF('AP-LIST_c9800'!E145&lt;&gt;"",CONCATENATE("username ",UPPER('AP-LIST_c9800'!E145)," mac"),"# no MAC")</f>
        <v># no MAC</v>
      </c>
    </row>
    <row r="146" spans="1:1">
      <c r="A146" s="83" t="str">
        <f>IF('AP-LIST_c9800'!E146&lt;&gt;"",CONCATENATE("username ",UPPER('AP-LIST_c9800'!E146)," mac"),"# no MAC")</f>
        <v># no MAC</v>
      </c>
    </row>
    <row r="147" spans="1:1">
      <c r="A147" s="83" t="str">
        <f>IF('AP-LIST_c9800'!E147&lt;&gt;"",CONCATENATE("username ",UPPER('AP-LIST_c9800'!E147)," mac"),"# no MAC")</f>
        <v># no MAC</v>
      </c>
    </row>
    <row r="148" spans="1:1">
      <c r="A148" s="83" t="str">
        <f>IF('AP-LIST_c9800'!E148&lt;&gt;"",CONCATENATE("username ",UPPER('AP-LIST_c9800'!E148)," mac"),"# no MAC")</f>
        <v># no MAC</v>
      </c>
    </row>
    <row r="149" spans="1:1">
      <c r="A149" s="83" t="str">
        <f>IF('AP-LIST_c9800'!E149&lt;&gt;"",CONCATENATE("username ",UPPER('AP-LIST_c9800'!E149)," mac"),"# no MAC")</f>
        <v># no MAC</v>
      </c>
    </row>
    <row r="150" spans="1:1">
      <c r="A150" s="83" t="str">
        <f>IF('AP-LIST_c9800'!E150&lt;&gt;"",CONCATENATE("username ",UPPER('AP-LIST_c9800'!E150)," mac"),"# no MAC")</f>
        <v># no MAC</v>
      </c>
    </row>
    <row r="151" spans="1:1">
      <c r="A151" s="83" t="str">
        <f>IF('AP-LIST_c9800'!E151&lt;&gt;"",CONCATENATE("username ",UPPER('AP-LIST_c9800'!E151)," mac"),"# no MAC")</f>
        <v># no MAC</v>
      </c>
    </row>
    <row r="152" spans="1:1">
      <c r="A152" s="83" t="str">
        <f>IF('AP-LIST_c9800'!E152&lt;&gt;"",CONCATENATE("username ",UPPER('AP-LIST_c9800'!E152)," mac"),"# no MAC")</f>
        <v># no MAC</v>
      </c>
    </row>
    <row r="153" spans="1:1">
      <c r="A153" s="83" t="str">
        <f>IF('AP-LIST_c9800'!E153&lt;&gt;"",CONCATENATE("username ",UPPER('AP-LIST_c9800'!E153)," mac"),"# no MAC")</f>
        <v># no MAC</v>
      </c>
    </row>
    <row r="154" spans="1:1">
      <c r="A154" s="83" t="str">
        <f>IF('AP-LIST_c9800'!E154&lt;&gt;"",CONCATENATE("username ",UPPER('AP-LIST_c9800'!E154)," mac"),"# no MAC")</f>
        <v># no MAC</v>
      </c>
    </row>
    <row r="155" spans="1:1">
      <c r="A155" s="83" t="str">
        <f>IF('AP-LIST_c9800'!E155&lt;&gt;"",CONCATENATE("username ",UPPER('AP-LIST_c9800'!E155)," mac"),"# no MAC")</f>
        <v># no MAC</v>
      </c>
    </row>
    <row r="156" spans="1:1">
      <c r="A156" s="83" t="str">
        <f>IF('AP-LIST_c9800'!E156&lt;&gt;"",CONCATENATE("username ",UPPER('AP-LIST_c9800'!E156)," mac"),"# no MAC")</f>
        <v># no MAC</v>
      </c>
    </row>
    <row r="157" spans="1:1">
      <c r="A157" s="83" t="str">
        <f>IF('AP-LIST_c9800'!E157&lt;&gt;"",CONCATENATE("username ",UPPER('AP-LIST_c9800'!E157)," mac"),"# no MAC")</f>
        <v># no MAC</v>
      </c>
    </row>
    <row r="158" spans="1:1">
      <c r="A158" s="83" t="str">
        <f>IF('AP-LIST_c9800'!E158&lt;&gt;"",CONCATENATE("username ",UPPER('AP-LIST_c9800'!E158)," mac"),"# no MAC")</f>
        <v># no MAC</v>
      </c>
    </row>
    <row r="159" spans="1:1">
      <c r="A159" s="83" t="str">
        <f>IF('AP-LIST_c9800'!E159&lt;&gt;"",CONCATENATE("username ",UPPER('AP-LIST_c9800'!E159)," mac"),"# no MAC")</f>
        <v># no MAC</v>
      </c>
    </row>
    <row r="160" spans="1:1">
      <c r="A160" s="83" t="str">
        <f>IF('AP-LIST_c9800'!E160&lt;&gt;"",CONCATENATE("username ",UPPER('AP-LIST_c9800'!E160)," mac"),"# no MAC")</f>
        <v># no MAC</v>
      </c>
    </row>
    <row r="161" spans="1:1">
      <c r="A161" s="83" t="str">
        <f>IF('AP-LIST_c9800'!E161&lt;&gt;"",CONCATENATE("username ",UPPER('AP-LIST_c9800'!E161)," mac"),"# no MAC")</f>
        <v># no MAC</v>
      </c>
    </row>
    <row r="162" spans="1:1">
      <c r="A162" s="83" t="str">
        <f>IF('AP-LIST_c9800'!E162&lt;&gt;"",CONCATENATE("username ",UPPER('AP-LIST_c9800'!E162)," mac"),"# no MAC")</f>
        <v># no MAC</v>
      </c>
    </row>
    <row r="163" spans="1:1">
      <c r="A163" s="83" t="str">
        <f>IF('AP-LIST_c9800'!E163&lt;&gt;"",CONCATENATE("username ",UPPER('AP-LIST_c9800'!E163)," mac"),"# no MAC")</f>
        <v># no MAC</v>
      </c>
    </row>
    <row r="164" spans="1:1">
      <c r="A164" s="83" t="str">
        <f>IF('AP-LIST_c9800'!E164&lt;&gt;"",CONCATENATE("username ",UPPER('AP-LIST_c9800'!E164)," mac"),"# no MAC")</f>
        <v># no MAC</v>
      </c>
    </row>
    <row r="165" spans="1:1">
      <c r="A165" s="83" t="str">
        <f>IF('AP-LIST_c9800'!E165&lt;&gt;"",CONCATENATE("username ",UPPER('AP-LIST_c9800'!E165)," mac"),"# no MAC")</f>
        <v># no MAC</v>
      </c>
    </row>
    <row r="166" spans="1:1">
      <c r="A166" s="83" t="str">
        <f>IF('AP-LIST_c9800'!E166&lt;&gt;"",CONCATENATE("username ",UPPER('AP-LIST_c9800'!E166)," mac"),"# no MAC")</f>
        <v># no MAC</v>
      </c>
    </row>
    <row r="167" spans="1:1">
      <c r="A167" s="83" t="str">
        <f>IF('AP-LIST_c9800'!E167&lt;&gt;"",CONCATENATE("username ",UPPER('AP-LIST_c9800'!E167)," mac"),"# no MAC")</f>
        <v># no MAC</v>
      </c>
    </row>
    <row r="168" spans="1:1">
      <c r="A168" s="83" t="str">
        <f>IF('AP-LIST_c9800'!E168&lt;&gt;"",CONCATENATE("username ",UPPER('AP-LIST_c9800'!E168)," mac"),"# no MAC")</f>
        <v># no MAC</v>
      </c>
    </row>
    <row r="169" spans="1:1">
      <c r="A169" s="83" t="str">
        <f>IF('AP-LIST_c9800'!E169&lt;&gt;"",CONCATENATE("username ",UPPER('AP-LIST_c9800'!E169)," mac"),"# no MAC")</f>
        <v># no MAC</v>
      </c>
    </row>
    <row r="170" spans="1:1">
      <c r="A170" s="83" t="str">
        <f>IF('AP-LIST_c9800'!E170&lt;&gt;"",CONCATENATE("username ",UPPER('AP-LIST_c9800'!E170)," mac"),"# no MAC")</f>
        <v># no MAC</v>
      </c>
    </row>
    <row r="171" spans="1:1">
      <c r="A171" s="83" t="str">
        <f>IF('AP-LIST_c9800'!E171&lt;&gt;"",CONCATENATE("username ",UPPER('AP-LIST_c9800'!E171)," mac"),"# no MAC")</f>
        <v># no MAC</v>
      </c>
    </row>
    <row r="172" spans="1:1">
      <c r="A172" s="83" t="str">
        <f>IF('AP-LIST_c9800'!E172&lt;&gt;"",CONCATENATE("username ",UPPER('AP-LIST_c9800'!E172)," mac"),"# no MAC")</f>
        <v># no MAC</v>
      </c>
    </row>
    <row r="173" spans="1:1">
      <c r="A173" s="83" t="str">
        <f>IF('AP-LIST_c9800'!E173&lt;&gt;"",CONCATENATE("username ",UPPER('AP-LIST_c9800'!E173)," mac"),"# no MAC")</f>
        <v># no MAC</v>
      </c>
    </row>
    <row r="174" spans="1:1">
      <c r="A174" s="83" t="str">
        <f>IF('AP-LIST_c9800'!E174&lt;&gt;"",CONCATENATE("username ",UPPER('AP-LIST_c9800'!E174)," mac"),"# no MAC")</f>
        <v># no MAC</v>
      </c>
    </row>
    <row r="175" spans="1:1">
      <c r="A175" s="83" t="str">
        <f>IF('AP-LIST_c9800'!E175&lt;&gt;"",CONCATENATE("username ",UPPER('AP-LIST_c9800'!E175)," mac"),"# no MAC")</f>
        <v># no MAC</v>
      </c>
    </row>
    <row r="176" spans="1:1">
      <c r="A176" s="83" t="str">
        <f>IF('AP-LIST_c9800'!E176&lt;&gt;"",CONCATENATE("username ",UPPER('AP-LIST_c9800'!E176)," mac"),"# no MAC")</f>
        <v># no MAC</v>
      </c>
    </row>
    <row r="177" spans="1:1">
      <c r="A177" s="83" t="str">
        <f>IF('AP-LIST_c9800'!E177&lt;&gt;"",CONCATENATE("username ",UPPER('AP-LIST_c9800'!E177)," mac"),"# no MAC")</f>
        <v># no MAC</v>
      </c>
    </row>
    <row r="178" spans="1:1">
      <c r="A178" s="83" t="str">
        <f>IF('AP-LIST_c9800'!E178&lt;&gt;"",CONCATENATE("username ",UPPER('AP-LIST_c9800'!E178)," mac"),"# no MAC")</f>
        <v># no MAC</v>
      </c>
    </row>
    <row r="179" spans="1:1">
      <c r="A179" s="83" t="str">
        <f>IF('AP-LIST_c9800'!E179&lt;&gt;"",CONCATENATE("username ",UPPER('AP-LIST_c9800'!E179)," mac"),"# no MAC")</f>
        <v># no MAC</v>
      </c>
    </row>
    <row r="180" spans="1:1">
      <c r="A180" s="83" t="str">
        <f>IF('AP-LIST_c9800'!E180&lt;&gt;"",CONCATENATE("username ",UPPER('AP-LIST_c9800'!E180)," mac"),"# no MAC")</f>
        <v># no MAC</v>
      </c>
    </row>
    <row r="181" spans="1:1">
      <c r="A181" s="83" t="str">
        <f>IF('AP-LIST_c9800'!E181&lt;&gt;"",CONCATENATE("username ",UPPER('AP-LIST_c9800'!E181)," mac"),"# no MAC")</f>
        <v># no MAC</v>
      </c>
    </row>
    <row r="182" spans="1:1">
      <c r="A182" s="83" t="str">
        <f>IF('AP-LIST_c9800'!E182&lt;&gt;"",CONCATENATE("username ",UPPER('AP-LIST_c9800'!E182)," mac"),"# no MAC")</f>
        <v># no MAC</v>
      </c>
    </row>
    <row r="183" spans="1:1">
      <c r="A183" s="83" t="str">
        <f>IF('AP-LIST_c9800'!E183&lt;&gt;"",CONCATENATE("username ",UPPER('AP-LIST_c9800'!E183)," mac"),"# no MAC")</f>
        <v># no MAC</v>
      </c>
    </row>
    <row r="184" spans="1:1">
      <c r="A184" s="83" t="str">
        <f>IF('AP-LIST_c9800'!E184&lt;&gt;"",CONCATENATE("username ",UPPER('AP-LIST_c9800'!E184)," mac"),"# no MAC")</f>
        <v># no MAC</v>
      </c>
    </row>
    <row r="185" spans="1:1">
      <c r="A185" s="83" t="str">
        <f>IF('AP-LIST_c9800'!E185&lt;&gt;"",CONCATENATE("username ",UPPER('AP-LIST_c9800'!E185)," mac"),"# no MAC")</f>
        <v># no MAC</v>
      </c>
    </row>
    <row r="186" spans="1:1">
      <c r="A186" s="83" t="str">
        <f>IF('AP-LIST_c9800'!E186&lt;&gt;"",CONCATENATE("username ",UPPER('AP-LIST_c9800'!E186)," mac"),"# no MAC")</f>
        <v># no MAC</v>
      </c>
    </row>
    <row r="187" spans="1:1">
      <c r="A187" s="83" t="str">
        <f>IF('AP-LIST_c9800'!E187&lt;&gt;"",CONCATENATE("username ",UPPER('AP-LIST_c9800'!E187)," mac"),"# no MAC")</f>
        <v># no MAC</v>
      </c>
    </row>
    <row r="188" spans="1:1">
      <c r="A188" s="83" t="str">
        <f>IF('AP-LIST_c9800'!E188&lt;&gt;"",CONCATENATE("username ",UPPER('AP-LIST_c9800'!E188)," mac"),"# no MAC")</f>
        <v># no MAC</v>
      </c>
    </row>
    <row r="189" spans="1:1">
      <c r="A189" s="83" t="str">
        <f>IF('AP-LIST_c9800'!E189&lt;&gt;"",CONCATENATE("username ",UPPER('AP-LIST_c9800'!E189)," mac"),"# no MAC")</f>
        <v># no MAC</v>
      </c>
    </row>
    <row r="190" spans="1:1">
      <c r="A190" s="83" t="str">
        <f>IF('AP-LIST_c9800'!E190&lt;&gt;"",CONCATENATE("username ",UPPER('AP-LIST_c9800'!E190)," mac"),"# no MAC")</f>
        <v># no MAC</v>
      </c>
    </row>
    <row r="191" spans="1:1">
      <c r="A191" s="83" t="str">
        <f>IF('AP-LIST_c9800'!E191&lt;&gt;"",CONCATENATE("username ",UPPER('AP-LIST_c9800'!E191)," mac"),"# no MAC")</f>
        <v># no MAC</v>
      </c>
    </row>
    <row r="192" spans="1:1">
      <c r="A192" s="83" t="str">
        <f>IF('AP-LIST_c9800'!E192&lt;&gt;"",CONCATENATE("username ",UPPER('AP-LIST_c9800'!E192)," mac"),"# no MAC")</f>
        <v># no MAC</v>
      </c>
    </row>
    <row r="193" spans="1:1">
      <c r="A193" s="83" t="str">
        <f>IF('AP-LIST_c9800'!E193&lt;&gt;"",CONCATENATE("username ",UPPER('AP-LIST_c9800'!E193)," mac"),"# no MAC")</f>
        <v># no MAC</v>
      </c>
    </row>
    <row r="194" spans="1:1">
      <c r="A194" s="83" t="str">
        <f>IF('AP-LIST_c9800'!E194&lt;&gt;"",CONCATENATE("username ",UPPER('AP-LIST_c9800'!E194)," mac"),"# no MAC")</f>
        <v># no MAC</v>
      </c>
    </row>
    <row r="195" spans="1:1">
      <c r="A195" s="83" t="str">
        <f>IF('AP-LIST_c9800'!E195&lt;&gt;"",CONCATENATE("username ",UPPER('AP-LIST_c9800'!E195)," mac"),"# no MAC")</f>
        <v># no MAC</v>
      </c>
    </row>
    <row r="196" spans="1:1">
      <c r="A196" s="83" t="str">
        <f>IF('AP-LIST_c9800'!E196&lt;&gt;"",CONCATENATE("username ",UPPER('AP-LIST_c9800'!E196)," mac"),"# no MAC")</f>
        <v># no MAC</v>
      </c>
    </row>
    <row r="197" spans="1:1">
      <c r="A197" s="83" t="str">
        <f>IF('AP-LIST_c9800'!E197&lt;&gt;"",CONCATENATE("username ",UPPER('AP-LIST_c9800'!E197)," mac"),"# no MAC")</f>
        <v># no MAC</v>
      </c>
    </row>
    <row r="198" spans="1:1">
      <c r="A198" s="83" t="str">
        <f>IF('AP-LIST_c9800'!E198&lt;&gt;"",CONCATENATE("username ",UPPER('AP-LIST_c9800'!E198)," mac"),"# no MAC")</f>
        <v># no MAC</v>
      </c>
    </row>
    <row r="199" spans="1:1">
      <c r="A199" s="83" t="str">
        <f>IF('AP-LIST_c9800'!E199&lt;&gt;"",CONCATENATE("username ",UPPER('AP-LIST_c9800'!E199)," mac"),"# no MAC")</f>
        <v># no MAC</v>
      </c>
    </row>
    <row r="200" spans="1:1">
      <c r="A200" s="83" t="str">
        <f>IF('AP-LIST_c9800'!E200&lt;&gt;"",CONCATENATE("username ",UPPER('AP-LIST_c9800'!E200)," mac"),"# no MAC")</f>
        <v># no MAC</v>
      </c>
    </row>
    <row r="201" spans="1:1">
      <c r="A201" s="83" t="str">
        <f>IF('AP-LIST_c9800'!E201&lt;&gt;"",CONCATENATE("username ",UPPER('AP-LIST_c9800'!E201)," mac"),"# no MAC")</f>
        <v># no MAC</v>
      </c>
    </row>
    <row r="202" spans="1:1">
      <c r="A202" s="83" t="str">
        <f>IF('AP-LIST_c9800'!E202&lt;&gt;"",CONCATENATE("username ",UPPER('AP-LIST_c9800'!E202)," mac"),"# no MAC")</f>
        <v># no MAC</v>
      </c>
    </row>
    <row r="203" spans="1:1">
      <c r="A203" s="83" t="str">
        <f>IF('AP-LIST_c9800'!E203&lt;&gt;"",CONCATENATE("username ",UPPER('AP-LIST_c9800'!E203)," mac"),"# no MAC")</f>
        <v># no MAC</v>
      </c>
    </row>
    <row r="204" spans="1:1">
      <c r="A204" s="83" t="str">
        <f>IF('AP-LIST_c9800'!E204&lt;&gt;"",CONCATENATE("username ",UPPER('AP-LIST_c9800'!E204)," mac"),"# no MAC")</f>
        <v># no MAC</v>
      </c>
    </row>
    <row r="205" spans="1:1">
      <c r="A205" s="83" t="str">
        <f>IF('AP-LIST_c9800'!E205&lt;&gt;"",CONCATENATE("username ",UPPER('AP-LIST_c9800'!E205)," mac"),"# no MAC")</f>
        <v># no MAC</v>
      </c>
    </row>
    <row r="206" spans="1:1">
      <c r="A206" s="83" t="str">
        <f>IF('AP-LIST_c9800'!E206&lt;&gt;"",CONCATENATE("username ",UPPER('AP-LIST_c9800'!E206)," mac"),"# no MAC")</f>
        <v># no MAC</v>
      </c>
    </row>
    <row r="207" spans="1:1">
      <c r="A207" s="83" t="str">
        <f>IF('AP-LIST_c9800'!E207&lt;&gt;"",CONCATENATE("username ",UPPER('AP-LIST_c9800'!E207)," mac"),"# no MAC")</f>
        <v># no MAC</v>
      </c>
    </row>
    <row r="208" spans="1:1">
      <c r="A208" s="83" t="str">
        <f>IF('AP-LIST_c9800'!E208&lt;&gt;"",CONCATENATE("username ",UPPER('AP-LIST_c9800'!E208)," mac"),"# no MAC")</f>
        <v># no MAC</v>
      </c>
    </row>
    <row r="209" spans="1:1">
      <c r="A209" s="83" t="str">
        <f>IF('AP-LIST_c9800'!E209&lt;&gt;"",CONCATENATE("username ",UPPER('AP-LIST_c9800'!E209)," mac"),"# no MAC")</f>
        <v># no MAC</v>
      </c>
    </row>
    <row r="210" spans="1:1">
      <c r="A210" s="83" t="str">
        <f>IF('AP-LIST_c9800'!E210&lt;&gt;"",CONCATENATE("username ",UPPER('AP-LIST_c9800'!E210)," mac"),"# no MAC")</f>
        <v># no MAC</v>
      </c>
    </row>
    <row r="211" spans="1:1">
      <c r="A211" s="83" t="str">
        <f>IF('AP-LIST_c9800'!E211&lt;&gt;"",CONCATENATE("username ",UPPER('AP-LIST_c9800'!E211)," mac"),"# no MAC")</f>
        <v># no MAC</v>
      </c>
    </row>
    <row r="212" spans="1:1">
      <c r="A212" s="83" t="str">
        <f>IF('AP-LIST_c9800'!E212&lt;&gt;"",CONCATENATE("username ",UPPER('AP-LIST_c9800'!E212)," mac"),"# no MAC")</f>
        <v># no MAC</v>
      </c>
    </row>
    <row r="213" spans="1:1">
      <c r="A213" s="83" t="str">
        <f>IF('AP-LIST_c9800'!E213&lt;&gt;"",CONCATENATE("username ",UPPER('AP-LIST_c9800'!E213)," mac"),"# no MAC")</f>
        <v># no MAC</v>
      </c>
    </row>
    <row r="214" spans="1:1">
      <c r="A214" s="83" t="str">
        <f>IF('AP-LIST_c9800'!E214&lt;&gt;"",CONCATENATE("username ",UPPER('AP-LIST_c9800'!E214)," mac"),"# no MAC")</f>
        <v># no MAC</v>
      </c>
    </row>
    <row r="215" spans="1:1">
      <c r="A215" s="83" t="str">
        <f>IF('AP-LIST_c9800'!E215&lt;&gt;"",CONCATENATE("username ",UPPER('AP-LIST_c9800'!E215)," mac"),"# no MAC")</f>
        <v># no MAC</v>
      </c>
    </row>
    <row r="216" spans="1:1">
      <c r="A216" s="83" t="str">
        <f>IF('AP-LIST_c9800'!E216&lt;&gt;"",CONCATENATE("username ",UPPER('AP-LIST_c9800'!E216)," mac"),"# no MAC")</f>
        <v># no MAC</v>
      </c>
    </row>
    <row r="217" spans="1:1">
      <c r="A217" s="83" t="str">
        <f>IF('AP-LIST_c9800'!E217&lt;&gt;"",CONCATENATE("username ",UPPER('AP-LIST_c9800'!E217)," mac"),"# no MAC")</f>
        <v># no MAC</v>
      </c>
    </row>
    <row r="218" spans="1:1">
      <c r="A218" s="83" t="str">
        <f>IF('AP-LIST_c9800'!E218&lt;&gt;"",CONCATENATE("username ",UPPER('AP-LIST_c9800'!E218)," mac"),"# no MAC")</f>
        <v># no MAC</v>
      </c>
    </row>
    <row r="219" spans="1:1">
      <c r="A219" s="83" t="str">
        <f>IF('AP-LIST_c9800'!E219&lt;&gt;"",CONCATENATE("username ",UPPER('AP-LIST_c9800'!E219)," mac"),"# no MAC")</f>
        <v># no MAC</v>
      </c>
    </row>
    <row r="220" spans="1:1">
      <c r="A220" s="83" t="str">
        <f>IF('AP-LIST_c9800'!E220&lt;&gt;"",CONCATENATE("username ",UPPER('AP-LIST_c9800'!E220)," mac"),"# no MAC")</f>
        <v># no MAC</v>
      </c>
    </row>
    <row r="221" spans="1:1">
      <c r="A221" s="83" t="str">
        <f>IF('AP-LIST_c9800'!E221&lt;&gt;"",CONCATENATE("username ",UPPER('AP-LIST_c9800'!E221)," mac"),"# no MAC")</f>
        <v># no MAC</v>
      </c>
    </row>
    <row r="222" spans="1:1">
      <c r="A222" s="83" t="str">
        <f>IF('AP-LIST_c9800'!E222&lt;&gt;"",CONCATENATE("username ",UPPER('AP-LIST_c9800'!E222)," mac"),"# no MAC")</f>
        <v># no MAC</v>
      </c>
    </row>
    <row r="223" spans="1:1">
      <c r="A223" s="83" t="str">
        <f>IF('AP-LIST_c9800'!E223&lt;&gt;"",CONCATENATE("username ",UPPER('AP-LIST_c9800'!E223)," mac"),"# no MAC")</f>
        <v># no MAC</v>
      </c>
    </row>
    <row r="224" spans="1:1">
      <c r="A224" s="83" t="str">
        <f>IF('AP-LIST_c9800'!E224&lt;&gt;"",CONCATENATE("username ",UPPER('AP-LIST_c9800'!E224)," mac"),"# no MAC")</f>
        <v># no MAC</v>
      </c>
    </row>
    <row r="225" spans="1:1">
      <c r="A225" s="83" t="str">
        <f>IF('AP-LIST_c9800'!E225&lt;&gt;"",CONCATENATE("username ",UPPER('AP-LIST_c9800'!E225)," mac"),"# no MAC")</f>
        <v># no MAC</v>
      </c>
    </row>
    <row r="226" spans="1:1">
      <c r="A226" s="83" t="str">
        <f>IF('AP-LIST_c9800'!E226&lt;&gt;"",CONCATENATE("username ",UPPER('AP-LIST_c9800'!E226)," mac"),"# no MAC")</f>
        <v># no MAC</v>
      </c>
    </row>
    <row r="227" spans="1:1">
      <c r="A227" s="83" t="str">
        <f>IF('AP-LIST_c9800'!E227&lt;&gt;"",CONCATENATE("username ",UPPER('AP-LIST_c9800'!E227)," mac"),"# no MAC")</f>
        <v># no MAC</v>
      </c>
    </row>
    <row r="228" spans="1:1">
      <c r="A228" s="83" t="str">
        <f>IF('AP-LIST_c9800'!E228&lt;&gt;"",CONCATENATE("username ",UPPER('AP-LIST_c9800'!E228)," mac"),"# no MAC")</f>
        <v># no MAC</v>
      </c>
    </row>
    <row r="229" spans="1:1">
      <c r="A229" s="83" t="str">
        <f>IF('AP-LIST_c9800'!E229&lt;&gt;"",CONCATENATE("username ",UPPER('AP-LIST_c9800'!E229)," mac"),"# no MAC")</f>
        <v># no MAC</v>
      </c>
    </row>
    <row r="230" spans="1:1">
      <c r="A230" s="83" t="str">
        <f>IF('AP-LIST_c9800'!E230&lt;&gt;"",CONCATENATE("username ",UPPER('AP-LIST_c9800'!E230)," mac"),"# no MAC")</f>
        <v># no MAC</v>
      </c>
    </row>
    <row r="231" spans="1:1">
      <c r="A231" s="83" t="str">
        <f>IF('AP-LIST_c9800'!E231&lt;&gt;"",CONCATENATE("username ",UPPER('AP-LIST_c9800'!E231)," mac"),"# no MAC")</f>
        <v># no MAC</v>
      </c>
    </row>
    <row r="232" spans="1:1">
      <c r="A232" s="83" t="str">
        <f>IF('AP-LIST_c9800'!E232&lt;&gt;"",CONCATENATE("username ",UPPER('AP-LIST_c9800'!E232)," mac"),"# no MAC")</f>
        <v># no MAC</v>
      </c>
    </row>
    <row r="233" spans="1:1">
      <c r="A233" s="83" t="str">
        <f>IF('AP-LIST_c9800'!E233&lt;&gt;"",CONCATENATE("username ",UPPER('AP-LIST_c9800'!E233)," mac"),"# no MAC")</f>
        <v># no MAC</v>
      </c>
    </row>
    <row r="234" spans="1:1">
      <c r="A234" s="83" t="str">
        <f>IF('AP-LIST_c9800'!E234&lt;&gt;"",CONCATENATE("username ",UPPER('AP-LIST_c9800'!E234)," mac"),"# no MAC")</f>
        <v># no MAC</v>
      </c>
    </row>
    <row r="235" spans="1:1">
      <c r="A235" s="83" t="str">
        <f>IF('AP-LIST_c9800'!E235&lt;&gt;"",CONCATENATE("username ",UPPER('AP-LIST_c9800'!E235)," mac"),"# no MAC")</f>
        <v># no MAC</v>
      </c>
    </row>
    <row r="236" spans="1:1">
      <c r="A236" s="83" t="str">
        <f>IF('AP-LIST_c9800'!E236&lt;&gt;"",CONCATENATE("username ",UPPER('AP-LIST_c9800'!E236)," mac"),"# no MAC")</f>
        <v># no MAC</v>
      </c>
    </row>
    <row r="237" spans="1:1">
      <c r="A237" s="83" t="str">
        <f>IF('AP-LIST_c9800'!E237&lt;&gt;"",CONCATENATE("username ",UPPER('AP-LIST_c9800'!E237)," mac"),"# no MAC")</f>
        <v># no MAC</v>
      </c>
    </row>
    <row r="238" spans="1:1">
      <c r="A238" s="83" t="str">
        <f>IF('AP-LIST_c9800'!E238&lt;&gt;"",CONCATENATE("username ",UPPER('AP-LIST_c9800'!E238)," mac"),"# no MAC")</f>
        <v># no MAC</v>
      </c>
    </row>
    <row r="239" spans="1:1">
      <c r="A239" s="83" t="str">
        <f>IF('AP-LIST_c9800'!E239&lt;&gt;"",CONCATENATE("username ",UPPER('AP-LIST_c9800'!E239)," mac"),"# no MAC")</f>
        <v># no MAC</v>
      </c>
    </row>
    <row r="240" spans="1:1">
      <c r="A240" s="83" t="str">
        <f>IF('AP-LIST_c9800'!E240&lt;&gt;"",CONCATENATE("username ",UPPER('AP-LIST_c9800'!E240)," mac"),"# no MAC")</f>
        <v># no MAC</v>
      </c>
    </row>
    <row r="241" spans="1:1">
      <c r="A241" s="83" t="str">
        <f>IF('AP-LIST_c9800'!E241&lt;&gt;"",CONCATENATE("username ",UPPER('AP-LIST_c9800'!E241)," mac"),"# no MAC")</f>
        <v># no MAC</v>
      </c>
    </row>
    <row r="242" spans="1:1">
      <c r="A242" s="83" t="str">
        <f>IF('AP-LIST_c9800'!E242&lt;&gt;"",CONCATENATE("username ",UPPER('AP-LIST_c9800'!E242)," mac"),"# no MAC")</f>
        <v># no MAC</v>
      </c>
    </row>
    <row r="243" spans="1:1">
      <c r="A243" s="83" t="str">
        <f>IF('AP-LIST_c9800'!E243&lt;&gt;"",CONCATENATE("username ",UPPER('AP-LIST_c9800'!E243)," mac"),"# no MAC")</f>
        <v># no MAC</v>
      </c>
    </row>
    <row r="244" spans="1:1">
      <c r="A244" s="83" t="str">
        <f>IF('AP-LIST_c9800'!E244&lt;&gt;"",CONCATENATE("username ",UPPER('AP-LIST_c9800'!E244)," mac"),"# no MAC")</f>
        <v># no MAC</v>
      </c>
    </row>
    <row r="245" spans="1:1">
      <c r="A245" s="83" t="str">
        <f>IF('AP-LIST_c9800'!E245&lt;&gt;"",CONCATENATE("username ",UPPER('AP-LIST_c9800'!E245)," mac"),"# no MAC")</f>
        <v># no MAC</v>
      </c>
    </row>
    <row r="246" spans="1:1">
      <c r="A246" s="83" t="str">
        <f>IF('AP-LIST_c9800'!E246&lt;&gt;"",CONCATENATE("username ",UPPER('AP-LIST_c9800'!E246)," mac"),"# no MAC")</f>
        <v># no MAC</v>
      </c>
    </row>
    <row r="247" spans="1:1">
      <c r="A247" s="83" t="str">
        <f>IF('AP-LIST_c9800'!E247&lt;&gt;"",CONCATENATE("username ",UPPER('AP-LIST_c9800'!E247)," mac"),"# no MAC")</f>
        <v># no MAC</v>
      </c>
    </row>
    <row r="248" spans="1:1">
      <c r="A248" s="83" t="str">
        <f>IF('AP-LIST_c9800'!E248&lt;&gt;"",CONCATENATE("username ",UPPER('AP-LIST_c9800'!E248)," mac"),"# no MAC")</f>
        <v># no MAC</v>
      </c>
    </row>
    <row r="249" spans="1:1">
      <c r="A249" s="83" t="str">
        <f>IF('AP-LIST_c9800'!E249&lt;&gt;"",CONCATENATE("username ",UPPER('AP-LIST_c9800'!E249)," mac"),"# no MAC")</f>
        <v># no MAC</v>
      </c>
    </row>
    <row r="250" spans="1:1">
      <c r="A250" s="83" t="str">
        <f>IF('AP-LIST_c9800'!E250&lt;&gt;"",CONCATENATE("username ",UPPER('AP-LIST_c9800'!E250)," mac"),"# no MAC")</f>
        <v># no MAC</v>
      </c>
    </row>
    <row r="251" spans="1:1">
      <c r="A251" s="83" t="str">
        <f>IF('AP-LIST_c9800'!E251&lt;&gt;"",CONCATENATE("username ",UPPER('AP-LIST_c9800'!E251)," mac"),"# no MAC")</f>
        <v># no MAC</v>
      </c>
    </row>
    <row r="252" spans="1:1">
      <c r="A252" s="83" t="str">
        <f>IF('AP-LIST_c9800'!E252&lt;&gt;"",CONCATENATE("username ",UPPER('AP-LIST_c9800'!E252)," mac"),"# no MAC")</f>
        <v># no MAC</v>
      </c>
    </row>
    <row r="253" spans="1:1">
      <c r="A253" s="83" t="str">
        <f>IF('AP-LIST_c9800'!E253&lt;&gt;"",CONCATENATE("username ",UPPER('AP-LIST_c9800'!E253)," mac"),"# no MAC")</f>
        <v># no MAC</v>
      </c>
    </row>
    <row r="254" spans="1:1">
      <c r="A254" s="83" t="str">
        <f>IF('AP-LIST_c9800'!E254&lt;&gt;"",CONCATENATE("username ",UPPER('AP-LIST_c9800'!E254)," mac"),"# no MAC")</f>
        <v># no MAC</v>
      </c>
    </row>
    <row r="255" spans="1:1">
      <c r="A255" s="83" t="str">
        <f>IF('AP-LIST_c9800'!E255&lt;&gt;"",CONCATENATE("username ",UPPER('AP-LIST_c9800'!E255)," mac"),"# no MAC")</f>
        <v># no MAC</v>
      </c>
    </row>
    <row r="256" spans="1:1">
      <c r="A256" s="83" t="str">
        <f>IF('AP-LIST_c9800'!E256&lt;&gt;"",CONCATENATE("username ",UPPER('AP-LIST_c9800'!E256)," mac"),"# no MAC")</f>
        <v># no MAC</v>
      </c>
    </row>
    <row r="257" spans="1:1">
      <c r="A257" s="83" t="str">
        <f>IF('AP-LIST_c9800'!E257&lt;&gt;"",CONCATENATE("username ",UPPER('AP-LIST_c9800'!E257)," mac"),"# no MAC")</f>
        <v># no MAC</v>
      </c>
    </row>
    <row r="258" spans="1:1" ht="15" thickBot="1">
      <c r="A258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2" activePane="bottomLeft" state="frozen"/>
      <selection pane="bottomLeft" activeCell="A400" sqref="A2:A400"/>
    </sheetView>
  </sheetViews>
  <sheetFormatPr baseColWidth="10" defaultRowHeight="14.4"/>
  <cols>
    <col min="1" max="1" width="37" bestFit="1" customWidth="1"/>
    <col min="2" max="2" width="1.6640625" customWidth="1"/>
    <col min="3" max="3" width="17.33203125" bestFit="1" customWidth="1"/>
  </cols>
  <sheetData>
    <row r="1" spans="1:3" ht="33.75" customHeight="1">
      <c r="A1" s="62" t="s">
        <v>1443</v>
      </c>
      <c r="B1" s="3"/>
      <c r="C1" s="100" t="s">
        <v>1458</v>
      </c>
    </row>
    <row r="2" spans="1:3">
      <c r="A2" s="67" t="s">
        <v>1285</v>
      </c>
      <c r="B2" s="3"/>
    </row>
    <row r="3" spans="1:3">
      <c r="A3" s="6" t="s">
        <v>1441</v>
      </c>
      <c r="B3" s="3"/>
    </row>
    <row r="4" spans="1:3" ht="15" thickBot="1">
      <c r="A4" s="4" t="s">
        <v>1411</v>
      </c>
      <c r="B4" s="3"/>
    </row>
    <row r="5" spans="1:3">
      <c r="A5" s="107" t="str">
        <f>IF('AP-LIST_c9800'!D4="","",CONCATENATE("ap ",'AP-LIST_c9800'!N4))</f>
        <v/>
      </c>
      <c r="B5" s="3"/>
      <c r="C5" s="124">
        <v>1</v>
      </c>
    </row>
    <row r="6" spans="1:3">
      <c r="A6" s="83" t="str">
        <f>IF(A5="","",CONCATENATE("policy-tag ",IF('AP-LIST_c9800'!J4="SmartHome",tag_policy_sh,tag_policy_default)))</f>
        <v/>
      </c>
      <c r="B6" s="3"/>
      <c r="C6" s="124"/>
    </row>
    <row r="7" spans="1:3">
      <c r="A7" s="83" t="str">
        <f>IF(A5="","",CONCATENATE("rf-tag ",'AP-LIST_c9800'!I4))</f>
        <v/>
      </c>
      <c r="B7" s="3"/>
      <c r="C7" s="124"/>
    </row>
    <row r="8" spans="1:3" ht="15" thickBot="1">
      <c r="A8" s="108" t="str">
        <f>IF(A5="","",CONCATENATE("site-tag ",tag_site_default))</f>
        <v/>
      </c>
      <c r="B8" s="3"/>
      <c r="C8" s="124"/>
    </row>
    <row r="9" spans="1:3">
      <c r="A9" s="107" t="str">
        <f>IF('AP-LIST_c9800'!D5="","",CONCATENATE("ap ",'AP-LIST_c9800'!N5))</f>
        <v/>
      </c>
      <c r="B9" s="3"/>
      <c r="C9" s="124">
        <v>2</v>
      </c>
    </row>
    <row r="10" spans="1:3">
      <c r="A10" s="83" t="str">
        <f>IF(A9="","",CONCATENATE("policy-tag ",IF('AP-LIST_c9800'!J5="SmartHome",tag_policy_sh,tag_policy_default)))</f>
        <v/>
      </c>
      <c r="B10" s="3"/>
      <c r="C10" s="124"/>
    </row>
    <row r="11" spans="1:3">
      <c r="A11" s="83" t="str">
        <f>IF(A9="","",CONCATENATE("rf-tag ",'AP-LIST_c9800'!I5))</f>
        <v/>
      </c>
      <c r="B11" s="3"/>
      <c r="C11" s="124"/>
    </row>
    <row r="12" spans="1:3" ht="15" thickBot="1">
      <c r="A12" s="108" t="str">
        <f>IF(A9="","",CONCATENATE("site-tag ",tag_site_default))</f>
        <v/>
      </c>
      <c r="B12" s="3"/>
      <c r="C12" s="124"/>
    </row>
    <row r="13" spans="1:3">
      <c r="A13" s="107" t="str">
        <f>IF('AP-LIST_c9800'!D6="","",CONCATENATE("ap ",'AP-LIST_c9800'!N6))</f>
        <v/>
      </c>
      <c r="B13" s="3"/>
      <c r="C13" s="124">
        <v>3</v>
      </c>
    </row>
    <row r="14" spans="1:3">
      <c r="A14" s="83" t="str">
        <f>IF(A13="","",CONCATENATE("policy-tag ",IF('AP-LIST_c9800'!J6="SmartHome",tag_policy_sh,tag_policy_default)))</f>
        <v/>
      </c>
      <c r="B14" s="3"/>
      <c r="C14" s="124"/>
    </row>
    <row r="15" spans="1:3">
      <c r="A15" s="83" t="str">
        <f>IF(A13="","",CONCATENATE("rf-tag ",'AP-LIST_c9800'!I6))</f>
        <v/>
      </c>
      <c r="B15" s="3"/>
      <c r="C15" s="124"/>
    </row>
    <row r="16" spans="1:3" ht="15" thickBot="1">
      <c r="A16" s="108" t="str">
        <f>IF(A13="","",CONCATENATE("site-tag ",tag_site_default))</f>
        <v/>
      </c>
      <c r="B16" s="3"/>
      <c r="C16" s="124"/>
    </row>
    <row r="17" spans="1:3">
      <c r="A17" s="107" t="str">
        <f>IF('AP-LIST_c9800'!D7="","",CONCATENATE("ap ",'AP-LIST_c9800'!N7))</f>
        <v/>
      </c>
      <c r="B17" s="3"/>
      <c r="C17" s="124">
        <v>4</v>
      </c>
    </row>
    <row r="18" spans="1:3">
      <c r="A18" s="83" t="str">
        <f>IF(A17="","",CONCATENATE("policy-tag ",IF('AP-LIST_c9800'!J7="SmartHome",tag_policy_sh,tag_policy_default)))</f>
        <v/>
      </c>
      <c r="B18" s="3"/>
      <c r="C18" s="124"/>
    </row>
    <row r="19" spans="1:3">
      <c r="A19" s="83" t="str">
        <f>IF(A17="","",CONCATENATE("rf-tag ",'AP-LIST_c9800'!I7))</f>
        <v/>
      </c>
      <c r="B19" s="3"/>
      <c r="C19" s="124"/>
    </row>
    <row r="20" spans="1:3" ht="15" thickBot="1">
      <c r="A20" s="108" t="str">
        <f>IF(A17="","",CONCATENATE("site-tag ",tag_site_default))</f>
        <v/>
      </c>
      <c r="B20" s="3"/>
      <c r="C20" s="124"/>
    </row>
    <row r="21" spans="1:3">
      <c r="A21" s="107" t="str">
        <f>IF('AP-LIST_c9800'!D8="","",CONCATENATE("ap ",'AP-LIST_c9800'!N8))</f>
        <v/>
      </c>
      <c r="B21" s="3"/>
      <c r="C21" s="124">
        <v>5</v>
      </c>
    </row>
    <row r="22" spans="1:3">
      <c r="A22" s="83" t="str">
        <f>IF(A21="","",CONCATENATE("policy-tag ",IF('AP-LIST_c9800'!J8="SmartHome",tag_policy_sh,tag_policy_default)))</f>
        <v/>
      </c>
      <c r="B22" s="3"/>
      <c r="C22" s="124"/>
    </row>
    <row r="23" spans="1:3">
      <c r="A23" s="83" t="str">
        <f>IF(A21="","",CONCATENATE("rf-tag ",'AP-LIST_c9800'!I8))</f>
        <v/>
      </c>
      <c r="B23" s="3"/>
      <c r="C23" s="124"/>
    </row>
    <row r="24" spans="1:3" ht="15" thickBot="1">
      <c r="A24" s="108" t="str">
        <f>IF(A21="","",CONCATENATE("site-tag ",tag_site_default))</f>
        <v/>
      </c>
      <c r="B24" s="3"/>
      <c r="C24" s="124"/>
    </row>
    <row r="25" spans="1:3">
      <c r="A25" s="107" t="str">
        <f>IF('AP-LIST_c9800'!D9="","",CONCATENATE("ap ",'AP-LIST_c9800'!N9))</f>
        <v/>
      </c>
      <c r="B25" s="3"/>
      <c r="C25" s="124">
        <v>6</v>
      </c>
    </row>
    <row r="26" spans="1:3">
      <c r="A26" s="83" t="str">
        <f>IF(A25="","",CONCATENATE("policy-tag ",IF('AP-LIST_c9800'!J9="SmartHome",tag_policy_sh,tag_policy_default)))</f>
        <v/>
      </c>
      <c r="B26" s="3"/>
      <c r="C26" s="124"/>
    </row>
    <row r="27" spans="1:3">
      <c r="A27" s="83" t="str">
        <f>IF(A25="","",CONCATENATE("rf-tag ",'AP-LIST_c9800'!I9))</f>
        <v/>
      </c>
      <c r="B27" s="3"/>
      <c r="C27" s="124"/>
    </row>
    <row r="28" spans="1:3" ht="15" thickBot="1">
      <c r="A28" s="108" t="str">
        <f>IF(A25="","",CONCATENATE("site-tag ",tag_site_default))</f>
        <v/>
      </c>
      <c r="B28" s="3"/>
      <c r="C28" s="124"/>
    </row>
    <row r="29" spans="1:3">
      <c r="A29" s="107" t="str">
        <f>IF('AP-LIST_c9800'!D10="","",CONCATENATE("ap ",'AP-LIST_c9800'!N10))</f>
        <v/>
      </c>
      <c r="B29" s="3"/>
      <c r="C29" s="124">
        <v>7</v>
      </c>
    </row>
    <row r="30" spans="1:3">
      <c r="A30" s="83" t="str">
        <f>IF(A29="","",CONCATENATE("policy-tag ",IF('AP-LIST_c9800'!J10="SmartHome",tag_policy_sh,tag_policy_default)))</f>
        <v/>
      </c>
      <c r="B30" s="3"/>
      <c r="C30" s="124"/>
    </row>
    <row r="31" spans="1:3">
      <c r="A31" s="83" t="str">
        <f>IF(A29="","",CONCATENATE("rf-tag ",'AP-LIST_c9800'!I10))</f>
        <v/>
      </c>
      <c r="B31" s="3"/>
      <c r="C31" s="124"/>
    </row>
    <row r="32" spans="1:3" ht="15" thickBot="1">
      <c r="A32" s="108" t="str">
        <f>IF(A29="","",CONCATENATE("site-tag ",tag_site_default))</f>
        <v/>
      </c>
      <c r="B32" s="3"/>
      <c r="C32" s="124"/>
    </row>
    <row r="33" spans="1:3">
      <c r="A33" s="107" t="str">
        <f>IF('AP-LIST_c9800'!D11="","",CONCATENATE("ap ",'AP-LIST_c9800'!N11))</f>
        <v/>
      </c>
      <c r="B33" s="3"/>
      <c r="C33" s="124">
        <v>8</v>
      </c>
    </row>
    <row r="34" spans="1:3">
      <c r="A34" s="83" t="str">
        <f>IF(A33="","",CONCATENATE("policy-tag ",IF('AP-LIST_c9800'!J11="SmartHome",tag_policy_sh,tag_policy_default)))</f>
        <v/>
      </c>
      <c r="B34" s="3"/>
      <c r="C34" s="124"/>
    </row>
    <row r="35" spans="1:3">
      <c r="A35" s="83" t="str">
        <f>IF(A33="","",CONCATENATE("rf-tag ",'AP-LIST_c9800'!I11))</f>
        <v/>
      </c>
      <c r="B35" s="3"/>
      <c r="C35" s="124"/>
    </row>
    <row r="36" spans="1:3" ht="15" thickBot="1">
      <c r="A36" s="108" t="str">
        <f>IF(A33="","",CONCATENATE("site-tag ",tag_site_default))</f>
        <v/>
      </c>
      <c r="B36" s="3"/>
      <c r="C36" s="124"/>
    </row>
    <row r="37" spans="1:3">
      <c r="A37" s="107" t="str">
        <f>IF('AP-LIST_c9800'!D12="","",CONCATENATE("ap ",'AP-LIST_c9800'!N12))</f>
        <v/>
      </c>
      <c r="B37" s="3"/>
      <c r="C37" s="124">
        <v>9</v>
      </c>
    </row>
    <row r="38" spans="1:3">
      <c r="A38" s="83" t="str">
        <f>IF(A37="","",CONCATENATE("policy-tag ",IF('AP-LIST_c9800'!J12="SmartHome",tag_policy_sh,tag_policy_default)))</f>
        <v/>
      </c>
      <c r="B38" s="3"/>
      <c r="C38" s="124"/>
    </row>
    <row r="39" spans="1:3">
      <c r="A39" s="83" t="str">
        <f>IF(A37="","",CONCATENATE("rf-tag ",'AP-LIST_c9800'!I12))</f>
        <v/>
      </c>
      <c r="B39" s="3"/>
      <c r="C39" s="124"/>
    </row>
    <row r="40" spans="1:3" ht="15" thickBot="1">
      <c r="A40" s="108" t="str">
        <f>IF(A37="","",CONCATENATE("site-tag ",tag_site_default))</f>
        <v/>
      </c>
      <c r="B40" s="3"/>
      <c r="C40" s="124"/>
    </row>
    <row r="41" spans="1:3">
      <c r="A41" s="107" t="str">
        <f>IF('AP-LIST_c9800'!D13="","",CONCATENATE("ap ",'AP-LIST_c9800'!N13))</f>
        <v/>
      </c>
      <c r="B41" s="3"/>
      <c r="C41" s="124">
        <v>10</v>
      </c>
    </row>
    <row r="42" spans="1:3">
      <c r="A42" s="83" t="str">
        <f>IF(A41="","",CONCATENATE("policy-tag ",IF('AP-LIST_c9800'!J13="SmartHome",tag_policy_sh,tag_policy_default)))</f>
        <v/>
      </c>
      <c r="B42" s="3"/>
      <c r="C42" s="124"/>
    </row>
    <row r="43" spans="1:3">
      <c r="A43" s="83" t="str">
        <f>IF(A41="","",CONCATENATE("rf-tag ",'AP-LIST_c9800'!I13))</f>
        <v/>
      </c>
      <c r="B43" s="3"/>
      <c r="C43" s="124"/>
    </row>
    <row r="44" spans="1:3" ht="15" thickBot="1">
      <c r="A44" s="108" t="str">
        <f>IF(A41="","",CONCATENATE("site-tag ",tag_site_default))</f>
        <v/>
      </c>
      <c r="B44" s="3"/>
      <c r="C44" s="124"/>
    </row>
    <row r="45" spans="1:3">
      <c r="A45" s="83" t="str">
        <f>IF('AP-LIST_c9800'!D14="","",CONCATENATE("ap ",'AP-LIST_c9800'!N14))</f>
        <v/>
      </c>
      <c r="B45" s="3"/>
      <c r="C45" s="124">
        <v>11</v>
      </c>
    </row>
    <row r="46" spans="1:3">
      <c r="A46" s="83" t="str">
        <f>IF(A45="","",CONCATENATE("policy-tag ",IF('AP-LIST_c9800'!J14="SmartHome",tag_policy_sh,tag_policy_default)))</f>
        <v/>
      </c>
      <c r="B46" s="3"/>
      <c r="C46" s="124"/>
    </row>
    <row r="47" spans="1:3">
      <c r="A47" s="83" t="str">
        <f>IF(A45="","",CONCATENATE("rf-tag ",'AP-LIST_c9800'!I14))</f>
        <v/>
      </c>
      <c r="B47" s="3"/>
      <c r="C47" s="124"/>
    </row>
    <row r="48" spans="1:3" ht="15" thickBot="1">
      <c r="A48" s="108" t="str">
        <f>IF(A45="","",CONCATENATE("site-tag ",tag_site_default))</f>
        <v/>
      </c>
      <c r="B48" s="3"/>
      <c r="C48" s="124"/>
    </row>
    <row r="49" spans="1:3">
      <c r="A49" s="107" t="str">
        <f>IF('AP-LIST_c9800'!D15="","",CONCATENATE("ap ",'AP-LIST_c9800'!N15))</f>
        <v/>
      </c>
      <c r="B49" s="3"/>
      <c r="C49" s="124">
        <v>12</v>
      </c>
    </row>
    <row r="50" spans="1:3">
      <c r="A50" s="83" t="str">
        <f>IF(A49="","",CONCATENATE("policy-tag ",IF('AP-LIST_c9800'!J15="SmartHome",tag_policy_sh,tag_policy_default)))</f>
        <v/>
      </c>
      <c r="B50" s="3"/>
      <c r="C50" s="124"/>
    </row>
    <row r="51" spans="1:3">
      <c r="A51" s="83" t="str">
        <f>IF(A49="","",CONCATENATE("rf-tag ",'AP-LIST_c9800'!I15))</f>
        <v/>
      </c>
      <c r="B51" s="3"/>
      <c r="C51" s="124"/>
    </row>
    <row r="52" spans="1:3" ht="15" thickBot="1">
      <c r="A52" s="108" t="str">
        <f>IF(A49="","",CONCATENATE("site-tag ",tag_site_default))</f>
        <v/>
      </c>
      <c r="B52" s="3"/>
      <c r="C52" s="124"/>
    </row>
    <row r="53" spans="1:3">
      <c r="A53" s="107" t="str">
        <f>IF('AP-LIST_c9800'!D16="","",CONCATENATE("ap ",'AP-LIST_c9800'!N16))</f>
        <v/>
      </c>
      <c r="B53" s="3"/>
      <c r="C53" s="124">
        <v>13</v>
      </c>
    </row>
    <row r="54" spans="1:3">
      <c r="A54" s="83" t="str">
        <f>IF(A53="","",CONCATENATE("policy-tag ",IF('AP-LIST_c9800'!J16="SmartHome",tag_policy_sh,tag_policy_default)))</f>
        <v/>
      </c>
      <c r="B54" s="3"/>
      <c r="C54" s="124"/>
    </row>
    <row r="55" spans="1:3">
      <c r="A55" s="83" t="str">
        <f>IF(A53="","",CONCATENATE("rf-tag ",'AP-LIST_c9800'!I16))</f>
        <v/>
      </c>
      <c r="B55" s="3"/>
      <c r="C55" s="124"/>
    </row>
    <row r="56" spans="1:3" ht="15" thickBot="1">
      <c r="A56" s="108" t="str">
        <f>IF(A53="","",CONCATENATE("site-tag ",tag_site_default))</f>
        <v/>
      </c>
      <c r="B56" s="3"/>
      <c r="C56" s="124"/>
    </row>
    <row r="57" spans="1:3">
      <c r="A57" s="107" t="str">
        <f>IF('AP-LIST_c9800'!D17="","",CONCATENATE("ap ",'AP-LIST_c9800'!N17))</f>
        <v/>
      </c>
      <c r="B57" s="3"/>
      <c r="C57" s="124">
        <v>14</v>
      </c>
    </row>
    <row r="58" spans="1:3">
      <c r="A58" s="83" t="str">
        <f>IF(A57="","",CONCATENATE("policy-tag ",IF('AP-LIST_c9800'!J17="SmartHome",tag_policy_sh,tag_policy_default)))</f>
        <v/>
      </c>
      <c r="B58" s="3"/>
      <c r="C58" s="124"/>
    </row>
    <row r="59" spans="1:3">
      <c r="A59" s="83" t="str">
        <f>IF(A57="","",CONCATENATE("rf-tag ",'AP-LIST_c9800'!I17))</f>
        <v/>
      </c>
      <c r="B59" s="3"/>
      <c r="C59" s="124"/>
    </row>
    <row r="60" spans="1:3" ht="15" thickBot="1">
      <c r="A60" s="108" t="str">
        <f>IF(A57="","",CONCATENATE("site-tag ",tag_site_default))</f>
        <v/>
      </c>
      <c r="B60" s="3"/>
      <c r="C60" s="124"/>
    </row>
    <row r="61" spans="1:3">
      <c r="A61" s="107" t="str">
        <f>IF('AP-LIST_c9800'!D18="","",CONCATENATE("ap ",'AP-LIST_c9800'!N18))</f>
        <v/>
      </c>
      <c r="B61" s="3"/>
      <c r="C61" s="124">
        <v>15</v>
      </c>
    </row>
    <row r="62" spans="1:3">
      <c r="A62" s="83" t="str">
        <f>IF(A61="","",CONCATENATE("policy-tag ",IF('AP-LIST_c9800'!J18="SmartHome",tag_policy_sh,tag_policy_default)))</f>
        <v/>
      </c>
      <c r="B62" s="3"/>
      <c r="C62" s="124"/>
    </row>
    <row r="63" spans="1:3">
      <c r="A63" s="83" t="str">
        <f>IF(A61="","",CONCATENATE("rf-tag ",'AP-LIST_c9800'!I18))</f>
        <v/>
      </c>
      <c r="B63" s="3"/>
      <c r="C63" s="124"/>
    </row>
    <row r="64" spans="1:3" ht="15" thickBot="1">
      <c r="A64" s="108" t="str">
        <f>IF(A61="","",CONCATENATE("site-tag ",tag_site_default))</f>
        <v/>
      </c>
      <c r="B64" s="3"/>
      <c r="C64" s="124"/>
    </row>
    <row r="65" spans="1:3">
      <c r="A65" s="107" t="str">
        <f>IF('AP-LIST_c9800'!D19="","",CONCATENATE("ap ",'AP-LIST_c9800'!N19))</f>
        <v/>
      </c>
      <c r="B65" s="3"/>
      <c r="C65" s="124">
        <v>16</v>
      </c>
    </row>
    <row r="66" spans="1:3">
      <c r="A66" s="83" t="str">
        <f>IF(A65="","",CONCATENATE("policy-tag ",IF('AP-LIST_c9800'!J19="SmartHome",tag_policy_sh,tag_policy_default)))</f>
        <v/>
      </c>
      <c r="B66" s="3"/>
      <c r="C66" s="124"/>
    </row>
    <row r="67" spans="1:3">
      <c r="A67" s="83" t="str">
        <f>IF(A65="","",CONCATENATE("rf-tag ",'AP-LIST_c9800'!I19))</f>
        <v/>
      </c>
      <c r="B67" s="3"/>
      <c r="C67" s="124"/>
    </row>
    <row r="68" spans="1:3" ht="15" thickBot="1">
      <c r="A68" s="108" t="str">
        <f>IF(A65="","",CONCATENATE("site-tag ",tag_site_default))</f>
        <v/>
      </c>
      <c r="B68" s="3"/>
      <c r="C68" s="124"/>
    </row>
    <row r="69" spans="1:3">
      <c r="A69" s="107" t="str">
        <f>IF('AP-LIST_c9800'!D20="","",CONCATENATE("ap ",'AP-LIST_c9800'!N20))</f>
        <v/>
      </c>
      <c r="B69" s="3"/>
      <c r="C69" s="124">
        <v>17</v>
      </c>
    </row>
    <row r="70" spans="1:3">
      <c r="A70" s="83" t="str">
        <f>IF(A66="","",CONCATENATE("policy-tag ",IF('AP-LIST_c9800'!J20="SmartHome",tag_policy_sh,tag_policy_default)))</f>
        <v/>
      </c>
      <c r="B70" s="3"/>
      <c r="C70" s="124"/>
    </row>
    <row r="71" spans="1:3">
      <c r="A71" s="83" t="str">
        <f>IF(A69="","",CONCATENATE("rf-tag ",'AP-LIST_c9800'!I20))</f>
        <v/>
      </c>
      <c r="B71" s="3"/>
      <c r="C71" s="124"/>
    </row>
    <row r="72" spans="1:3" ht="15" thickBot="1">
      <c r="A72" s="108" t="str">
        <f>IF(A69="","",CONCATENATE("site-tag ",tag_site_default))</f>
        <v/>
      </c>
      <c r="B72" s="3"/>
      <c r="C72" s="124"/>
    </row>
    <row r="73" spans="1:3">
      <c r="A73" s="107" t="str">
        <f>IF('AP-LIST_c9800'!D21="","",CONCATENATE("ap ",'AP-LIST_c9800'!N21))</f>
        <v/>
      </c>
      <c r="B73" s="3"/>
      <c r="C73" s="124">
        <v>18</v>
      </c>
    </row>
    <row r="74" spans="1:3">
      <c r="A74" s="83" t="str">
        <f>IF(A73="","",CONCATENATE("policy-tag ",IF('AP-LIST_c9800'!J21="SmartHome",tag_policy_sh,tag_policy_default)))</f>
        <v/>
      </c>
      <c r="B74" s="3"/>
      <c r="C74" s="124"/>
    </row>
    <row r="75" spans="1:3">
      <c r="A75" s="83" t="str">
        <f>IF(A73="","",CONCATENATE("rf-tag ",'AP-LIST_c9800'!I21))</f>
        <v/>
      </c>
      <c r="B75" s="3"/>
      <c r="C75" s="124"/>
    </row>
    <row r="76" spans="1:3" ht="15" thickBot="1">
      <c r="A76" s="108" t="str">
        <f>IF(A73="","",CONCATENATE("site-tag ",tag_site_default))</f>
        <v/>
      </c>
      <c r="B76" s="3"/>
      <c r="C76" s="124"/>
    </row>
    <row r="77" spans="1:3">
      <c r="A77" s="107" t="str">
        <f>IF('AP-LIST_c9800'!D22="","",CONCATENATE("ap ",'AP-LIST_c9800'!N22))</f>
        <v/>
      </c>
      <c r="B77" s="3"/>
      <c r="C77" s="124">
        <v>19</v>
      </c>
    </row>
    <row r="78" spans="1:3">
      <c r="A78" s="83" t="str">
        <f>IF(A77="","",CONCATENATE("policy-tag ",IF('AP-LIST_c9800'!J22="SmartHome",tag_policy_sh,tag_policy_default)))</f>
        <v/>
      </c>
      <c r="B78" s="3"/>
      <c r="C78" s="124"/>
    </row>
    <row r="79" spans="1:3">
      <c r="A79" s="83" t="str">
        <f>IF(A77="","",CONCATENATE("rf-tag ",'AP-LIST_c9800'!I22))</f>
        <v/>
      </c>
      <c r="B79" s="3"/>
      <c r="C79" s="124"/>
    </row>
    <row r="80" spans="1:3" ht="15" thickBot="1">
      <c r="A80" s="108" t="str">
        <f>IF(A77="","",CONCATENATE("site-tag ",tag_site_default))</f>
        <v/>
      </c>
      <c r="B80" s="3"/>
      <c r="C80" s="124"/>
    </row>
    <row r="81" spans="1:3">
      <c r="A81" s="107" t="str">
        <f>IF('AP-LIST_c9800'!D23="","",CONCATENATE("ap ",'AP-LIST_c9800'!N23))</f>
        <v/>
      </c>
      <c r="B81" s="3"/>
      <c r="C81" s="124">
        <v>20</v>
      </c>
    </row>
    <row r="82" spans="1:3">
      <c r="A82" s="83" t="str">
        <f>IF(A81="","",CONCATENATE("policy-tag ",IF('AP-LIST_c9800'!J23="SmartHome",tag_policy_sh,tag_policy_default)))</f>
        <v/>
      </c>
      <c r="B82" s="3"/>
      <c r="C82" s="124"/>
    </row>
    <row r="83" spans="1:3">
      <c r="A83" s="83" t="str">
        <f>IF(A81="","",CONCATENATE("rf-tag ",'AP-LIST_c9800'!I23))</f>
        <v/>
      </c>
      <c r="B83" s="3"/>
      <c r="C83" s="124"/>
    </row>
    <row r="84" spans="1:3" ht="15" thickBot="1">
      <c r="A84" s="108" t="str">
        <f>IF(A81="","",CONCATENATE("site-tag ",tag_site_default))</f>
        <v/>
      </c>
      <c r="B84" s="3"/>
      <c r="C84" s="124"/>
    </row>
    <row r="85" spans="1:3">
      <c r="A85" s="107" t="str">
        <f>IF('AP-LIST_c9800'!D24="","",CONCATENATE("ap ",'AP-LIST_c9800'!N24))</f>
        <v/>
      </c>
      <c r="B85" s="3"/>
      <c r="C85" s="124">
        <v>21</v>
      </c>
    </row>
    <row r="86" spans="1:3">
      <c r="A86" s="83" t="str">
        <f>IF(A85="","",CONCATENATE("policy-tag ",IF('AP-LIST_c9800'!J24="SmartHome",tag_policy_sh,tag_policy_default)))</f>
        <v/>
      </c>
      <c r="B86" s="3"/>
      <c r="C86" s="124"/>
    </row>
    <row r="87" spans="1:3">
      <c r="A87" s="83" t="str">
        <f>IF(A85="","",CONCATENATE("rf-tag ",'AP-LIST_c9800'!I24))</f>
        <v/>
      </c>
      <c r="B87" s="3"/>
      <c r="C87" s="124"/>
    </row>
    <row r="88" spans="1:3" ht="15" thickBot="1">
      <c r="A88" s="108" t="str">
        <f>IF(A85="","",CONCATENATE("site-tag ",tag_site_default))</f>
        <v/>
      </c>
      <c r="B88" s="3"/>
      <c r="C88" s="124"/>
    </row>
    <row r="89" spans="1:3">
      <c r="A89" s="107" t="str">
        <f>IF('AP-LIST_c9800'!D25="","",CONCATENATE("ap ",'AP-LIST_c9800'!N25))</f>
        <v/>
      </c>
      <c r="B89" s="3"/>
      <c r="C89" s="124">
        <v>22</v>
      </c>
    </row>
    <row r="90" spans="1:3">
      <c r="A90" s="83" t="str">
        <f>IF(A89="","",CONCATENATE("policy-tag ",IF('AP-LIST_c9800'!J25="SmartHome",tag_policy_sh,tag_policy_default)))</f>
        <v/>
      </c>
      <c r="B90" s="3"/>
      <c r="C90" s="124"/>
    </row>
    <row r="91" spans="1:3">
      <c r="A91" s="83" t="str">
        <f>IF(A89="","",CONCATENATE("rf-tag ",'AP-LIST_c9800'!I25))</f>
        <v/>
      </c>
      <c r="B91" s="3"/>
      <c r="C91" s="124"/>
    </row>
    <row r="92" spans="1:3" ht="15" thickBot="1">
      <c r="A92" s="108" t="str">
        <f>IF(A89="","",CONCATENATE("site-tag ",tag_site_default))</f>
        <v/>
      </c>
      <c r="B92" s="3"/>
      <c r="C92" s="124"/>
    </row>
    <row r="93" spans="1:3">
      <c r="A93" s="107" t="str">
        <f>IF('AP-LIST_c9800'!D26="","",CONCATENATE("ap ",'AP-LIST_c9800'!N26))</f>
        <v/>
      </c>
      <c r="B93" s="3"/>
      <c r="C93" s="124">
        <v>23</v>
      </c>
    </row>
    <row r="94" spans="1:3">
      <c r="A94" s="83" t="str">
        <f>IF(A93="","",CONCATENATE("policy-tag ",IF('AP-LIST_c9800'!J26="SmartHome",tag_policy_sh,tag_policy_default)))</f>
        <v/>
      </c>
      <c r="B94" s="3"/>
      <c r="C94" s="124"/>
    </row>
    <row r="95" spans="1:3">
      <c r="A95" s="83" t="str">
        <f>IF(A93="","",CONCATENATE("rf-tag ",'AP-LIST_c9800'!I26))</f>
        <v/>
      </c>
      <c r="B95" s="3"/>
      <c r="C95" s="124"/>
    </row>
    <row r="96" spans="1:3" ht="15" thickBot="1">
      <c r="A96" s="108" t="str">
        <f>IF(A93="","",CONCATENATE("site-tag ",tag_site_default))</f>
        <v/>
      </c>
      <c r="B96" s="3"/>
      <c r="C96" s="124"/>
    </row>
    <row r="97" spans="1:3">
      <c r="A97" s="107" t="str">
        <f>IF('AP-LIST_c9800'!D27="","",CONCATENATE("ap ",'AP-LIST_c9800'!N27))</f>
        <v/>
      </c>
      <c r="B97" s="3"/>
      <c r="C97" s="124">
        <v>24</v>
      </c>
    </row>
    <row r="98" spans="1:3">
      <c r="A98" s="83" t="str">
        <f>IF(A97="","",CONCATENATE("policy-tag ",IF('AP-LIST_c9800'!J27="SmartHome",tag_policy_sh,tag_policy_default)))</f>
        <v/>
      </c>
      <c r="B98" s="3"/>
      <c r="C98" s="124"/>
    </row>
    <row r="99" spans="1:3">
      <c r="A99" s="83" t="str">
        <f>IF(A97="","",CONCATENATE("rf-tag ",'AP-LIST_c9800'!I27))</f>
        <v/>
      </c>
      <c r="B99" s="3"/>
      <c r="C99" s="124"/>
    </row>
    <row r="100" spans="1:3" ht="15" thickBot="1">
      <c r="A100" s="108" t="str">
        <f>IF(A97="","",CONCATENATE("site-tag ",tag_site_default))</f>
        <v/>
      </c>
      <c r="B100" s="3"/>
      <c r="C100" s="124"/>
    </row>
    <row r="101" spans="1:3">
      <c r="A101" s="107" t="str">
        <f>IF('AP-LIST_c9800'!D28="","",CONCATENATE("ap ",'AP-LIST_c9800'!N28))</f>
        <v/>
      </c>
      <c r="B101" s="3"/>
      <c r="C101" s="124">
        <v>25</v>
      </c>
    </row>
    <row r="102" spans="1:3">
      <c r="A102" s="83" t="str">
        <f>IF(A101="","",CONCATENATE("policy-tag ",IF('AP-LIST_c9800'!J28="SmartHome",tag_policy_sh,tag_policy_default)))</f>
        <v/>
      </c>
      <c r="B102" s="3"/>
      <c r="C102" s="124"/>
    </row>
    <row r="103" spans="1:3">
      <c r="A103" s="83" t="str">
        <f>IF(A101="","",CONCATENATE("rf-tag ",'AP-LIST_c9800'!I28))</f>
        <v/>
      </c>
      <c r="B103" s="3"/>
      <c r="C103" s="124"/>
    </row>
    <row r="104" spans="1:3" ht="15" thickBot="1">
      <c r="A104" s="108" t="str">
        <f>IF(A101="","",CONCATENATE("site-tag ",tag_site_default))</f>
        <v/>
      </c>
      <c r="B104" s="3"/>
      <c r="C104" s="124"/>
    </row>
    <row r="105" spans="1:3">
      <c r="A105" s="107" t="str">
        <f>IF('AP-LIST_c9800'!D29="","",CONCATENATE("ap ",'AP-LIST_c9800'!N29))</f>
        <v/>
      </c>
      <c r="B105" s="3"/>
      <c r="C105" s="124">
        <v>26</v>
      </c>
    </row>
    <row r="106" spans="1:3">
      <c r="A106" s="83" t="str">
        <f>IF(A105="","",CONCATENATE("policy-tag ",IF('AP-LIST_c9800'!J29="SmartHome",tag_policy_sh,tag_policy_default)))</f>
        <v/>
      </c>
      <c r="B106" s="3"/>
      <c r="C106" s="124"/>
    </row>
    <row r="107" spans="1:3">
      <c r="A107" s="83" t="str">
        <f>IF(A105="","",CONCATENATE("rf-tag ",'AP-LIST_c9800'!I29))</f>
        <v/>
      </c>
      <c r="B107" s="3"/>
      <c r="C107" s="124"/>
    </row>
    <row r="108" spans="1:3" ht="15" thickBot="1">
      <c r="A108" s="108" t="str">
        <f>IF(A105="","",CONCATENATE("site-tag ",tag_site_default))</f>
        <v/>
      </c>
      <c r="B108" s="3"/>
      <c r="C108" s="124"/>
    </row>
    <row r="109" spans="1:3">
      <c r="A109" s="107" t="str">
        <f>IF('AP-LIST_c9800'!D30="","",CONCATENATE("ap ",'AP-LIST_c9800'!N30))</f>
        <v/>
      </c>
      <c r="B109" s="3"/>
      <c r="C109" s="124">
        <v>27</v>
      </c>
    </row>
    <row r="110" spans="1:3">
      <c r="A110" s="83" t="str">
        <f>IF(A109="","",CONCATENATE("policy-tag ",IF('AP-LIST_c9800'!J30="SmartHome",tag_policy_sh,tag_policy_default)))</f>
        <v/>
      </c>
      <c r="B110" s="3"/>
      <c r="C110" s="124"/>
    </row>
    <row r="111" spans="1:3">
      <c r="A111" s="83" t="str">
        <f>IF(A109="","",CONCATENATE("rf-tag ",'AP-LIST_c9800'!I30))</f>
        <v/>
      </c>
      <c r="B111" s="3"/>
      <c r="C111" s="124"/>
    </row>
    <row r="112" spans="1:3" ht="15" thickBot="1">
      <c r="A112" s="108" t="str">
        <f>IF(A109="","",CONCATENATE("site-tag ",tag_site_default))</f>
        <v/>
      </c>
      <c r="B112" s="3"/>
      <c r="C112" s="124"/>
    </row>
    <row r="113" spans="1:3">
      <c r="A113" s="107" t="str">
        <f>IF('AP-LIST_c9800'!D31="","",CONCATENATE("ap ",'AP-LIST_c9800'!N31))</f>
        <v/>
      </c>
      <c r="B113" s="3"/>
      <c r="C113" s="124">
        <v>28</v>
      </c>
    </row>
    <row r="114" spans="1:3">
      <c r="A114" s="83" t="str">
        <f>IF(A113="","",CONCATENATE("policy-tag ",IF('AP-LIST_c9800'!J31="SmartHome",tag_policy_sh,tag_policy_default)))</f>
        <v/>
      </c>
      <c r="B114" s="3"/>
      <c r="C114" s="124"/>
    </row>
    <row r="115" spans="1:3">
      <c r="A115" s="83" t="str">
        <f>IF(A113="","",CONCATENATE("rf-tag ",'AP-LIST_c9800'!I31))</f>
        <v/>
      </c>
      <c r="B115" s="3"/>
      <c r="C115" s="124"/>
    </row>
    <row r="116" spans="1:3" ht="15" thickBot="1">
      <c r="A116" s="108" t="str">
        <f>IF(A113="","",CONCATENATE("site-tag ",tag_site_default))</f>
        <v/>
      </c>
      <c r="B116" s="3"/>
      <c r="C116" s="124"/>
    </row>
    <row r="117" spans="1:3">
      <c r="A117" s="107" t="str">
        <f>IF('AP-LIST_c9800'!D32="","",CONCATENATE("ap ",'AP-LIST_c9800'!N32))</f>
        <v/>
      </c>
      <c r="B117" s="3"/>
      <c r="C117" s="124">
        <v>29</v>
      </c>
    </row>
    <row r="118" spans="1:3">
      <c r="A118" s="83" t="str">
        <f>IF(A117="","",CONCATENATE("policy-tag ",IF('AP-LIST_c9800'!J32="SmartHome",tag_policy_sh,tag_policy_default)))</f>
        <v/>
      </c>
      <c r="B118" s="3"/>
      <c r="C118" s="124"/>
    </row>
    <row r="119" spans="1:3">
      <c r="A119" s="83" t="str">
        <f>IF(A117="","",CONCATENATE("rf-tag ",'AP-LIST_c9800'!I32))</f>
        <v/>
      </c>
      <c r="B119" s="3"/>
      <c r="C119" s="124"/>
    </row>
    <row r="120" spans="1:3" ht="15" thickBot="1">
      <c r="A120" s="108" t="str">
        <f>IF(A117="","",CONCATENATE("site-tag ",tag_site_default))</f>
        <v/>
      </c>
      <c r="B120" s="3"/>
      <c r="C120" s="124"/>
    </row>
    <row r="121" spans="1:3">
      <c r="A121" s="107" t="str">
        <f>IF('AP-LIST_c9800'!D33="","",CONCATENATE("ap ",'AP-LIST_c9800'!N33))</f>
        <v/>
      </c>
      <c r="B121" s="3"/>
      <c r="C121" s="124">
        <v>30</v>
      </c>
    </row>
    <row r="122" spans="1:3">
      <c r="A122" s="83" t="str">
        <f>IF(A121="","",CONCATENATE("policy-tag ",IF('AP-LIST_c9800'!J33="SmartHome",tag_policy_sh,tag_policy_default)))</f>
        <v/>
      </c>
      <c r="B122" s="3"/>
      <c r="C122" s="124"/>
    </row>
    <row r="123" spans="1:3">
      <c r="A123" s="83" t="str">
        <f>IF(A121="","",CONCATENATE("rf-tag ",'AP-LIST_c9800'!I33))</f>
        <v/>
      </c>
      <c r="B123" s="3"/>
      <c r="C123" s="124"/>
    </row>
    <row r="124" spans="1:3" ht="15" thickBot="1">
      <c r="A124" s="108" t="str">
        <f>IF(A121="","",CONCATENATE("site-tag ",tag_site_default))</f>
        <v/>
      </c>
      <c r="B124" s="3"/>
      <c r="C124" s="124"/>
    </row>
    <row r="125" spans="1:3">
      <c r="A125" s="107" t="str">
        <f>IF('AP-LIST_c9800'!D34="","",CONCATENATE("ap ",'AP-LIST_c9800'!N34))</f>
        <v/>
      </c>
      <c r="B125" s="3"/>
      <c r="C125" s="124">
        <v>31</v>
      </c>
    </row>
    <row r="126" spans="1:3">
      <c r="A126" s="83" t="str">
        <f>IF(A125="","",CONCATENATE("policy-tag ",IF('AP-LIST_c9800'!J34="SmartHome",tag_policy_sh,tag_policy_default)))</f>
        <v/>
      </c>
      <c r="B126" s="3"/>
      <c r="C126" s="124"/>
    </row>
    <row r="127" spans="1:3">
      <c r="A127" s="83" t="str">
        <f>IF(A125="","",CONCATENATE("rf-tag ",'AP-LIST_c9800'!I34))</f>
        <v/>
      </c>
      <c r="B127" s="3"/>
      <c r="C127" s="124"/>
    </row>
    <row r="128" spans="1:3" ht="15" thickBot="1">
      <c r="A128" s="108" t="str">
        <f>IF(A125="","",CONCATENATE("site-tag ",tag_site_default))</f>
        <v/>
      </c>
      <c r="B128" s="3"/>
      <c r="C128" s="124"/>
    </row>
    <row r="129" spans="1:3">
      <c r="A129" s="107" t="str">
        <f>IF('AP-LIST_c9800'!D35="","",CONCATENATE("ap ",'AP-LIST_c9800'!N35))</f>
        <v/>
      </c>
      <c r="B129" s="3"/>
      <c r="C129" s="124">
        <v>32</v>
      </c>
    </row>
    <row r="130" spans="1:3">
      <c r="A130" s="83" t="str">
        <f>IF(A129="","",CONCATENATE("policy-tag ",IF('AP-LIST_c9800'!J35="SmartHome",tag_policy_sh,tag_policy_default)))</f>
        <v/>
      </c>
      <c r="B130" s="3"/>
      <c r="C130" s="124"/>
    </row>
    <row r="131" spans="1:3">
      <c r="A131" s="83" t="str">
        <f>IF(A129="","",CONCATENATE("rf-tag ",'AP-LIST_c9800'!I35))</f>
        <v/>
      </c>
      <c r="B131" s="3"/>
      <c r="C131" s="124"/>
    </row>
    <row r="132" spans="1:3" ht="15" thickBot="1">
      <c r="A132" s="108" t="str">
        <f>IF(A129="","",CONCATENATE("site-tag ",tag_site_default))</f>
        <v/>
      </c>
      <c r="B132" s="3"/>
      <c r="C132" s="124"/>
    </row>
    <row r="133" spans="1:3">
      <c r="A133" s="107" t="str">
        <f>IF('AP-LIST_c9800'!D36="","",CONCATENATE("ap ",'AP-LIST_c9800'!N36))</f>
        <v/>
      </c>
      <c r="B133" s="3"/>
      <c r="C133" s="124">
        <v>33</v>
      </c>
    </row>
    <row r="134" spans="1:3">
      <c r="A134" s="83" t="str">
        <f>IF(A133="","",CONCATENATE("policy-tag ",IF('AP-LIST_c9800'!J36="SmartHome",tag_policy_sh,tag_policy_default)))</f>
        <v/>
      </c>
      <c r="B134" s="3"/>
      <c r="C134" s="124"/>
    </row>
    <row r="135" spans="1:3">
      <c r="A135" s="83" t="str">
        <f>IF(A133="","",CONCATENATE("rf-tag ",'AP-LIST_c9800'!I36))</f>
        <v/>
      </c>
      <c r="B135" s="3"/>
      <c r="C135" s="124"/>
    </row>
    <row r="136" spans="1:3" ht="15" thickBot="1">
      <c r="A136" s="108" t="str">
        <f>IF(A133="","",CONCATENATE("site-tag ",tag_site_default))</f>
        <v/>
      </c>
      <c r="B136" s="3"/>
      <c r="C136" s="124"/>
    </row>
    <row r="137" spans="1:3">
      <c r="A137" s="107" t="str">
        <f>IF('AP-LIST_c9800'!D37="","",CONCATENATE("ap ",'AP-LIST_c9800'!N37))</f>
        <v/>
      </c>
      <c r="B137" s="3"/>
      <c r="C137" s="124">
        <v>34</v>
      </c>
    </row>
    <row r="138" spans="1:3">
      <c r="A138" s="83" t="str">
        <f>IF(A137="","",CONCATENATE("policy-tag ",IF('AP-LIST_c9800'!J37="SmartHome",tag_policy_sh,tag_policy_default)))</f>
        <v/>
      </c>
      <c r="B138" s="3"/>
      <c r="C138" s="124"/>
    </row>
    <row r="139" spans="1:3">
      <c r="A139" s="83" t="str">
        <f>IF(A137="","",CONCATENATE("rf-tag ",'AP-LIST_c9800'!I37))</f>
        <v/>
      </c>
      <c r="B139" s="3"/>
      <c r="C139" s="124"/>
    </row>
    <row r="140" spans="1:3" ht="15" thickBot="1">
      <c r="A140" s="108" t="str">
        <f>IF(A137="","",CONCATENATE("site-tag ",tag_site_default))</f>
        <v/>
      </c>
      <c r="B140" s="3"/>
      <c r="C140" s="124"/>
    </row>
    <row r="141" spans="1:3">
      <c r="A141" s="107" t="str">
        <f>IF('AP-LIST_c9800'!D38="","",CONCATENATE("ap ",'AP-LIST_c9800'!N38))</f>
        <v/>
      </c>
      <c r="B141" s="3"/>
      <c r="C141" s="124">
        <v>35</v>
      </c>
    </row>
    <row r="142" spans="1:3">
      <c r="A142" s="83" t="str">
        <f>IF(A141="","",CONCATENATE("policy-tag ",IF('AP-LIST_c9800'!J38="SmartHome",tag_policy_sh,tag_policy_default)))</f>
        <v/>
      </c>
      <c r="B142" s="3"/>
      <c r="C142" s="124"/>
    </row>
    <row r="143" spans="1:3">
      <c r="A143" s="83" t="str">
        <f>IF(A141="","",CONCATENATE("rf-tag ",'AP-LIST_c9800'!I38))</f>
        <v/>
      </c>
      <c r="B143" s="3"/>
      <c r="C143" s="124"/>
    </row>
    <row r="144" spans="1:3" ht="15" thickBot="1">
      <c r="A144" s="108" t="str">
        <f>IF(A141="","",CONCATENATE("site-tag ",tag_site_default))</f>
        <v/>
      </c>
      <c r="B144" s="3"/>
      <c r="C144" s="124"/>
    </row>
    <row r="145" spans="1:3">
      <c r="A145" s="107" t="str">
        <f>IF('AP-LIST_c9800'!D39="","",CONCATENATE("ap ",'AP-LIST_c9800'!N39))</f>
        <v/>
      </c>
      <c r="B145" s="3"/>
      <c r="C145" s="124">
        <v>36</v>
      </c>
    </row>
    <row r="146" spans="1:3">
      <c r="A146" s="83" t="str">
        <f>IF(A145="","",CONCATENATE("policy-tag ",IF('AP-LIST_c9800'!J39="SmartHome",tag_policy_sh,tag_policy_default)))</f>
        <v/>
      </c>
      <c r="B146" s="3"/>
      <c r="C146" s="124"/>
    </row>
    <row r="147" spans="1:3">
      <c r="A147" s="83" t="str">
        <f>IF(A145="","",CONCATENATE("rf-tag ",'AP-LIST_c9800'!I39))</f>
        <v/>
      </c>
      <c r="B147" s="3"/>
      <c r="C147" s="124"/>
    </row>
    <row r="148" spans="1:3" ht="15" thickBot="1">
      <c r="A148" s="108" t="str">
        <f>IF(A145="","",CONCATENATE("site-tag ",tag_site_default))</f>
        <v/>
      </c>
      <c r="B148" s="3"/>
      <c r="C148" s="124"/>
    </row>
    <row r="149" spans="1:3">
      <c r="A149" s="107" t="str">
        <f>IF('AP-LIST_c9800'!D40="","",CONCATENATE("ap ",'AP-LIST_c9800'!N40))</f>
        <v/>
      </c>
      <c r="B149" s="3"/>
      <c r="C149" s="124">
        <v>37</v>
      </c>
    </row>
    <row r="150" spans="1:3">
      <c r="A150" s="83" t="str">
        <f>IF(A149="","",CONCATENATE("policy-tag ",IF('AP-LIST_c9800'!J40="SmartHome",tag_policy_sh,tag_policy_default)))</f>
        <v/>
      </c>
      <c r="B150" s="3"/>
      <c r="C150" s="124"/>
    </row>
    <row r="151" spans="1:3">
      <c r="A151" s="83" t="str">
        <f>IF(A149="","",CONCATENATE("rf-tag ",'AP-LIST_c9800'!I40))</f>
        <v/>
      </c>
      <c r="B151" s="3"/>
      <c r="C151" s="124"/>
    </row>
    <row r="152" spans="1:3" ht="15" thickBot="1">
      <c r="A152" s="108" t="str">
        <f>IF(A149="","",CONCATENATE("site-tag ",tag_site_default))</f>
        <v/>
      </c>
      <c r="B152" s="3"/>
      <c r="C152" s="124"/>
    </row>
    <row r="153" spans="1:3">
      <c r="A153" s="107" t="str">
        <f>IF('AP-LIST_c9800'!D41="","",CONCATENATE("ap ",'AP-LIST_c9800'!N41))</f>
        <v/>
      </c>
      <c r="B153" s="3"/>
      <c r="C153" s="124">
        <v>38</v>
      </c>
    </row>
    <row r="154" spans="1:3">
      <c r="A154" s="83" t="str">
        <f>IF(A153="","",CONCATENATE("policy-tag ",IF('AP-LIST_c9800'!J41="SmartHome",tag_policy_sh,tag_policy_default)))</f>
        <v/>
      </c>
      <c r="B154" s="3"/>
      <c r="C154" s="124"/>
    </row>
    <row r="155" spans="1:3">
      <c r="A155" s="83" t="str">
        <f>IF(A153="","",CONCATENATE("rf-tag ",'AP-LIST_c9800'!I41))</f>
        <v/>
      </c>
      <c r="B155" s="3"/>
      <c r="C155" s="124"/>
    </row>
    <row r="156" spans="1:3" ht="15" thickBot="1">
      <c r="A156" s="108" t="str">
        <f>IF(A153="","",CONCATENATE("site-tag ",tag_site_default))</f>
        <v/>
      </c>
      <c r="B156" s="3"/>
      <c r="C156" s="124"/>
    </row>
    <row r="157" spans="1:3">
      <c r="A157" s="107" t="str">
        <f>IF('AP-LIST_c9800'!D42="","",CONCATENATE("ap ",'AP-LIST_c9800'!N42))</f>
        <v/>
      </c>
      <c r="B157" s="3"/>
      <c r="C157" s="124">
        <v>39</v>
      </c>
    </row>
    <row r="158" spans="1:3">
      <c r="A158" s="83" t="str">
        <f>IF(A157="","",CONCATENATE("policy-tag ",IF('AP-LIST_c9800'!J42="SmartHome",tag_policy_sh,tag_policy_default)))</f>
        <v/>
      </c>
      <c r="B158" s="3"/>
      <c r="C158" s="124"/>
    </row>
    <row r="159" spans="1:3">
      <c r="A159" s="83" t="str">
        <f>IF(A157="","",CONCATENATE("rf-tag ",'AP-LIST_c9800'!I42))</f>
        <v/>
      </c>
      <c r="B159" s="3"/>
      <c r="C159" s="124"/>
    </row>
    <row r="160" spans="1:3" ht="15" thickBot="1">
      <c r="A160" s="108" t="str">
        <f>IF(A157="","",CONCATENATE("site-tag ",tag_site_default))</f>
        <v/>
      </c>
      <c r="B160" s="3"/>
      <c r="C160" s="124"/>
    </row>
    <row r="161" spans="1:3">
      <c r="A161" s="107" t="str">
        <f>IF('AP-LIST_c9800'!D43="","",CONCATENATE("ap ",'AP-LIST_c9800'!N43))</f>
        <v/>
      </c>
      <c r="B161" s="3"/>
      <c r="C161" s="124">
        <v>40</v>
      </c>
    </row>
    <row r="162" spans="1:3">
      <c r="A162" s="83" t="str">
        <f>IF(A161="","",CONCATENATE("policy-tag ",IF('AP-LIST_c9800'!J43="SmartHome",tag_policy_sh,tag_policy_default)))</f>
        <v/>
      </c>
      <c r="B162" s="3"/>
      <c r="C162" s="124"/>
    </row>
    <row r="163" spans="1:3">
      <c r="A163" s="83" t="str">
        <f>IF(A161="","",CONCATENATE("rf-tag ",'AP-LIST_c9800'!I43))</f>
        <v/>
      </c>
      <c r="B163" s="3"/>
      <c r="C163" s="124"/>
    </row>
    <row r="164" spans="1:3" ht="15" thickBot="1">
      <c r="A164" s="108" t="str">
        <f>IF(A161="","",CONCATENATE("site-tag ",tag_site_default))</f>
        <v/>
      </c>
      <c r="B164" s="3"/>
      <c r="C164" s="124"/>
    </row>
    <row r="165" spans="1:3">
      <c r="A165" s="107" t="str">
        <f>IF('AP-LIST_c9800'!D44="","",CONCATENATE("ap ",'AP-LIST_c9800'!N44))</f>
        <v/>
      </c>
      <c r="B165" s="3"/>
      <c r="C165" s="124">
        <v>41</v>
      </c>
    </row>
    <row r="166" spans="1:3">
      <c r="A166" s="83" t="str">
        <f>IF(A165="","",CONCATENATE("policy-tag ",IF('AP-LIST_c9800'!J44="SmartHome",tag_policy_sh,tag_policy_default)))</f>
        <v/>
      </c>
      <c r="B166" s="3"/>
      <c r="C166" s="124"/>
    </row>
    <row r="167" spans="1:3">
      <c r="A167" s="83" t="str">
        <f>IF(A165="","",CONCATENATE("rf-tag ",'AP-LIST_c9800'!I44))</f>
        <v/>
      </c>
      <c r="B167" s="3"/>
      <c r="C167" s="124"/>
    </row>
    <row r="168" spans="1:3" ht="15" thickBot="1">
      <c r="A168" s="108" t="str">
        <f>IF(A165="","",CONCATENATE("site-tag ",tag_site_default))</f>
        <v/>
      </c>
      <c r="B168" s="3"/>
      <c r="C168" s="124"/>
    </row>
    <row r="169" spans="1:3">
      <c r="A169" s="107" t="str">
        <f>IF('AP-LIST_c9800'!D45="","",CONCATENATE("ap ",'AP-LIST_c9800'!N45))</f>
        <v/>
      </c>
      <c r="B169" s="3"/>
      <c r="C169" s="124">
        <v>42</v>
      </c>
    </row>
    <row r="170" spans="1:3">
      <c r="A170" s="83" t="str">
        <f>IF(A169="","",CONCATENATE("policy-tag ",IF('AP-LIST_c9800'!J45="SmartHome",tag_policy_sh,tag_policy_default)))</f>
        <v/>
      </c>
      <c r="B170" s="3"/>
      <c r="C170" s="124"/>
    </row>
    <row r="171" spans="1:3">
      <c r="A171" s="83" t="str">
        <f>IF(A169="","",CONCATENATE("rf-tag ",'AP-LIST_c9800'!I45))</f>
        <v/>
      </c>
      <c r="B171" s="3"/>
      <c r="C171" s="124"/>
    </row>
    <row r="172" spans="1:3" ht="15" thickBot="1">
      <c r="A172" s="108" t="str">
        <f>IF(A169="","",CONCATENATE("site-tag ",tag_site_default))</f>
        <v/>
      </c>
      <c r="B172" s="3"/>
      <c r="C172" s="124"/>
    </row>
    <row r="173" spans="1:3">
      <c r="A173" s="107" t="str">
        <f>IF('AP-LIST_c9800'!D46="","",CONCATENATE("ap ",'AP-LIST_c9800'!N46))</f>
        <v/>
      </c>
      <c r="B173" s="3"/>
      <c r="C173" s="124">
        <v>43</v>
      </c>
    </row>
    <row r="174" spans="1:3">
      <c r="A174" s="83" t="str">
        <f>IF(A173="","",CONCATENATE("policy-tag ",IF('AP-LIST_c9800'!J46="SmartHome",tag_policy_sh,tag_policy_default)))</f>
        <v/>
      </c>
      <c r="B174" s="3"/>
      <c r="C174" s="124"/>
    </row>
    <row r="175" spans="1:3">
      <c r="A175" s="83" t="str">
        <f>IF(A173="","",CONCATENATE("rf-tag ",'AP-LIST_c9800'!I46))</f>
        <v/>
      </c>
      <c r="B175" s="3"/>
      <c r="C175" s="124"/>
    </row>
    <row r="176" spans="1:3" ht="15" thickBot="1">
      <c r="A176" s="108" t="str">
        <f>IF(A173="","",CONCATENATE("site-tag ",tag_site_default))</f>
        <v/>
      </c>
      <c r="B176" s="3"/>
      <c r="C176" s="124"/>
    </row>
    <row r="177" spans="1:3">
      <c r="A177" s="107" t="str">
        <f>IF('AP-LIST_c9800'!D47="","",CONCATENATE("ap ",'AP-LIST_c9800'!N47))</f>
        <v/>
      </c>
      <c r="B177" s="3"/>
      <c r="C177" s="124">
        <v>44</v>
      </c>
    </row>
    <row r="178" spans="1:3">
      <c r="A178" s="83" t="str">
        <f>IF(A177="","",CONCATENATE("policy-tag ",IF('AP-LIST_c9800'!J47="SmartHome",tag_policy_sh,tag_policy_default)))</f>
        <v/>
      </c>
      <c r="B178" s="3"/>
      <c r="C178" s="124"/>
    </row>
    <row r="179" spans="1:3">
      <c r="A179" s="83" t="str">
        <f>IF(A177="","",CONCATENATE("rf-tag ",'AP-LIST_c9800'!I47))</f>
        <v/>
      </c>
      <c r="B179" s="3"/>
      <c r="C179" s="124"/>
    </row>
    <row r="180" spans="1:3" ht="15" thickBot="1">
      <c r="A180" s="108" t="str">
        <f>IF(A177="","",CONCATENATE("site-tag ",tag_site_default))</f>
        <v/>
      </c>
      <c r="B180" s="3"/>
      <c r="C180" s="124"/>
    </row>
    <row r="181" spans="1:3">
      <c r="A181" s="107" t="str">
        <f>IF('AP-LIST_c9800'!D48="","",CONCATENATE("ap ",'AP-LIST_c9800'!N48))</f>
        <v/>
      </c>
      <c r="B181" s="3"/>
      <c r="C181" s="124">
        <v>45</v>
      </c>
    </row>
    <row r="182" spans="1:3">
      <c r="A182" s="83" t="str">
        <f>IF(A181="","",CONCATENATE("policy-tag ",IF('AP-LIST_c9800'!J48="SmartHome",tag_policy_sh,tag_policy_default)))</f>
        <v/>
      </c>
      <c r="B182" s="3"/>
      <c r="C182" s="124"/>
    </row>
    <row r="183" spans="1:3">
      <c r="A183" s="83" t="str">
        <f>IF(A181="","",CONCATENATE("rf-tag ",'AP-LIST_c9800'!I48))</f>
        <v/>
      </c>
      <c r="B183" s="3"/>
      <c r="C183" s="124"/>
    </row>
    <row r="184" spans="1:3" ht="15" thickBot="1">
      <c r="A184" s="108" t="str">
        <f>IF(A181="","",CONCATENATE("site-tag ",tag_site_default))</f>
        <v/>
      </c>
      <c r="B184" s="3"/>
      <c r="C184" s="124"/>
    </row>
    <row r="185" spans="1:3">
      <c r="A185" s="107" t="str">
        <f>IF('AP-LIST_c9800'!D49="","",CONCATENATE("ap ",'AP-LIST_c9800'!N49))</f>
        <v/>
      </c>
      <c r="B185" s="3"/>
      <c r="C185" s="124">
        <v>46</v>
      </c>
    </row>
    <row r="186" spans="1:3">
      <c r="A186" s="83" t="str">
        <f>IF(A185="","",CONCATENATE("policy-tag ",IF('AP-LIST_c9800'!J49="SmartHome",tag_policy_sh,tag_policy_default)))</f>
        <v/>
      </c>
      <c r="B186" s="3"/>
      <c r="C186" s="124"/>
    </row>
    <row r="187" spans="1:3">
      <c r="A187" s="83" t="str">
        <f>IF(A185="","",CONCATENATE("rf-tag ",'AP-LIST_c9800'!I49))</f>
        <v/>
      </c>
      <c r="B187" s="3"/>
      <c r="C187" s="124"/>
    </row>
    <row r="188" spans="1:3" ht="15" thickBot="1">
      <c r="A188" s="108" t="str">
        <f>IF(A185="","",CONCATENATE("site-tag ",tag_site_default))</f>
        <v/>
      </c>
      <c r="B188" s="3"/>
      <c r="C188" s="124"/>
    </row>
    <row r="189" spans="1:3">
      <c r="A189" s="107" t="str">
        <f>IF('AP-LIST_c9800'!D50="","",CONCATENATE("ap ",'AP-LIST_c9800'!N50))</f>
        <v/>
      </c>
      <c r="B189" s="3"/>
      <c r="C189" s="124">
        <v>47</v>
      </c>
    </row>
    <row r="190" spans="1:3">
      <c r="A190" s="83" t="str">
        <f>IF(A189="","",CONCATENATE("policy-tag ",IF('AP-LIST_c9800'!J50="SmartHome",tag_policy_sh,tag_policy_default)))</f>
        <v/>
      </c>
      <c r="B190" s="3"/>
      <c r="C190" s="124"/>
    </row>
    <row r="191" spans="1:3">
      <c r="A191" s="83" t="str">
        <f>IF(A189="","",CONCATENATE("rf-tag ",'AP-LIST_c9800'!I50))</f>
        <v/>
      </c>
      <c r="B191" s="3"/>
      <c r="C191" s="124"/>
    </row>
    <row r="192" spans="1:3" ht="15" thickBot="1">
      <c r="A192" s="108" t="str">
        <f>IF(A189="","",CONCATENATE("site-tag ",tag_site_default))</f>
        <v/>
      </c>
      <c r="B192" s="3"/>
      <c r="C192" s="124"/>
    </row>
    <row r="193" spans="1:3">
      <c r="A193" s="107" t="str">
        <f>IF('AP-LIST_c9800'!D51="","",CONCATENATE("ap ",'AP-LIST_c9800'!N51))</f>
        <v/>
      </c>
      <c r="B193" s="3"/>
      <c r="C193" s="124">
        <v>48</v>
      </c>
    </row>
    <row r="194" spans="1:3">
      <c r="A194" s="83" t="str">
        <f>IF(A193="","",CONCATENATE("policy-tag ",IF('AP-LIST_c9800'!J51="SmartHome",tag_policy_sh,tag_policy_default)))</f>
        <v/>
      </c>
      <c r="B194" s="3"/>
      <c r="C194" s="124"/>
    </row>
    <row r="195" spans="1:3">
      <c r="A195" s="83" t="str">
        <f>IF(A193="","",CONCATENATE("rf-tag ",'AP-LIST_c9800'!I51))</f>
        <v/>
      </c>
      <c r="B195" s="3"/>
      <c r="C195" s="124"/>
    </row>
    <row r="196" spans="1:3" ht="15" thickBot="1">
      <c r="A196" s="108" t="str">
        <f>IF(A193="","",CONCATENATE("site-tag ",tag_site_default))</f>
        <v/>
      </c>
      <c r="B196" s="3"/>
      <c r="C196" s="124"/>
    </row>
    <row r="197" spans="1:3">
      <c r="A197" s="107" t="str">
        <f>IF('AP-LIST_c9800'!D52="","",CONCATENATE("ap ",'AP-LIST_c9800'!N52))</f>
        <v/>
      </c>
      <c r="B197" s="3"/>
      <c r="C197" s="124">
        <v>49</v>
      </c>
    </row>
    <row r="198" spans="1:3">
      <c r="A198" s="83" t="str">
        <f>IF(A197="","",CONCATENATE("policy-tag ",IF('AP-LIST_c9800'!J52="SmartHome",tag_policy_sh,tag_policy_default)))</f>
        <v/>
      </c>
      <c r="B198" s="3"/>
      <c r="C198" s="124"/>
    </row>
    <row r="199" spans="1:3">
      <c r="A199" s="83" t="str">
        <f>IF(A197="","",CONCATENATE("rf-tag ",'AP-LIST_c9800'!I52))</f>
        <v/>
      </c>
      <c r="B199" s="3"/>
      <c r="C199" s="124"/>
    </row>
    <row r="200" spans="1:3" ht="15" thickBot="1">
      <c r="A200" s="108" t="str">
        <f>IF(A197="","",CONCATENATE("site-tag ",tag_site_default))</f>
        <v/>
      </c>
      <c r="B200" s="3"/>
      <c r="C200" s="124"/>
    </row>
    <row r="201" spans="1:3">
      <c r="A201" s="107" t="str">
        <f>IF('AP-LIST_c9800'!D53="","",CONCATENATE("ap ",'AP-LIST_c9800'!N53))</f>
        <v/>
      </c>
      <c r="B201" s="3"/>
      <c r="C201" s="124">
        <v>50</v>
      </c>
    </row>
    <row r="202" spans="1:3">
      <c r="A202" s="83" t="str">
        <f>IF(A201="","",CONCATENATE("policy-tag ",IF('AP-LIST_c9800'!J53="SmartHome",tag_policy_sh,tag_policy_default)))</f>
        <v/>
      </c>
      <c r="B202" s="3"/>
      <c r="C202" s="124"/>
    </row>
    <row r="203" spans="1:3">
      <c r="A203" s="83" t="str">
        <f>IF(A201="","",CONCATENATE("rf-tag ",'AP-LIST_c9800'!I53))</f>
        <v/>
      </c>
      <c r="B203" s="3"/>
      <c r="C203" s="124"/>
    </row>
    <row r="204" spans="1:3" ht="15" thickBot="1">
      <c r="A204" s="108" t="str">
        <f>IF(A201="","",CONCATENATE("site-tag ",tag_site_default))</f>
        <v/>
      </c>
      <c r="B204" s="3"/>
      <c r="C204" s="124"/>
    </row>
    <row r="205" spans="1:3">
      <c r="A205" s="107" t="str">
        <f>IF('AP-LIST_c9800'!D54="","",CONCATENATE("ap ",'AP-LIST_c9800'!N54))</f>
        <v/>
      </c>
      <c r="B205" s="3"/>
      <c r="C205" s="124">
        <v>51</v>
      </c>
    </row>
    <row r="206" spans="1:3">
      <c r="A206" s="83" t="str">
        <f>IF(A205="","",CONCATENATE("policy-tag ",IF('AP-LIST_c9800'!J54="SmartHome",tag_policy_sh,tag_policy_default)))</f>
        <v/>
      </c>
      <c r="B206" s="3"/>
      <c r="C206" s="124"/>
    </row>
    <row r="207" spans="1:3">
      <c r="A207" s="83" t="str">
        <f>IF(A205="","",CONCATENATE("rf-tag ",'AP-LIST_c9800'!I54))</f>
        <v/>
      </c>
      <c r="B207" s="3"/>
      <c r="C207" s="124"/>
    </row>
    <row r="208" spans="1:3" ht="15" thickBot="1">
      <c r="A208" s="108" t="str">
        <f>IF(A205="","",CONCATENATE("site-tag ",tag_site_default))</f>
        <v/>
      </c>
      <c r="B208" s="3"/>
      <c r="C208" s="124"/>
    </row>
    <row r="209" spans="1:3">
      <c r="A209" s="107" t="str">
        <f>IF('AP-LIST_c9800'!D55="","",CONCATENATE("ap ",'AP-LIST_c9800'!N55))</f>
        <v/>
      </c>
      <c r="B209" s="3"/>
      <c r="C209" s="124">
        <v>52</v>
      </c>
    </row>
    <row r="210" spans="1:3">
      <c r="A210" s="83" t="str">
        <f>IF(A209="","",CONCATENATE("policy-tag ",IF('AP-LIST_c9800'!J55="SmartHome",tag_policy_sh,tag_policy_default)))</f>
        <v/>
      </c>
      <c r="B210" s="3"/>
      <c r="C210" s="124"/>
    </row>
    <row r="211" spans="1:3">
      <c r="A211" s="83" t="str">
        <f>IF(A209="","",CONCATENATE("rf-tag ",'AP-LIST_c9800'!I55))</f>
        <v/>
      </c>
      <c r="B211" s="3"/>
      <c r="C211" s="124"/>
    </row>
    <row r="212" spans="1:3" ht="15" thickBot="1">
      <c r="A212" s="108" t="str">
        <f>IF(A209="","",CONCATENATE("site-tag ",tag_site_default))</f>
        <v/>
      </c>
      <c r="B212" s="3"/>
      <c r="C212" s="124"/>
    </row>
    <row r="213" spans="1:3">
      <c r="A213" s="107" t="str">
        <f>IF('AP-LIST_c9800'!D56="","",CONCATENATE("ap ",'AP-LIST_c9800'!N56))</f>
        <v/>
      </c>
      <c r="B213" s="3"/>
      <c r="C213" s="124">
        <v>53</v>
      </c>
    </row>
    <row r="214" spans="1:3">
      <c r="A214" s="83" t="str">
        <f>IF(A213="","",CONCATENATE("policy-tag ",IF('AP-LIST_c9800'!J56="SmartHome",tag_policy_sh,tag_policy_default)))</f>
        <v/>
      </c>
      <c r="B214" s="3"/>
      <c r="C214" s="124"/>
    </row>
    <row r="215" spans="1:3">
      <c r="A215" s="83" t="str">
        <f>IF(A213="","",CONCATENATE("rf-tag ",'AP-LIST_c9800'!I56))</f>
        <v/>
      </c>
      <c r="B215" s="3"/>
      <c r="C215" s="124"/>
    </row>
    <row r="216" spans="1:3" ht="15" thickBot="1">
      <c r="A216" s="108" t="str">
        <f t="shared" ref="A216" si="0">IF(A213="","",CONCATENATE("site-tag ",tag_site_default))</f>
        <v/>
      </c>
      <c r="B216" s="3"/>
      <c r="C216" s="124"/>
    </row>
    <row r="217" spans="1:3">
      <c r="A217" s="107" t="str">
        <f>IF('AP-LIST_c9800'!D57="","",CONCATENATE("ap ",'AP-LIST_c9800'!N57))</f>
        <v/>
      </c>
      <c r="B217" s="3"/>
      <c r="C217" s="124">
        <v>54</v>
      </c>
    </row>
    <row r="218" spans="1:3">
      <c r="A218" s="83" t="str">
        <f>IF(A217="","",CONCATENATE("policy-tag ",IF('AP-LIST_c9800'!J57="SmartHome",tag_policy_sh,tag_policy_default)))</f>
        <v/>
      </c>
      <c r="B218" s="3"/>
      <c r="C218" s="124"/>
    </row>
    <row r="219" spans="1:3">
      <c r="A219" s="83" t="str">
        <f>IF(A217="","",CONCATENATE("rf-tag ",'AP-LIST_c9800'!I57))</f>
        <v/>
      </c>
      <c r="B219" s="3"/>
      <c r="C219" s="124"/>
    </row>
    <row r="220" spans="1:3" ht="15" thickBot="1">
      <c r="A220" s="108" t="str">
        <f t="shared" ref="A220" si="1">IF(A217="","",CONCATENATE("site-tag ",tag_site_default))</f>
        <v/>
      </c>
      <c r="B220" s="3"/>
      <c r="C220" s="124"/>
    </row>
    <row r="221" spans="1:3">
      <c r="A221" s="107" t="str">
        <f>IF('AP-LIST_c9800'!D58="","",CONCATENATE("ap ",'AP-LIST_c9800'!N58))</f>
        <v/>
      </c>
      <c r="B221" s="3"/>
      <c r="C221" s="124">
        <v>55</v>
      </c>
    </row>
    <row r="222" spans="1:3">
      <c r="A222" s="83" t="str">
        <f>IF(A221="","",CONCATENATE("policy-tag ",IF('AP-LIST_c9800'!J58="SmartHome",tag_policy_sh,tag_policy_default)))</f>
        <v/>
      </c>
      <c r="B222" s="3"/>
      <c r="C222" s="124"/>
    </row>
    <row r="223" spans="1:3">
      <c r="A223" s="83" t="str">
        <f>IF(A221="","",CONCATENATE("rf-tag ",'AP-LIST_c9800'!I58))</f>
        <v/>
      </c>
      <c r="B223" s="3"/>
      <c r="C223" s="124"/>
    </row>
    <row r="224" spans="1:3" ht="15" thickBot="1">
      <c r="A224" s="108" t="str">
        <f t="shared" ref="A224" si="2">IF(A221="","",CONCATENATE("site-tag ",tag_site_default))</f>
        <v/>
      </c>
      <c r="B224" s="3"/>
      <c r="C224" s="124"/>
    </row>
    <row r="225" spans="1:3">
      <c r="A225" s="107" t="str">
        <f>IF('AP-LIST_c9800'!D59="","",CONCATENATE("ap ",'AP-LIST_c9800'!N59))</f>
        <v/>
      </c>
      <c r="B225" s="3"/>
      <c r="C225" s="124">
        <v>56</v>
      </c>
    </row>
    <row r="226" spans="1:3">
      <c r="A226" s="83" t="str">
        <f>IF(A225="","",CONCATENATE("policy-tag ",IF('AP-LIST_c9800'!J59="SmartHome",tag_policy_sh,tag_policy_default)))</f>
        <v/>
      </c>
      <c r="B226" s="3"/>
      <c r="C226" s="124"/>
    </row>
    <row r="227" spans="1:3">
      <c r="A227" s="83" t="str">
        <f>IF(A225="","",CONCATENATE("rf-tag ",'AP-LIST_c9800'!I59))</f>
        <v/>
      </c>
      <c r="B227" s="3"/>
      <c r="C227" s="124"/>
    </row>
    <row r="228" spans="1:3" ht="15" thickBot="1">
      <c r="A228" s="108" t="str">
        <f t="shared" ref="A228" si="3">IF(A225="","",CONCATENATE("site-tag ",tag_site_default))</f>
        <v/>
      </c>
      <c r="B228" s="3"/>
      <c r="C228" s="124"/>
    </row>
    <row r="229" spans="1:3">
      <c r="A229" s="107" t="str">
        <f>IF('AP-LIST_c9800'!D60="","",CONCATENATE("ap ",'AP-LIST_c9800'!N60))</f>
        <v/>
      </c>
      <c r="B229" s="3"/>
      <c r="C229" s="124">
        <v>57</v>
      </c>
    </row>
    <row r="230" spans="1:3">
      <c r="A230" s="83" t="str">
        <f>IF(A229="","",CONCATENATE("policy-tag ",IF('AP-LIST_c9800'!J60="SmartHome",tag_policy_sh,tag_policy_default)))</f>
        <v/>
      </c>
      <c r="B230" s="3"/>
      <c r="C230" s="124"/>
    </row>
    <row r="231" spans="1:3">
      <c r="A231" s="83" t="str">
        <f>IF(A229="","",CONCATENATE("rf-tag ",'AP-LIST_c9800'!I60))</f>
        <v/>
      </c>
      <c r="B231" s="3"/>
      <c r="C231" s="124"/>
    </row>
    <row r="232" spans="1:3" ht="15" thickBot="1">
      <c r="A232" s="108" t="str">
        <f t="shared" ref="A232" si="4">IF(A229="","",CONCATENATE("site-tag ",tag_site_default))</f>
        <v/>
      </c>
      <c r="B232" s="3"/>
      <c r="C232" s="124"/>
    </row>
    <row r="233" spans="1:3">
      <c r="A233" s="107" t="str">
        <f>IF('AP-LIST_c9800'!D61="","",CONCATENATE("ap ",'AP-LIST_c9800'!N61))</f>
        <v/>
      </c>
      <c r="B233" s="3"/>
      <c r="C233" s="124">
        <v>58</v>
      </c>
    </row>
    <row r="234" spans="1:3">
      <c r="A234" s="83" t="str">
        <f>IF(A233="","",CONCATENATE("policy-tag ",IF('AP-LIST_c9800'!J61="SmartHome",tag_policy_sh,tag_policy_default)))</f>
        <v/>
      </c>
      <c r="B234" s="3"/>
      <c r="C234" s="124"/>
    </row>
    <row r="235" spans="1:3">
      <c r="A235" s="83" t="str">
        <f>IF(A233="","",CONCATENATE("rf-tag ",'AP-LIST_c9800'!I61))</f>
        <v/>
      </c>
      <c r="B235" s="3"/>
      <c r="C235" s="124"/>
    </row>
    <row r="236" spans="1:3" ht="15" thickBot="1">
      <c r="A236" s="108" t="str">
        <f t="shared" ref="A236:A296" si="5">IF(A233="","",CONCATENATE("site-tag ",tag_site_default))</f>
        <v/>
      </c>
      <c r="B236" s="3"/>
      <c r="C236" s="124"/>
    </row>
    <row r="237" spans="1:3">
      <c r="A237" s="107" t="str">
        <f>IF('AP-LIST_c9800'!D62="","",CONCATENATE("ap ",'AP-LIST_c9800'!N62))</f>
        <v/>
      </c>
      <c r="B237" s="3"/>
      <c r="C237" s="124">
        <v>59</v>
      </c>
    </row>
    <row r="238" spans="1:3">
      <c r="A238" s="83" t="str">
        <f>IF(A237="","",CONCATENATE("policy-tag ",IF('AP-LIST_c9800'!J62="SmartHome",tag_policy_sh,tag_policy_default)))</f>
        <v/>
      </c>
      <c r="B238" s="3"/>
      <c r="C238" s="124"/>
    </row>
    <row r="239" spans="1:3">
      <c r="A239" s="83" t="str">
        <f>IF(A237="","",CONCATENATE("rf-tag ",'AP-LIST_c9800'!I62))</f>
        <v/>
      </c>
      <c r="B239" s="3"/>
      <c r="C239" s="124"/>
    </row>
    <row r="240" spans="1:3" ht="15" thickBot="1">
      <c r="A240" s="108" t="str">
        <f t="shared" si="5"/>
        <v/>
      </c>
      <c r="B240" s="3"/>
      <c r="C240" s="124"/>
    </row>
    <row r="241" spans="1:3">
      <c r="A241" s="107" t="str">
        <f>IF('AP-LIST_c9800'!D63="","",CONCATENATE("ap ",'AP-LIST_c9800'!N63))</f>
        <v/>
      </c>
      <c r="B241" s="3"/>
      <c r="C241" s="124">
        <v>60</v>
      </c>
    </row>
    <row r="242" spans="1:3">
      <c r="A242" s="83" t="str">
        <f>IF(A241="","",CONCATENATE("policy-tag ",IF('AP-LIST_c9800'!J63="SmartHome",tag_policy_sh,tag_policy_default)))</f>
        <v/>
      </c>
      <c r="B242" s="3"/>
      <c r="C242" s="124"/>
    </row>
    <row r="243" spans="1:3">
      <c r="A243" s="83" t="str">
        <f>IF(A241="","",CONCATENATE("rf-tag ",'AP-LIST_c9800'!I63))</f>
        <v/>
      </c>
      <c r="B243" s="3"/>
      <c r="C243" s="124"/>
    </row>
    <row r="244" spans="1:3" ht="15" thickBot="1">
      <c r="A244" s="108" t="str">
        <f t="shared" si="5"/>
        <v/>
      </c>
      <c r="B244" s="3"/>
      <c r="C244" s="124"/>
    </row>
    <row r="245" spans="1:3">
      <c r="A245" s="107" t="str">
        <f>IF('AP-LIST_c9800'!D64="","",CONCATENATE("ap ",'AP-LIST_c9800'!N64))</f>
        <v/>
      </c>
      <c r="B245" s="3"/>
      <c r="C245" s="124">
        <v>61</v>
      </c>
    </row>
    <row r="246" spans="1:3">
      <c r="A246" s="83" t="str">
        <f>IF(A245="","",CONCATENATE("policy-tag ",IF('AP-LIST_c9800'!J64="SmartHome",tag_policy_sh,tag_policy_default)))</f>
        <v/>
      </c>
      <c r="B246" s="3"/>
      <c r="C246" s="124"/>
    </row>
    <row r="247" spans="1:3">
      <c r="A247" s="83" t="str">
        <f>IF(A245="","",CONCATENATE("rf-tag ",'AP-LIST_c9800'!I64))</f>
        <v/>
      </c>
      <c r="B247" s="3"/>
      <c r="C247" s="124"/>
    </row>
    <row r="248" spans="1:3" ht="15" thickBot="1">
      <c r="A248" s="108" t="str">
        <f t="shared" si="5"/>
        <v/>
      </c>
      <c r="B248" s="3"/>
      <c r="C248" s="124"/>
    </row>
    <row r="249" spans="1:3">
      <c r="A249" s="107" t="str">
        <f>IF('AP-LIST_c9800'!D65="","",CONCATENATE("ap ",'AP-LIST_c9800'!N65))</f>
        <v/>
      </c>
      <c r="B249" s="3"/>
      <c r="C249" s="124">
        <v>62</v>
      </c>
    </row>
    <row r="250" spans="1:3">
      <c r="A250" s="83" t="str">
        <f>IF(A249="","",CONCATENATE("policy-tag ",IF('AP-LIST_c9800'!J65="SmartHome",tag_policy_sh,tag_policy_default)))</f>
        <v/>
      </c>
      <c r="B250" s="3"/>
      <c r="C250" s="124"/>
    </row>
    <row r="251" spans="1:3">
      <c r="A251" s="83" t="str">
        <f>IF(A249="","",CONCATENATE("rf-tag ",'AP-LIST_c9800'!I65))</f>
        <v/>
      </c>
      <c r="B251" s="3"/>
      <c r="C251" s="124"/>
    </row>
    <row r="252" spans="1:3" ht="15" thickBot="1">
      <c r="A252" s="108" t="str">
        <f t="shared" si="5"/>
        <v/>
      </c>
      <c r="B252" s="3"/>
      <c r="C252" s="124"/>
    </row>
    <row r="253" spans="1:3">
      <c r="A253" s="107" t="str">
        <f>IF('AP-LIST_c9800'!D66="","",CONCATENATE("ap ",'AP-LIST_c9800'!N66))</f>
        <v/>
      </c>
      <c r="B253" s="3"/>
      <c r="C253" s="124">
        <v>63</v>
      </c>
    </row>
    <row r="254" spans="1:3">
      <c r="A254" s="83" t="str">
        <f>IF(A253="","",CONCATENATE("policy-tag ",IF('AP-LIST_c9800'!J66="SmartHome",tag_policy_sh,tag_policy_default)))</f>
        <v/>
      </c>
      <c r="B254" s="3"/>
      <c r="C254" s="124"/>
    </row>
    <row r="255" spans="1:3">
      <c r="A255" s="83" t="str">
        <f>IF(A253="","",CONCATENATE("rf-tag ",'AP-LIST_c9800'!I66))</f>
        <v/>
      </c>
      <c r="B255" s="3"/>
      <c r="C255" s="124"/>
    </row>
    <row r="256" spans="1:3" ht="15" thickBot="1">
      <c r="A256" s="108" t="str">
        <f t="shared" si="5"/>
        <v/>
      </c>
      <c r="B256" s="3"/>
      <c r="C256" s="124"/>
    </row>
    <row r="257" spans="1:3">
      <c r="A257" s="107" t="str">
        <f>IF('AP-LIST_c9800'!D67="","",CONCATENATE("ap ",'AP-LIST_c9800'!N67))</f>
        <v/>
      </c>
      <c r="B257" s="3"/>
      <c r="C257" s="124">
        <v>64</v>
      </c>
    </row>
    <row r="258" spans="1:3">
      <c r="A258" s="83" t="str">
        <f>IF(A257="","",CONCATENATE("policy-tag ",IF('AP-LIST_c9800'!J67="SmartHome",tag_policy_sh,tag_policy_default)))</f>
        <v/>
      </c>
      <c r="B258" s="3"/>
      <c r="C258" s="124"/>
    </row>
    <row r="259" spans="1:3">
      <c r="A259" s="83" t="str">
        <f>IF(A257="","",CONCATENATE("rf-tag ",'AP-LIST_c9800'!I67))</f>
        <v/>
      </c>
      <c r="B259" s="3"/>
      <c r="C259" s="124"/>
    </row>
    <row r="260" spans="1:3" ht="15" thickBot="1">
      <c r="A260" s="108" t="str">
        <f t="shared" si="5"/>
        <v/>
      </c>
      <c r="B260" s="3"/>
      <c r="C260" s="124"/>
    </row>
    <row r="261" spans="1:3">
      <c r="A261" s="107" t="str">
        <f>IF('AP-LIST_c9800'!D68="","",CONCATENATE("ap ",'AP-LIST_c9800'!N68))</f>
        <v/>
      </c>
      <c r="B261" s="3"/>
      <c r="C261" s="124">
        <v>65</v>
      </c>
    </row>
    <row r="262" spans="1:3">
      <c r="A262" s="83" t="str">
        <f>IF(A261="","",CONCATENATE("policy-tag ",IF('AP-LIST_c9800'!J68="SmartHome",tag_policy_sh,tag_policy_default)))</f>
        <v/>
      </c>
      <c r="B262" s="3"/>
      <c r="C262" s="124"/>
    </row>
    <row r="263" spans="1:3">
      <c r="A263" s="83" t="str">
        <f>IF(A261="","",CONCATENATE("rf-tag ",'AP-LIST_c9800'!I68))</f>
        <v/>
      </c>
      <c r="B263" s="3"/>
      <c r="C263" s="124"/>
    </row>
    <row r="264" spans="1:3" ht="15" thickBot="1">
      <c r="A264" s="108" t="str">
        <f t="shared" si="5"/>
        <v/>
      </c>
      <c r="B264" s="3"/>
      <c r="C264" s="124"/>
    </row>
    <row r="265" spans="1:3">
      <c r="A265" s="107" t="str">
        <f>IF('AP-LIST_c9800'!D69="","",CONCATENATE("ap ",'AP-LIST_c9800'!N69))</f>
        <v/>
      </c>
      <c r="B265" s="3"/>
      <c r="C265" s="124">
        <v>66</v>
      </c>
    </row>
    <row r="266" spans="1:3">
      <c r="A266" s="83" t="str">
        <f>IF(A265="","",CONCATENATE("policy-tag ",IF('AP-LIST_c9800'!J69="SmartHome",tag_policy_sh,tag_policy_default)))</f>
        <v/>
      </c>
      <c r="B266" s="3"/>
      <c r="C266" s="124"/>
    </row>
    <row r="267" spans="1:3">
      <c r="A267" s="83" t="str">
        <f>IF(A265="","",CONCATENATE("rf-tag ",'AP-LIST_c9800'!I69))</f>
        <v/>
      </c>
      <c r="B267" s="3"/>
      <c r="C267" s="124"/>
    </row>
    <row r="268" spans="1:3" ht="15" thickBot="1">
      <c r="A268" s="108" t="str">
        <f t="shared" si="5"/>
        <v/>
      </c>
      <c r="B268" s="3"/>
      <c r="C268" s="124"/>
    </row>
    <row r="269" spans="1:3">
      <c r="A269" s="107" t="str">
        <f>IF('AP-LIST_c9800'!D70="","",CONCATENATE("ap ",'AP-LIST_c9800'!N70))</f>
        <v/>
      </c>
      <c r="B269" s="3"/>
      <c r="C269" s="124">
        <v>67</v>
      </c>
    </row>
    <row r="270" spans="1:3">
      <c r="A270" s="83" t="str">
        <f>IF(A269="","",CONCATENATE("policy-tag ",IF('AP-LIST_c9800'!J70="SmartHome",tag_policy_sh,tag_policy_default)))</f>
        <v/>
      </c>
      <c r="B270" s="3"/>
      <c r="C270" s="124"/>
    </row>
    <row r="271" spans="1:3">
      <c r="A271" s="83" t="str">
        <f>IF(A269="","",CONCATENATE("rf-tag ",'AP-LIST_c9800'!I70))</f>
        <v/>
      </c>
      <c r="B271" s="3"/>
      <c r="C271" s="124"/>
    </row>
    <row r="272" spans="1:3" ht="15" thickBot="1">
      <c r="A272" s="108" t="str">
        <f t="shared" si="5"/>
        <v/>
      </c>
      <c r="B272" s="3"/>
      <c r="C272" s="124"/>
    </row>
    <row r="273" spans="1:3">
      <c r="A273" s="107" t="str">
        <f>IF('AP-LIST_c9800'!D71="","",CONCATENATE("ap ",'AP-LIST_c9800'!N71))</f>
        <v/>
      </c>
      <c r="B273" s="3"/>
      <c r="C273" s="124">
        <v>68</v>
      </c>
    </row>
    <row r="274" spans="1:3">
      <c r="A274" s="83" t="str">
        <f>IF(A273="","",CONCATENATE("policy-tag ",IF('AP-LIST_c9800'!J71="SmartHome",tag_policy_sh,tag_policy_default)))</f>
        <v/>
      </c>
      <c r="B274" s="3"/>
      <c r="C274" s="124"/>
    </row>
    <row r="275" spans="1:3">
      <c r="A275" s="83" t="str">
        <f>IF(A273="","",CONCATENATE("rf-tag ",'AP-LIST_c9800'!I71))</f>
        <v/>
      </c>
      <c r="B275" s="3"/>
      <c r="C275" s="124"/>
    </row>
    <row r="276" spans="1:3" ht="15" thickBot="1">
      <c r="A276" s="108" t="str">
        <f t="shared" si="5"/>
        <v/>
      </c>
      <c r="B276" s="3"/>
      <c r="C276" s="124"/>
    </row>
    <row r="277" spans="1:3">
      <c r="A277" s="107" t="str">
        <f>IF('AP-LIST_c9800'!D72="","",CONCATENATE("ap ",'AP-LIST_c9800'!N72))</f>
        <v/>
      </c>
      <c r="B277" s="3"/>
      <c r="C277" s="124">
        <v>69</v>
      </c>
    </row>
    <row r="278" spans="1:3">
      <c r="A278" s="83" t="str">
        <f>IF(A277="","",CONCATENATE("policy-tag ",IF('AP-LIST_c9800'!J72="SmartHome",tag_policy_sh,tag_policy_default)))</f>
        <v/>
      </c>
      <c r="B278" s="3"/>
      <c r="C278" s="124"/>
    </row>
    <row r="279" spans="1:3">
      <c r="A279" s="83" t="str">
        <f>IF(A277="","",CONCATENATE("rf-tag ",'AP-LIST_c9800'!I72))</f>
        <v/>
      </c>
      <c r="B279" s="3"/>
      <c r="C279" s="124"/>
    </row>
    <row r="280" spans="1:3" ht="15" thickBot="1">
      <c r="A280" s="108" t="str">
        <f t="shared" si="5"/>
        <v/>
      </c>
      <c r="B280" s="3"/>
      <c r="C280" s="124"/>
    </row>
    <row r="281" spans="1:3">
      <c r="A281" s="107" t="str">
        <f>IF('AP-LIST_c9800'!D73="","",CONCATENATE("ap ",'AP-LIST_c9800'!N73))</f>
        <v/>
      </c>
      <c r="B281" s="3"/>
      <c r="C281" s="124">
        <v>70</v>
      </c>
    </row>
    <row r="282" spans="1:3">
      <c r="A282" s="83" t="str">
        <f>IF(A281="","",CONCATENATE("policy-tag ",IF('AP-LIST_c9800'!J73="SmartHome",tag_policy_sh,tag_policy_default)))</f>
        <v/>
      </c>
      <c r="B282" s="3"/>
      <c r="C282" s="124"/>
    </row>
    <row r="283" spans="1:3">
      <c r="A283" s="83" t="str">
        <f>IF(A281="","",CONCATENATE("rf-tag ",'AP-LIST_c9800'!I73))</f>
        <v/>
      </c>
      <c r="B283" s="3"/>
      <c r="C283" s="124"/>
    </row>
    <row r="284" spans="1:3" ht="15" thickBot="1">
      <c r="A284" s="108" t="str">
        <f t="shared" si="5"/>
        <v/>
      </c>
      <c r="B284" s="3"/>
      <c r="C284" s="124"/>
    </row>
    <row r="285" spans="1:3">
      <c r="A285" s="107" t="str">
        <f>IF('AP-LIST_c9800'!D74="","",CONCATENATE("ap ",'AP-LIST_c9800'!N74))</f>
        <v/>
      </c>
      <c r="B285" s="3"/>
      <c r="C285" s="124">
        <v>71</v>
      </c>
    </row>
    <row r="286" spans="1:3">
      <c r="A286" s="83" t="str">
        <f>IF(A285="","",CONCATENATE("policy-tag ",IF('AP-LIST_c9800'!J74="SmartHome",tag_policy_sh,tag_policy_default)))</f>
        <v/>
      </c>
      <c r="B286" s="3"/>
      <c r="C286" s="124"/>
    </row>
    <row r="287" spans="1:3">
      <c r="A287" s="83" t="str">
        <f>IF(A285="","",CONCATENATE("rf-tag ",'AP-LIST_c9800'!I74))</f>
        <v/>
      </c>
      <c r="B287" s="3"/>
      <c r="C287" s="124"/>
    </row>
    <row r="288" spans="1:3" ht="15" thickBot="1">
      <c r="A288" s="108" t="str">
        <f t="shared" si="5"/>
        <v/>
      </c>
      <c r="B288" s="3"/>
      <c r="C288" s="124"/>
    </row>
    <row r="289" spans="1:3">
      <c r="A289" s="107" t="str">
        <f>IF('AP-LIST_c9800'!D75="","",CONCATENATE("ap ",'AP-LIST_c9800'!N75))</f>
        <v/>
      </c>
      <c r="B289" s="3"/>
      <c r="C289" s="124">
        <v>72</v>
      </c>
    </row>
    <row r="290" spans="1:3">
      <c r="A290" s="83" t="str">
        <f>IF(A289="","",CONCATENATE("policy-tag ",IF('AP-LIST_c9800'!J75="SmartHome",tag_policy_sh,tag_policy_default)))</f>
        <v/>
      </c>
      <c r="B290" s="3"/>
      <c r="C290" s="124"/>
    </row>
    <row r="291" spans="1:3">
      <c r="A291" s="83" t="str">
        <f>IF(A289="","",CONCATENATE("rf-tag ",'AP-LIST_c9800'!I75))</f>
        <v/>
      </c>
      <c r="B291" s="3"/>
      <c r="C291" s="124"/>
    </row>
    <row r="292" spans="1:3" ht="15" thickBot="1">
      <c r="A292" s="108" t="str">
        <f t="shared" si="5"/>
        <v/>
      </c>
      <c r="B292" s="3"/>
      <c r="C292" s="124"/>
    </row>
    <row r="293" spans="1:3">
      <c r="A293" s="107" t="str">
        <f>IF('AP-LIST_c9800'!D76="","",CONCATENATE("ap ",'AP-LIST_c9800'!N76))</f>
        <v/>
      </c>
      <c r="B293" s="3"/>
      <c r="C293" s="124">
        <v>73</v>
      </c>
    </row>
    <row r="294" spans="1:3">
      <c r="A294" s="83" t="str">
        <f>IF(A293="","",CONCATENATE("policy-tag ",IF('AP-LIST_c9800'!J76="SmartHome",tag_policy_sh,tag_policy_default)))</f>
        <v/>
      </c>
      <c r="B294" s="3"/>
      <c r="C294" s="124"/>
    </row>
    <row r="295" spans="1:3">
      <c r="A295" s="83" t="str">
        <f>IF(A293="","",CONCATENATE("rf-tag ",'AP-LIST_c9800'!I76))</f>
        <v/>
      </c>
      <c r="B295" s="3"/>
      <c r="C295" s="124"/>
    </row>
    <row r="296" spans="1:3" ht="15" thickBot="1">
      <c r="A296" s="108" t="str">
        <f t="shared" si="5"/>
        <v/>
      </c>
      <c r="B296" s="3"/>
      <c r="C296" s="124"/>
    </row>
    <row r="297" spans="1:3">
      <c r="A297" s="107" t="str">
        <f>IF('AP-LIST_c9800'!D77="","",CONCATENATE("ap ",'AP-LIST_c9800'!N77))</f>
        <v/>
      </c>
      <c r="B297" s="3"/>
      <c r="C297" s="124">
        <v>74</v>
      </c>
    </row>
    <row r="298" spans="1:3">
      <c r="A298" s="83" t="str">
        <f>IF(A297="","",CONCATENATE("policy-tag ",IF('AP-LIST_c9800'!J77="SmartHome",tag_policy_sh,tag_policy_default)))</f>
        <v/>
      </c>
      <c r="B298" s="3"/>
      <c r="C298" s="124"/>
    </row>
    <row r="299" spans="1:3">
      <c r="A299" s="83" t="str">
        <f>IF(A297="","",CONCATENATE("rf-tag ",'AP-LIST_c9800'!I77))</f>
        <v/>
      </c>
      <c r="B299" s="3"/>
      <c r="C299" s="124"/>
    </row>
    <row r="300" spans="1:3" ht="15" thickBot="1">
      <c r="A300" s="108" t="str">
        <f t="shared" ref="A300:A360" si="6">IF(A297="","",CONCATENATE("site-tag ",tag_site_default))</f>
        <v/>
      </c>
      <c r="B300" s="3"/>
      <c r="C300" s="124"/>
    </row>
    <row r="301" spans="1:3">
      <c r="A301" s="107" t="str">
        <f>IF('AP-LIST_c9800'!D78="","",CONCATENATE("ap ",'AP-LIST_c9800'!N78))</f>
        <v/>
      </c>
      <c r="B301" s="3"/>
      <c r="C301" s="124">
        <v>75</v>
      </c>
    </row>
    <row r="302" spans="1:3">
      <c r="A302" s="83" t="str">
        <f>IF(A301="","",CONCATENATE("policy-tag ",IF('AP-LIST_c9800'!J78="SmartHome",tag_policy_sh,tag_policy_default)))</f>
        <v/>
      </c>
      <c r="B302" s="3"/>
      <c r="C302" s="124"/>
    </row>
    <row r="303" spans="1:3">
      <c r="A303" s="83" t="str">
        <f>IF(A301="","",CONCATENATE("rf-tag ",'AP-LIST_c9800'!I78))</f>
        <v/>
      </c>
      <c r="B303" s="3"/>
      <c r="C303" s="124"/>
    </row>
    <row r="304" spans="1:3" ht="15" thickBot="1">
      <c r="A304" s="108" t="str">
        <f t="shared" si="6"/>
        <v/>
      </c>
      <c r="B304" s="3"/>
      <c r="C304" s="124"/>
    </row>
    <row r="305" spans="1:3">
      <c r="A305" s="107" t="str">
        <f>IF('AP-LIST_c9800'!D79="","",CONCATENATE("ap ",'AP-LIST_c9800'!N79))</f>
        <v/>
      </c>
      <c r="B305" s="3"/>
      <c r="C305" s="124">
        <v>76</v>
      </c>
    </row>
    <row r="306" spans="1:3">
      <c r="A306" s="83" t="str">
        <f>IF(A305="","",CONCATENATE("policy-tag ",IF('AP-LIST_c9800'!J79="SmartHome",tag_policy_sh,tag_policy_default)))</f>
        <v/>
      </c>
      <c r="B306" s="3"/>
      <c r="C306" s="124"/>
    </row>
    <row r="307" spans="1:3">
      <c r="A307" s="83" t="str">
        <f>IF(A305="","",CONCATENATE("rf-tag ",'AP-LIST_c9800'!I79))</f>
        <v/>
      </c>
      <c r="B307" s="3"/>
      <c r="C307" s="124"/>
    </row>
    <row r="308" spans="1:3" ht="15" thickBot="1">
      <c r="A308" s="108" t="str">
        <f t="shared" si="6"/>
        <v/>
      </c>
      <c r="B308" s="3"/>
      <c r="C308" s="124"/>
    </row>
    <row r="309" spans="1:3">
      <c r="A309" s="107" t="str">
        <f>IF('AP-LIST_c9800'!D80="","",CONCATENATE("ap ",'AP-LIST_c9800'!N80))</f>
        <v/>
      </c>
      <c r="B309" s="3"/>
      <c r="C309" s="124">
        <v>77</v>
      </c>
    </row>
    <row r="310" spans="1:3">
      <c r="A310" s="83" t="str">
        <f>IF(A309="","",CONCATENATE("policy-tag ",IF('AP-LIST_c9800'!J80="SmartHome",tag_policy_sh,tag_policy_default)))</f>
        <v/>
      </c>
      <c r="B310" s="3"/>
      <c r="C310" s="124"/>
    </row>
    <row r="311" spans="1:3">
      <c r="A311" s="83" t="str">
        <f>IF(A309="","",CONCATENATE("rf-tag ",'AP-LIST_c9800'!I80))</f>
        <v/>
      </c>
      <c r="B311" s="3"/>
      <c r="C311" s="124"/>
    </row>
    <row r="312" spans="1:3" ht="15" thickBot="1">
      <c r="A312" s="108" t="str">
        <f t="shared" si="6"/>
        <v/>
      </c>
      <c r="B312" s="3"/>
      <c r="C312" s="124"/>
    </row>
    <row r="313" spans="1:3">
      <c r="A313" s="107" t="str">
        <f>IF('AP-LIST_c9800'!D81="","",CONCATENATE("ap ",'AP-LIST_c9800'!N81))</f>
        <v/>
      </c>
      <c r="B313" s="3"/>
      <c r="C313" s="124">
        <v>78</v>
      </c>
    </row>
    <row r="314" spans="1:3">
      <c r="A314" s="83" t="str">
        <f>IF(A313="","",CONCATENATE("policy-tag ",IF('AP-LIST_c9800'!J81="SmartHome",tag_policy_sh,tag_policy_default)))</f>
        <v/>
      </c>
      <c r="B314" s="3"/>
      <c r="C314" s="124"/>
    </row>
    <row r="315" spans="1:3">
      <c r="A315" s="83" t="str">
        <f>IF(A313="","",CONCATENATE("rf-tag ",'AP-LIST_c9800'!I81))</f>
        <v/>
      </c>
      <c r="B315" s="3"/>
      <c r="C315" s="124"/>
    </row>
    <row r="316" spans="1:3" ht="15" thickBot="1">
      <c r="A316" s="108" t="str">
        <f t="shared" si="6"/>
        <v/>
      </c>
      <c r="B316" s="3"/>
      <c r="C316" s="124"/>
    </row>
    <row r="317" spans="1:3">
      <c r="A317" s="107" t="str">
        <f>IF('AP-LIST_c9800'!D82="","",CONCATENATE("ap ",'AP-LIST_c9800'!N82))</f>
        <v/>
      </c>
      <c r="B317" s="3"/>
      <c r="C317" s="124">
        <v>79</v>
      </c>
    </row>
    <row r="318" spans="1:3">
      <c r="A318" s="83" t="str">
        <f>IF(A317="","",CONCATENATE("policy-tag ",IF('AP-LIST_c9800'!J82="SmartHome",tag_policy_sh,tag_policy_default)))</f>
        <v/>
      </c>
      <c r="B318" s="3"/>
      <c r="C318" s="124"/>
    </row>
    <row r="319" spans="1:3">
      <c r="A319" s="83" t="str">
        <f>IF(A317="","",CONCATENATE("rf-tag ",'AP-LIST_c9800'!I82))</f>
        <v/>
      </c>
      <c r="B319" s="3"/>
      <c r="C319" s="124"/>
    </row>
    <row r="320" spans="1:3" ht="15" thickBot="1">
      <c r="A320" s="108" t="str">
        <f t="shared" si="6"/>
        <v/>
      </c>
      <c r="B320" s="3"/>
      <c r="C320" s="124"/>
    </row>
    <row r="321" spans="1:3">
      <c r="A321" s="107" t="str">
        <f>IF('AP-LIST_c9800'!D83="","",CONCATENATE("ap ",'AP-LIST_c9800'!N83))</f>
        <v/>
      </c>
      <c r="B321" s="3"/>
      <c r="C321" s="124">
        <v>80</v>
      </c>
    </row>
    <row r="322" spans="1:3">
      <c r="A322" s="83" t="str">
        <f>IF(A321="","",CONCATENATE("policy-tag ",IF('AP-LIST_c9800'!J83="SmartHome",tag_policy_sh,tag_policy_default)))</f>
        <v/>
      </c>
      <c r="B322" s="3"/>
      <c r="C322" s="124"/>
    </row>
    <row r="323" spans="1:3">
      <c r="A323" s="83" t="str">
        <f>IF(A321="","",CONCATENATE("rf-tag ",'AP-LIST_c9800'!I83))</f>
        <v/>
      </c>
      <c r="B323" s="3"/>
      <c r="C323" s="124"/>
    </row>
    <row r="324" spans="1:3" ht="15" thickBot="1">
      <c r="A324" s="108" t="str">
        <f t="shared" si="6"/>
        <v/>
      </c>
      <c r="B324" s="3"/>
      <c r="C324" s="124"/>
    </row>
    <row r="325" spans="1:3">
      <c r="A325" s="107" t="str">
        <f>IF('AP-LIST_c9800'!D84="","",CONCATENATE("ap ",'AP-LIST_c9800'!N84))</f>
        <v/>
      </c>
      <c r="B325" s="3"/>
      <c r="C325" s="124">
        <v>81</v>
      </c>
    </row>
    <row r="326" spans="1:3">
      <c r="A326" s="83" t="str">
        <f>IF(A325="","",CONCATENATE("policy-tag ",IF('AP-LIST_c9800'!J84="SmartHome",tag_policy_sh,tag_policy_default)))</f>
        <v/>
      </c>
      <c r="B326" s="3"/>
      <c r="C326" s="124"/>
    </row>
    <row r="327" spans="1:3">
      <c r="A327" s="83" t="str">
        <f>IF(A325="","",CONCATENATE("rf-tag ",'AP-LIST_c9800'!I84))</f>
        <v/>
      </c>
      <c r="B327" s="3"/>
      <c r="C327" s="124"/>
    </row>
    <row r="328" spans="1:3" ht="15" thickBot="1">
      <c r="A328" s="108" t="str">
        <f t="shared" si="6"/>
        <v/>
      </c>
      <c r="B328" s="3"/>
      <c r="C328" s="124"/>
    </row>
    <row r="329" spans="1:3">
      <c r="A329" s="107" t="str">
        <f>IF('AP-LIST_c9800'!D85="","",CONCATENATE("ap ",'AP-LIST_c9800'!N85))</f>
        <v/>
      </c>
      <c r="B329" s="3"/>
      <c r="C329" s="124">
        <v>82</v>
      </c>
    </row>
    <row r="330" spans="1:3">
      <c r="A330" s="83" t="str">
        <f>IF(A329="","",CONCATENATE("policy-tag ",IF('AP-LIST_c9800'!J85="SmartHome",tag_policy_sh,tag_policy_default)))</f>
        <v/>
      </c>
      <c r="B330" s="3"/>
      <c r="C330" s="124"/>
    </row>
    <row r="331" spans="1:3">
      <c r="A331" s="83" t="str">
        <f>IF(A329="","",CONCATENATE("rf-tag ",'AP-LIST_c9800'!I85))</f>
        <v/>
      </c>
      <c r="B331" s="3"/>
      <c r="C331" s="124"/>
    </row>
    <row r="332" spans="1:3" ht="15" thickBot="1">
      <c r="A332" s="108" t="str">
        <f t="shared" si="6"/>
        <v/>
      </c>
      <c r="B332" s="3"/>
      <c r="C332" s="124"/>
    </row>
    <row r="333" spans="1:3">
      <c r="A333" s="107" t="str">
        <f>IF('AP-LIST_c9800'!D86="","",CONCATENATE("ap ",'AP-LIST_c9800'!N86))</f>
        <v/>
      </c>
      <c r="B333" s="3"/>
      <c r="C333" s="124">
        <v>83</v>
      </c>
    </row>
    <row r="334" spans="1:3">
      <c r="A334" s="83" t="str">
        <f>IF(A333="","",CONCATENATE("policy-tag ",IF('AP-LIST_c9800'!J86="SmartHome",tag_policy_sh,tag_policy_default)))</f>
        <v/>
      </c>
      <c r="B334" s="3"/>
      <c r="C334" s="124"/>
    </row>
    <row r="335" spans="1:3">
      <c r="A335" s="83" t="str">
        <f>IF(A333="","",CONCATENATE("rf-tag ",'AP-LIST_c9800'!I86))</f>
        <v/>
      </c>
      <c r="B335" s="3"/>
      <c r="C335" s="124"/>
    </row>
    <row r="336" spans="1:3" ht="15" thickBot="1">
      <c r="A336" s="108" t="str">
        <f t="shared" si="6"/>
        <v/>
      </c>
      <c r="B336" s="3"/>
      <c r="C336" s="124"/>
    </row>
    <row r="337" spans="1:3">
      <c r="A337" s="107" t="str">
        <f>IF('AP-LIST_c9800'!D87="","",CONCATENATE("ap ",'AP-LIST_c9800'!N87))</f>
        <v/>
      </c>
      <c r="B337" s="3"/>
      <c r="C337" s="124">
        <v>84</v>
      </c>
    </row>
    <row r="338" spans="1:3">
      <c r="A338" s="83" t="str">
        <f>IF(A337="","",CONCATENATE("policy-tag ",IF('AP-LIST_c9800'!J87="SmartHome",tag_policy_sh,tag_policy_default)))</f>
        <v/>
      </c>
      <c r="B338" s="3"/>
      <c r="C338" s="124"/>
    </row>
    <row r="339" spans="1:3">
      <c r="A339" s="83" t="str">
        <f>IF(A337="","",CONCATENATE("rf-tag ",'AP-LIST_c9800'!I87))</f>
        <v/>
      </c>
      <c r="B339" s="3"/>
      <c r="C339" s="124"/>
    </row>
    <row r="340" spans="1:3" ht="15" thickBot="1">
      <c r="A340" s="108" t="str">
        <f t="shared" si="6"/>
        <v/>
      </c>
      <c r="B340" s="3"/>
      <c r="C340" s="124"/>
    </row>
    <row r="341" spans="1:3">
      <c r="A341" s="107" t="str">
        <f>IF('AP-LIST_c9800'!D88="","",CONCATENATE("ap ",'AP-LIST_c9800'!N88))</f>
        <v/>
      </c>
      <c r="B341" s="3"/>
      <c r="C341" s="124">
        <v>85</v>
      </c>
    </row>
    <row r="342" spans="1:3">
      <c r="A342" s="83" t="str">
        <f>IF(A341="","",CONCATENATE("policy-tag ",IF('AP-LIST_c9800'!J88="SmartHome",tag_policy_sh,tag_policy_default)))</f>
        <v/>
      </c>
      <c r="B342" s="3"/>
      <c r="C342" s="124"/>
    </row>
    <row r="343" spans="1:3">
      <c r="A343" s="83" t="str">
        <f>IF(A341="","",CONCATENATE("rf-tag ",'AP-LIST_c9800'!I88))</f>
        <v/>
      </c>
      <c r="B343" s="3"/>
      <c r="C343" s="124"/>
    </row>
    <row r="344" spans="1:3" ht="15" thickBot="1">
      <c r="A344" s="108" t="str">
        <f t="shared" si="6"/>
        <v/>
      </c>
      <c r="B344" s="3"/>
      <c r="C344" s="124"/>
    </row>
    <row r="345" spans="1:3">
      <c r="A345" s="107" t="str">
        <f>IF('AP-LIST_c9800'!D89="","",CONCATENATE("ap ",'AP-LIST_c9800'!N89))</f>
        <v/>
      </c>
      <c r="B345" s="3"/>
      <c r="C345" s="124">
        <v>86</v>
      </c>
    </row>
    <row r="346" spans="1:3">
      <c r="A346" s="83" t="str">
        <f>IF(A345="","",CONCATENATE("policy-tag ",IF('AP-LIST_c9800'!J89="SmartHome",tag_policy_sh,tag_policy_default)))</f>
        <v/>
      </c>
      <c r="B346" s="3"/>
      <c r="C346" s="124"/>
    </row>
    <row r="347" spans="1:3">
      <c r="A347" s="83" t="str">
        <f>IF(A345="","",CONCATENATE("rf-tag ",'AP-LIST_c9800'!I89))</f>
        <v/>
      </c>
      <c r="B347" s="3"/>
      <c r="C347" s="124"/>
    </row>
    <row r="348" spans="1:3" ht="15" thickBot="1">
      <c r="A348" s="108" t="str">
        <f t="shared" si="6"/>
        <v/>
      </c>
      <c r="B348" s="3"/>
      <c r="C348" s="124"/>
    </row>
    <row r="349" spans="1:3">
      <c r="A349" s="107" t="str">
        <f>IF('AP-LIST_c9800'!D90="","",CONCATENATE("ap ",'AP-LIST_c9800'!N90))</f>
        <v/>
      </c>
      <c r="B349" s="3"/>
      <c r="C349" s="124">
        <v>87</v>
      </c>
    </row>
    <row r="350" spans="1:3">
      <c r="A350" s="83" t="str">
        <f>IF(A349="","",CONCATENATE("policy-tag ",IF('AP-LIST_c9800'!J90="SmartHome",tag_policy_sh,tag_policy_default)))</f>
        <v/>
      </c>
      <c r="B350" s="3"/>
      <c r="C350" s="124"/>
    </row>
    <row r="351" spans="1:3">
      <c r="A351" s="83" t="str">
        <f>IF(A349="","",CONCATENATE("rf-tag ",'AP-LIST_c9800'!I90))</f>
        <v/>
      </c>
      <c r="B351" s="3"/>
      <c r="C351" s="124"/>
    </row>
    <row r="352" spans="1:3" ht="15" thickBot="1">
      <c r="A352" s="108" t="str">
        <f t="shared" si="6"/>
        <v/>
      </c>
      <c r="B352" s="3"/>
      <c r="C352" s="124"/>
    </row>
    <row r="353" spans="1:3">
      <c r="A353" s="107" t="str">
        <f>IF('AP-LIST_c9800'!D91="","",CONCATENATE("ap ",'AP-LIST_c9800'!N91))</f>
        <v/>
      </c>
      <c r="B353" s="3"/>
      <c r="C353" s="124">
        <v>88</v>
      </c>
    </row>
    <row r="354" spans="1:3">
      <c r="A354" s="83" t="str">
        <f>IF(A353="","",CONCATENATE("policy-tag ",IF('AP-LIST_c9800'!J91="SmartHome",tag_policy_sh,tag_policy_default)))</f>
        <v/>
      </c>
      <c r="B354" s="3"/>
      <c r="C354" s="124"/>
    </row>
    <row r="355" spans="1:3">
      <c r="A355" s="83" t="str">
        <f>IF(A353="","",CONCATENATE("rf-tag ",'AP-LIST_c9800'!I91))</f>
        <v/>
      </c>
      <c r="B355" s="3"/>
      <c r="C355" s="124"/>
    </row>
    <row r="356" spans="1:3" ht="15" thickBot="1">
      <c r="A356" s="108" t="str">
        <f t="shared" si="6"/>
        <v/>
      </c>
      <c r="B356" s="3"/>
      <c r="C356" s="124"/>
    </row>
    <row r="357" spans="1:3">
      <c r="A357" s="107" t="str">
        <f>IF('AP-LIST_c9800'!D92="","",CONCATENATE("ap ",'AP-LIST_c9800'!N92))</f>
        <v/>
      </c>
      <c r="B357" s="3"/>
      <c r="C357" s="124">
        <v>89</v>
      </c>
    </row>
    <row r="358" spans="1:3">
      <c r="A358" s="83" t="str">
        <f>IF(A357="","",CONCATENATE("policy-tag ",IF('AP-LIST_c9800'!J92="SmartHome",tag_policy_sh,tag_policy_default)))</f>
        <v/>
      </c>
      <c r="B358" s="3"/>
      <c r="C358" s="124"/>
    </row>
    <row r="359" spans="1:3">
      <c r="A359" s="83" t="str">
        <f>IF(A357="","",CONCATENATE("rf-tag ",'AP-LIST_c9800'!I92))</f>
        <v/>
      </c>
      <c r="B359" s="3"/>
      <c r="C359" s="124"/>
    </row>
    <row r="360" spans="1:3" ht="15" thickBot="1">
      <c r="A360" s="108" t="str">
        <f t="shared" si="6"/>
        <v/>
      </c>
      <c r="B360" s="3"/>
      <c r="C360" s="124"/>
    </row>
    <row r="361" spans="1:3">
      <c r="A361" s="107" t="str">
        <f>IF('AP-LIST_c9800'!D93="","",CONCATENATE("ap ",'AP-LIST_c9800'!N93))</f>
        <v/>
      </c>
      <c r="B361" s="3"/>
      <c r="C361" s="124">
        <v>90</v>
      </c>
    </row>
    <row r="362" spans="1:3">
      <c r="A362" s="83" t="str">
        <f>IF(A361="","",CONCATENATE("policy-tag ",IF('AP-LIST_c9800'!J93="SmartHome",tag_policy_sh,tag_policy_default)))</f>
        <v/>
      </c>
      <c r="B362" s="3"/>
      <c r="C362" s="124"/>
    </row>
    <row r="363" spans="1:3">
      <c r="A363" s="83" t="str">
        <f>IF(A361="","",CONCATENATE("rf-tag ",'AP-LIST_c9800'!I93))</f>
        <v/>
      </c>
      <c r="B363" s="3"/>
      <c r="C363" s="124"/>
    </row>
    <row r="364" spans="1:3" ht="15" thickBot="1">
      <c r="A364" s="108" t="str">
        <f t="shared" ref="A364:A396" si="7">IF(A361="","",CONCATENATE("site-tag ",tag_site_default))</f>
        <v/>
      </c>
      <c r="B364" s="3"/>
      <c r="C364" s="124"/>
    </row>
    <row r="365" spans="1:3">
      <c r="A365" s="107" t="str">
        <f>IF('AP-LIST_c9800'!D94="","",CONCATENATE("ap ",'AP-LIST_c9800'!N94))</f>
        <v/>
      </c>
      <c r="B365" s="3"/>
      <c r="C365" s="124">
        <v>91</v>
      </c>
    </row>
    <row r="366" spans="1:3">
      <c r="A366" s="83" t="str">
        <f>IF(A365="","",CONCATENATE("policy-tag ",IF('AP-LIST_c9800'!J94="SmartHome",tag_policy_sh,tag_policy_default)))</f>
        <v/>
      </c>
      <c r="B366" s="3"/>
      <c r="C366" s="124"/>
    </row>
    <row r="367" spans="1:3">
      <c r="A367" s="83" t="str">
        <f>IF(A365="","",CONCATENATE("rf-tag ",'AP-LIST_c9800'!I94))</f>
        <v/>
      </c>
      <c r="B367" s="3"/>
      <c r="C367" s="124"/>
    </row>
    <row r="368" spans="1:3" ht="15" thickBot="1">
      <c r="A368" s="108" t="str">
        <f t="shared" si="7"/>
        <v/>
      </c>
      <c r="B368" s="3"/>
      <c r="C368" s="124"/>
    </row>
    <row r="369" spans="1:3">
      <c r="A369" s="107" t="str">
        <f>IF('AP-LIST_c9800'!D95="","",CONCATENATE("ap ",'AP-LIST_c9800'!N95))</f>
        <v/>
      </c>
      <c r="B369" s="3"/>
      <c r="C369" s="124">
        <v>92</v>
      </c>
    </row>
    <row r="370" spans="1:3">
      <c r="A370" s="83" t="str">
        <f>IF(A369="","",CONCATENATE("policy-tag ",IF('AP-LIST_c9800'!J95="SmartHome",tag_policy_sh,tag_policy_default)))</f>
        <v/>
      </c>
      <c r="B370" s="3"/>
      <c r="C370" s="124"/>
    </row>
    <row r="371" spans="1:3">
      <c r="A371" s="83" t="str">
        <f>IF(A369="","",CONCATENATE("rf-tag ",'AP-LIST_c9800'!I95))</f>
        <v/>
      </c>
      <c r="B371" s="3"/>
      <c r="C371" s="124"/>
    </row>
    <row r="372" spans="1:3" ht="15" thickBot="1">
      <c r="A372" s="108" t="str">
        <f t="shared" si="7"/>
        <v/>
      </c>
      <c r="B372" s="3"/>
      <c r="C372" s="124"/>
    </row>
    <row r="373" spans="1:3">
      <c r="A373" s="107" t="str">
        <f>IF('AP-LIST_c9800'!D96="","",CONCATENATE("ap ",'AP-LIST_c9800'!N96))</f>
        <v/>
      </c>
      <c r="B373" s="3"/>
      <c r="C373" s="124">
        <v>93</v>
      </c>
    </row>
    <row r="374" spans="1:3">
      <c r="A374" s="83" t="str">
        <f>IF(A373="","",CONCATENATE("policy-tag ",IF('AP-LIST_c9800'!J96="SmartHome",tag_policy_sh,tag_policy_default)))</f>
        <v/>
      </c>
      <c r="B374" s="3"/>
      <c r="C374" s="124"/>
    </row>
    <row r="375" spans="1:3">
      <c r="A375" s="83" t="str">
        <f>IF(A373="","",CONCATENATE("rf-tag ",'AP-LIST_c9800'!I96))</f>
        <v/>
      </c>
      <c r="B375" s="3"/>
      <c r="C375" s="124"/>
    </row>
    <row r="376" spans="1:3" ht="15" thickBot="1">
      <c r="A376" s="108" t="str">
        <f t="shared" si="7"/>
        <v/>
      </c>
      <c r="B376" s="3"/>
      <c r="C376" s="124"/>
    </row>
    <row r="377" spans="1:3">
      <c r="A377" s="107" t="str">
        <f>IF('AP-LIST_c9800'!D97="","",CONCATENATE("ap ",'AP-LIST_c9800'!N97))</f>
        <v/>
      </c>
      <c r="B377" s="3"/>
      <c r="C377" s="124">
        <v>94</v>
      </c>
    </row>
    <row r="378" spans="1:3">
      <c r="A378" s="83" t="str">
        <f>IF(A377="","",CONCATENATE("policy-tag ",IF('AP-LIST_c9800'!J97="SmartHome",tag_policy_sh,tag_policy_default)))</f>
        <v/>
      </c>
      <c r="B378" s="3"/>
      <c r="C378" s="124"/>
    </row>
    <row r="379" spans="1:3">
      <c r="A379" s="83" t="str">
        <f>IF(A377="","",CONCATENATE("rf-tag ",'AP-LIST_c9800'!I97))</f>
        <v/>
      </c>
      <c r="B379" s="3"/>
      <c r="C379" s="124"/>
    </row>
    <row r="380" spans="1:3" ht="15" thickBot="1">
      <c r="A380" s="108" t="str">
        <f t="shared" si="7"/>
        <v/>
      </c>
      <c r="B380" s="3"/>
      <c r="C380" s="124"/>
    </row>
    <row r="381" spans="1:3">
      <c r="A381" s="107" t="str">
        <f>IF('AP-LIST_c9800'!D98="","",CONCATENATE("ap ",'AP-LIST_c9800'!N98))</f>
        <v/>
      </c>
      <c r="B381" s="3"/>
      <c r="C381" s="124">
        <v>95</v>
      </c>
    </row>
    <row r="382" spans="1:3">
      <c r="A382" s="83" t="str">
        <f>IF(A381="","",CONCATENATE("policy-tag ",IF('AP-LIST_c9800'!J98="SmartHome",tag_policy_sh,tag_policy_default)))</f>
        <v/>
      </c>
      <c r="B382" s="3"/>
      <c r="C382" s="124"/>
    </row>
    <row r="383" spans="1:3">
      <c r="A383" s="83" t="str">
        <f>IF(A381="","",CONCATENATE("rf-tag ",'AP-LIST_c9800'!I98))</f>
        <v/>
      </c>
      <c r="B383" s="3"/>
      <c r="C383" s="124"/>
    </row>
    <row r="384" spans="1:3" ht="15" thickBot="1">
      <c r="A384" s="108" t="str">
        <f t="shared" si="7"/>
        <v/>
      </c>
      <c r="B384" s="3"/>
      <c r="C384" s="124"/>
    </row>
    <row r="385" spans="1:3">
      <c r="A385" s="107" t="str">
        <f>IF('AP-LIST_c9800'!D99="","",CONCATENATE("ap ",'AP-LIST_c9800'!N99))</f>
        <v/>
      </c>
      <c r="B385" s="3"/>
      <c r="C385" s="124">
        <v>96</v>
      </c>
    </row>
    <row r="386" spans="1:3">
      <c r="A386" s="83" t="str">
        <f>IF(A385="","",CONCATENATE("policy-tag ",IF('AP-LIST_c9800'!J99="SmartHome",tag_policy_sh,tag_policy_default)))</f>
        <v/>
      </c>
      <c r="B386" s="3"/>
      <c r="C386" s="124"/>
    </row>
    <row r="387" spans="1:3">
      <c r="A387" s="83" t="str">
        <f>IF(A385="","",CONCATENATE("rf-tag ",'AP-LIST_c9800'!I99))</f>
        <v/>
      </c>
      <c r="B387" s="3"/>
      <c r="C387" s="124"/>
    </row>
    <row r="388" spans="1:3" ht="15" thickBot="1">
      <c r="A388" s="108" t="str">
        <f t="shared" si="7"/>
        <v/>
      </c>
      <c r="B388" s="3"/>
      <c r="C388" s="124"/>
    </row>
    <row r="389" spans="1:3">
      <c r="A389" s="107" t="str">
        <f>IF('AP-LIST_c9800'!D100="","",CONCATENATE("ap ",'AP-LIST_c9800'!N100))</f>
        <v/>
      </c>
      <c r="B389" s="3"/>
      <c r="C389" s="124">
        <v>97</v>
      </c>
    </row>
    <row r="390" spans="1:3">
      <c r="A390" s="83" t="str">
        <f>IF(A389="","",CONCATENATE("policy-tag ",IF('AP-LIST_c9800'!J100="SmartHome",tag_policy_sh,tag_policy_default)))</f>
        <v/>
      </c>
      <c r="B390" s="3"/>
      <c r="C390" s="124"/>
    </row>
    <row r="391" spans="1:3">
      <c r="A391" s="83" t="str">
        <f>IF(A389="","",CONCATENATE("rf-tag ",'AP-LIST_c9800'!I100))</f>
        <v/>
      </c>
      <c r="B391" s="3"/>
      <c r="C391" s="124"/>
    </row>
    <row r="392" spans="1:3" ht="15" thickBot="1">
      <c r="A392" s="108" t="str">
        <f t="shared" si="7"/>
        <v/>
      </c>
      <c r="B392" s="3"/>
      <c r="C392" s="124"/>
    </row>
    <row r="393" spans="1:3">
      <c r="A393" s="107" t="str">
        <f>IF('AP-LIST_c9800'!D101="","",CONCATENATE("ap ",'AP-LIST_c9800'!N101))</f>
        <v/>
      </c>
      <c r="B393" s="3"/>
      <c r="C393" s="124">
        <v>98</v>
      </c>
    </row>
    <row r="394" spans="1:3">
      <c r="A394" s="83" t="str">
        <f>IF(A393="","",CONCATENATE("policy-tag ",IF('AP-LIST_c9800'!J101="SmartHome",tag_policy_sh,tag_policy_default)))</f>
        <v/>
      </c>
      <c r="B394" s="3"/>
      <c r="C394" s="124"/>
    </row>
    <row r="395" spans="1:3">
      <c r="A395" s="83" t="str">
        <f>IF(A393="","",CONCATENATE("rf-tag ",'AP-LIST_c9800'!I101))</f>
        <v/>
      </c>
      <c r="B395" s="3"/>
      <c r="C395" s="124"/>
    </row>
    <row r="396" spans="1:3" ht="15" thickBot="1">
      <c r="A396" s="108" t="str">
        <f t="shared" si="7"/>
        <v/>
      </c>
      <c r="B396" s="3"/>
      <c r="C396" s="124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7" t="s">
        <v>1303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workbookViewId="0">
      <selection activeCell="A2" sqref="A2:A34"/>
    </sheetView>
  </sheetViews>
  <sheetFormatPr baseColWidth="10" defaultRowHeight="14.4"/>
  <cols>
    <col min="1" max="1" width="197" bestFit="1" customWidth="1"/>
    <col min="2" max="2" width="8.44140625" bestFit="1" customWidth="1"/>
    <col min="4" max="4" width="49.6640625" bestFit="1" customWidth="1"/>
  </cols>
  <sheetData>
    <row r="1" spans="1:1" ht="18">
      <c r="A1" s="17" t="s">
        <v>1444</v>
      </c>
    </row>
    <row r="2" spans="1:1">
      <c r="A2" s="67" t="s">
        <v>1285</v>
      </c>
    </row>
    <row r="3" spans="1:1">
      <c r="A3" s="96" t="s">
        <v>1066</v>
      </c>
    </row>
    <row r="4" spans="1:1">
      <c r="A4" s="6" t="s">
        <v>1064</v>
      </c>
    </row>
    <row r="5" spans="1:1">
      <c r="A5" s="6" t="s">
        <v>1277</v>
      </c>
    </row>
    <row r="6" spans="1:1">
      <c r="A6" s="6" t="s">
        <v>1278</v>
      </c>
    </row>
    <row r="7" spans="1:1">
      <c r="A7" s="6" t="s">
        <v>1279</v>
      </c>
    </row>
    <row r="8" spans="1:1">
      <c r="A8" s="6" t="s">
        <v>1280</v>
      </c>
    </row>
    <row r="9" spans="1:1">
      <c r="A9" s="6" t="s">
        <v>1281</v>
      </c>
    </row>
    <row r="10" spans="1:1">
      <c r="A10" s="6" t="s">
        <v>1282</v>
      </c>
    </row>
    <row r="11" spans="1:1">
      <c r="A11" s="6" t="s">
        <v>1283</v>
      </c>
    </row>
    <row r="12" spans="1:1">
      <c r="A12" s="6"/>
    </row>
    <row r="13" spans="1:1">
      <c r="A13" s="6" t="str">
        <f>CONCATENATE("snmp-server location de0",var_nl,"swlc20002")</f>
        <v>snmp-server location de0896swlc20002</v>
      </c>
    </row>
    <row r="14" spans="1:1">
      <c r="A14" s="6" t="s">
        <v>1460</v>
      </c>
    </row>
    <row r="15" spans="1:1">
      <c r="A15" s="6" t="s">
        <v>1461</v>
      </c>
    </row>
    <row r="16" spans="1:1">
      <c r="A16" s="6" t="s">
        <v>1462</v>
      </c>
    </row>
    <row r="17" spans="1:1">
      <c r="A17" s="6" t="s">
        <v>1467</v>
      </c>
    </row>
    <row r="18" spans="1:1">
      <c r="A18" s="6" t="s">
        <v>1468</v>
      </c>
    </row>
    <row r="19" spans="1:1">
      <c r="A19" s="6" t="s">
        <v>1469</v>
      </c>
    </row>
    <row r="20" spans="1:1">
      <c r="A20" s="6" t="s">
        <v>1463</v>
      </c>
    </row>
    <row r="21" spans="1:1">
      <c r="A21" s="6" t="s">
        <v>1464</v>
      </c>
    </row>
    <row r="22" spans="1:1">
      <c r="A22" s="6" t="s">
        <v>1465</v>
      </c>
    </row>
    <row r="23" spans="1:1">
      <c r="A23" s="6" t="s">
        <v>1466</v>
      </c>
    </row>
    <row r="24" spans="1:1">
      <c r="A24" s="6"/>
    </row>
    <row r="25" spans="1:1">
      <c r="A25" s="6" t="s">
        <v>1055</v>
      </c>
    </row>
    <row r="26" spans="1:1">
      <c r="A26" s="6"/>
    </row>
    <row r="27" spans="1:1">
      <c r="A27" s="6" t="s">
        <v>1284</v>
      </c>
    </row>
    <row r="28" spans="1:1">
      <c r="A28" s="6" t="s">
        <v>1056</v>
      </c>
    </row>
    <row r="29" spans="1:1">
      <c r="A29" s="6"/>
    </row>
    <row r="30" spans="1:1">
      <c r="A30" s="6"/>
    </row>
    <row r="31" spans="1:1">
      <c r="A31" s="4" t="str">
        <f>CONCATENATE("#cop st tftp://",var_tftp_ip_vdi,var_tftp_path_vdi_nl,var_nl,"_",var_wlc_type,"_",var_wlc_version,"_v0.1.cfg")</f>
        <v>#cop st tftp://10.49.110.80/bauhaus/rollout_c9800_17.9.3/896/896_c9800-CL_17.09.04a_v0.1.cfg</v>
      </c>
    </row>
    <row r="32" spans="1:1">
      <c r="A32" s="4"/>
    </row>
    <row r="33" spans="1:1">
      <c r="A33" s="4"/>
    </row>
    <row r="34" spans="1:1">
      <c r="A34" s="67" t="s">
        <v>1303</v>
      </c>
    </row>
    <row r="186" spans="4:4">
      <c r="D186" s="59" t="s">
        <v>1253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2" sqref="A2:A12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62" t="s">
        <v>1445</v>
      </c>
    </row>
    <row r="2" spans="1:1">
      <c r="A2" s="78" t="s">
        <v>1285</v>
      </c>
    </row>
    <row r="3" spans="1:1">
      <c r="A3" s="83" t="s">
        <v>1080</v>
      </c>
    </row>
    <row r="4" spans="1:1">
      <c r="A4" s="83" t="s">
        <v>1056</v>
      </c>
    </row>
    <row r="5" spans="1:1">
      <c r="A5" s="83"/>
    </row>
    <row r="6" spans="1:1">
      <c r="A6" s="83"/>
    </row>
    <row r="7" spans="1:1">
      <c r="A7" s="83" t="str">
        <f>CONCATENATE("cop st tftp://",var_tftp_ip_vdi,var_tftp_path_vdi_nl,var_nl,"_",var_wlc_type,"_",var_wlc_version,"_v1.0.cfg")</f>
        <v>cop st tftp://10.49.110.80/bauhaus/rollout_c9800_17.9.3/896/896_c9800-CL_17.09.04a_v1.0.cfg</v>
      </c>
    </row>
    <row r="8" spans="1:1">
      <c r="A8" s="83"/>
    </row>
    <row r="9" spans="1:1">
      <c r="A9" s="83"/>
    </row>
    <row r="10" spans="1:1">
      <c r="A10" s="83" t="s">
        <v>1083</v>
      </c>
    </row>
    <row r="11" spans="1:1">
      <c r="A11" s="83"/>
    </row>
    <row r="12" spans="1:1" ht="15" thickBot="1">
      <c r="A12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4"/>
  <sheetViews>
    <sheetView zoomScaleNormal="100" workbookViewId="0">
      <pane ySplit="1" topLeftCell="A5" activePane="bottomLeft" state="frozen"/>
      <selection pane="bottomLeft" activeCell="E31" sqref="E31"/>
    </sheetView>
  </sheetViews>
  <sheetFormatPr baseColWidth="10" defaultRowHeight="14.4"/>
  <cols>
    <col min="1" max="1" width="106.5546875" bestFit="1" customWidth="1"/>
  </cols>
  <sheetData>
    <row r="1" spans="1:1" ht="34.5" customHeight="1" thickBot="1">
      <c r="A1" s="62" t="s">
        <v>1433</v>
      </c>
    </row>
    <row r="2" spans="1:1">
      <c r="A2" s="78" t="s">
        <v>1285</v>
      </c>
    </row>
    <row r="3" spans="1:1">
      <c r="A3" s="83" t="s">
        <v>1066</v>
      </c>
    </row>
    <row r="4" spans="1:1">
      <c r="A4" s="83" t="s">
        <v>1079</v>
      </c>
    </row>
    <row r="5" spans="1:1">
      <c r="A5" s="83" t="s">
        <v>1064</v>
      </c>
    </row>
    <row r="6" spans="1:1">
      <c r="A6" s="83" t="s">
        <v>1097</v>
      </c>
    </row>
    <row r="7" spans="1:1">
      <c r="A7" s="83" t="s">
        <v>1098</v>
      </c>
    </row>
    <row r="8" spans="1:1">
      <c r="A8" s="83" t="str">
        <f>CONCATENATE("ip domain name ",var_domain_nl)</f>
        <v>ip domain name fc.de.bauhaus.intra</v>
      </c>
    </row>
    <row r="9" spans="1:1">
      <c r="A9" s="83" t="str">
        <f>CONCATENATE("ip name-server ",var_ip_dns1," ",var_ip_dns2)</f>
        <v>ip name-server 172.17.91.11 10.49.150.68</v>
      </c>
    </row>
    <row r="10" spans="1:1">
      <c r="A10" s="83" t="str">
        <f>CONCATENATE("ntp server ",var_ip_ntp)</f>
        <v>ntp server 172.17.91.11</v>
      </c>
    </row>
    <row r="11" spans="1:1">
      <c r="A11" s="83" t="s">
        <v>1099</v>
      </c>
    </row>
    <row r="12" spans="1:1">
      <c r="A12" s="83" t="s">
        <v>1100</v>
      </c>
    </row>
    <row r="13" spans="1:1">
      <c r="A13" s="118" t="str">
        <f>CONCATENATE("#username xnet privilege 15 algorithm-type scrypt secret ",var_pw_xnet)</f>
        <v>#username xnet privilege 15 algorithm-type scrypt secret xnet&amp;ALLE&amp;14</v>
      </c>
    </row>
    <row r="14" spans="1:1">
      <c r="A14" s="83" t="s">
        <v>1410</v>
      </c>
    </row>
    <row r="15" spans="1:1">
      <c r="A15" s="83"/>
    </row>
    <row r="16" spans="1:1">
      <c r="A16" s="118" t="str">
        <f>CONCATENATE("#username admin privilege 15 algorithm-type scrypt secret ",var_pw_admin)</f>
        <v>#username admin privilege 15 algorithm-type scrypt secret NwadmiN68167</v>
      </c>
    </row>
    <row r="17" spans="1:1">
      <c r="A17" s="83" t="str">
        <f>CONCATENATE("enable algorithm-type scrypt secret ",var_pw_secret)</f>
        <v>enable algorithm-type scrypt secret NwadmiN68167</v>
      </c>
    </row>
    <row r="18" spans="1:1">
      <c r="A18" s="83" t="str">
        <f>CONCATENATE("hostname ",var_dns_wlc2)</f>
        <v>hostname de0896swlc20002</v>
      </c>
    </row>
    <row r="19" spans="1:1">
      <c r="A19" s="83" t="str">
        <f>CONCATENATE("wireless mobility group name de0",var_nl)</f>
        <v>wireless mobility group name de0896</v>
      </c>
    </row>
    <row r="20" spans="1:1">
      <c r="A20" s="83" t="s">
        <v>1059</v>
      </c>
    </row>
    <row r="21" spans="1:1">
      <c r="A21" s="83" t="str">
        <f>CONCATENATE("wireless rf-network de0",var_nl)</f>
        <v>wireless rf-network de0896</v>
      </c>
    </row>
    <row r="22" spans="1:1">
      <c r="A22" s="83" t="str">
        <f>CONCATENATE("wireless mobility multicast ipv4 ",var_mcast_wlc2)</f>
        <v>wireless mobility multicast ipv4 239.254.91.195</v>
      </c>
    </row>
    <row r="23" spans="1:1">
      <c r="A23" s="83" t="s">
        <v>1101</v>
      </c>
    </row>
    <row r="24" spans="1:1">
      <c r="A24" s="83" t="str">
        <f>CONCATENATE("wireless management interface ",var_if_wlc_mgmt_wlan)</f>
        <v>wireless management interface gigabitEthernet 2</v>
      </c>
    </row>
    <row r="25" spans="1:1">
      <c r="A25" s="83" t="s">
        <v>1045</v>
      </c>
    </row>
    <row r="26" spans="1:1">
      <c r="A26" s="83" t="s">
        <v>1102</v>
      </c>
    </row>
    <row r="27" spans="1:1">
      <c r="A27" s="83" t="s">
        <v>1059</v>
      </c>
    </row>
    <row r="28" spans="1:1">
      <c r="A28" s="83" t="s">
        <v>1103</v>
      </c>
    </row>
    <row r="29" spans="1:1">
      <c r="A29" s="83" t="s">
        <v>1059</v>
      </c>
    </row>
    <row r="30" spans="1:1">
      <c r="A30" s="83" t="s">
        <v>1502</v>
      </c>
    </row>
    <row r="31" spans="1:1">
      <c r="A31" s="83" t="s">
        <v>1059</v>
      </c>
    </row>
    <row r="32" spans="1:1">
      <c r="A32" s="83" t="s">
        <v>1104</v>
      </c>
    </row>
    <row r="33" spans="1:1">
      <c r="A33" s="83" t="s">
        <v>1059</v>
      </c>
    </row>
    <row r="34" spans="1:1">
      <c r="A34" s="83" t="s">
        <v>1105</v>
      </c>
    </row>
    <row r="35" spans="1:1">
      <c r="A35" s="83" t="s">
        <v>1323</v>
      </c>
    </row>
    <row r="36" spans="1:1">
      <c r="A36" s="83" t="str">
        <f>CONCATENATE("ip ssh source-interface ",var_if_wlc_mgmt)</f>
        <v>ip ssh source-interface gigabitEthernet 2</v>
      </c>
    </row>
    <row r="37" spans="1:1">
      <c r="A37" s="83" t="str">
        <f>CONCATENATE("ip tftp source-interface ",var_if_wlc_mgmt)</f>
        <v>ip tftp source-interface gigabitEthernet 2</v>
      </c>
    </row>
    <row r="38" spans="1:1">
      <c r="A38" s="83" t="str">
        <f>CONCATENATE("ip ftp source-interface ",var_if_wlc_mgmt)</f>
        <v>ip ftp source-interface gigabitEthernet 2</v>
      </c>
    </row>
    <row r="39" spans="1:1">
      <c r="A39" s="83" t="str">
        <f>CONCATENATE("ip http client source-interface ",var_if_wlc_mgmt)</f>
        <v>ip http client source-interface gigabitEthernet 2</v>
      </c>
    </row>
    <row r="40" spans="1:1">
      <c r="A40" s="80" t="s">
        <v>1325</v>
      </c>
    </row>
    <row r="41" spans="1:1">
      <c r="A41" s="83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tftp://10.33.93.112/bauhaus/rollout_c9800_17.9.3/896/server.pfx password xdgp0</v>
      </c>
    </row>
    <row r="42" spans="1:1">
      <c r="A42" s="83"/>
    </row>
    <row r="43" spans="1:1">
      <c r="A43" s="83"/>
    </row>
    <row r="44" spans="1:1" ht="15" thickBot="1">
      <c r="A44" s="81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480"/>
  <sheetViews>
    <sheetView workbookViewId="0">
      <pane ySplit="1" topLeftCell="A227" activePane="bottomLeft" state="frozen"/>
      <selection pane="bottomLeft" activeCell="A258" sqref="A258"/>
    </sheetView>
  </sheetViews>
  <sheetFormatPr baseColWidth="10" defaultRowHeight="14.4"/>
  <cols>
    <col min="1" max="1" width="87.109375" bestFit="1" customWidth="1"/>
    <col min="2" max="2" width="41.5546875" bestFit="1" customWidth="1"/>
    <col min="4" max="4" width="49.6640625" bestFit="1" customWidth="1"/>
  </cols>
  <sheetData>
    <row r="1" spans="1:1" ht="34.5" customHeight="1" thickBot="1">
      <c r="A1" s="62" t="s">
        <v>1434</v>
      </c>
    </row>
    <row r="2" spans="1:1">
      <c r="A2" s="78" t="s">
        <v>1285</v>
      </c>
    </row>
    <row r="3" spans="1:1">
      <c r="A3" s="83" t="str">
        <f>CONCATENATE("crypto pki trustpoint ",var_trustpoint_radius)</f>
        <v>crypto pki trustpoint server.pfx</v>
      </c>
    </row>
    <row r="4" spans="1:1">
      <c r="A4" s="83" t="s">
        <v>1111</v>
      </c>
    </row>
    <row r="5" spans="1:1">
      <c r="A5" s="83" t="s">
        <v>1045</v>
      </c>
    </row>
    <row r="6" spans="1:1">
      <c r="A6" s="83" t="s">
        <v>1109</v>
      </c>
    </row>
    <row r="7" spans="1:1">
      <c r="A7" s="83" t="s">
        <v>1112</v>
      </c>
    </row>
    <row r="8" spans="1:1">
      <c r="A8" s="83" t="s">
        <v>1114</v>
      </c>
    </row>
    <row r="9" spans="1:1">
      <c r="A9" s="83" t="s">
        <v>1568</v>
      </c>
    </row>
    <row r="10" spans="1:1">
      <c r="A10" s="83" t="str">
        <f>CONCATENATE("pki-trustpoint ",var_trustpoint_radius)</f>
        <v>pki-trustpoint server.pfx</v>
      </c>
    </row>
    <row r="11" spans="1:1">
      <c r="A11" s="83" t="s">
        <v>1045</v>
      </c>
    </row>
    <row r="12" spans="1:1">
      <c r="A12" s="83" t="s">
        <v>1110</v>
      </c>
    </row>
    <row r="13" spans="1:1">
      <c r="A13" s="83" t="s">
        <v>1114</v>
      </c>
    </row>
    <row r="14" spans="1:1">
      <c r="A14" s="83" t="str">
        <f>CONCATENATE("pki-trustpoint ",var_trustpoint_radius)</f>
        <v>pki-trustpoint server.pfx</v>
      </c>
    </row>
    <row r="15" spans="1:1">
      <c r="A15" s="83" t="s">
        <v>1045</v>
      </c>
    </row>
    <row r="16" spans="1:1">
      <c r="A16" s="83" t="s">
        <v>1115</v>
      </c>
    </row>
    <row r="17" spans="1:1">
      <c r="A17" s="83" t="s">
        <v>1116</v>
      </c>
    </row>
    <row r="18" spans="1:1">
      <c r="A18" s="83" t="s">
        <v>1117</v>
      </c>
    </row>
    <row r="19" spans="1:1">
      <c r="A19" s="83" t="s">
        <v>1118</v>
      </c>
    </row>
    <row r="20" spans="1:1">
      <c r="A20" s="80" t="s">
        <v>1539</v>
      </c>
    </row>
    <row r="21" spans="1:1">
      <c r="A21" s="80" t="s">
        <v>1540</v>
      </c>
    </row>
    <row r="22" spans="1:1">
      <c r="A22" s="80" t="s">
        <v>1541</v>
      </c>
    </row>
    <row r="23" spans="1:1">
      <c r="A23" s="80" t="s">
        <v>1542</v>
      </c>
    </row>
    <row r="24" spans="1:1">
      <c r="A24" s="83" t="s">
        <v>1119</v>
      </c>
    </row>
    <row r="25" spans="1:1">
      <c r="A25" s="83"/>
    </row>
    <row r="26" spans="1:1">
      <c r="A26" s="80" t="s">
        <v>1543</v>
      </c>
    </row>
    <row r="27" spans="1:1">
      <c r="A27" s="80" t="s">
        <v>1544</v>
      </c>
    </row>
    <row r="28" spans="1:1">
      <c r="A28" s="80" t="s">
        <v>1545</v>
      </c>
    </row>
    <row r="29" spans="1:1">
      <c r="A29" s="80" t="s">
        <v>1548</v>
      </c>
    </row>
    <row r="30" spans="1:1">
      <c r="A30" s="80" t="s">
        <v>1546</v>
      </c>
    </row>
    <row r="31" spans="1:1">
      <c r="A31" s="80" t="s">
        <v>1045</v>
      </c>
    </row>
    <row r="32" spans="1:1">
      <c r="A32" s="80"/>
    </row>
    <row r="33" spans="1:1">
      <c r="A33" s="80" t="s">
        <v>1547</v>
      </c>
    </row>
    <row r="34" spans="1:1">
      <c r="A34" s="80" t="s">
        <v>1544</v>
      </c>
    </row>
    <row r="35" spans="1:1">
      <c r="A35" s="80" t="s">
        <v>1545</v>
      </c>
    </row>
    <row r="36" spans="1:1">
      <c r="A36" s="80" t="s">
        <v>1549</v>
      </c>
    </row>
    <row r="37" spans="1:1">
      <c r="A37" s="80" t="s">
        <v>1550</v>
      </c>
    </row>
    <row r="38" spans="1:1">
      <c r="A38" s="80" t="s">
        <v>1045</v>
      </c>
    </row>
    <row r="39" spans="1:1">
      <c r="A39" s="80"/>
    </row>
    <row r="40" spans="1:1">
      <c r="A40" s="83" t="str">
        <f>CONCATENATE("user-name ",var_user_guest)</f>
        <v>user-name Bauhaus_Guest</v>
      </c>
    </row>
    <row r="41" spans="1:1">
      <c r="A41" s="83" t="str">
        <f>CONCATENATE("password 0 ",var_pw_guest)</f>
        <v>password 0 srPxxokaBPLZwfy6z8msx70</v>
      </c>
    </row>
    <row r="42" spans="1:1">
      <c r="A42" s="83" t="s">
        <v>1120</v>
      </c>
    </row>
    <row r="43" spans="1:1">
      <c r="A43" s="83" t="s">
        <v>1045</v>
      </c>
    </row>
    <row r="44" spans="1:1">
      <c r="A44" s="83"/>
    </row>
    <row r="45" spans="1:1">
      <c r="A45" s="83" t="s">
        <v>1275</v>
      </c>
    </row>
    <row r="46" spans="1:1">
      <c r="A46" s="83" t="s">
        <v>1558</v>
      </c>
    </row>
    <row r="47" spans="1:1">
      <c r="A47" s="83" t="s">
        <v>1559</v>
      </c>
    </row>
    <row r="48" spans="1:1">
      <c r="A48" s="83" t="s">
        <v>1560</v>
      </c>
    </row>
    <row r="49" spans="1:1">
      <c r="A49" s="83" t="s">
        <v>1561</v>
      </c>
    </row>
    <row r="50" spans="1:1">
      <c r="A50" s="83" t="s">
        <v>1320</v>
      </c>
    </row>
    <row r="51" spans="1:1">
      <c r="A51" s="83" t="s">
        <v>1045</v>
      </c>
    </row>
    <row r="52" spans="1:1">
      <c r="A52" s="83"/>
    </row>
    <row r="53" spans="1:1">
      <c r="A53" s="83" t="s">
        <v>1551</v>
      </c>
    </row>
    <row r="54" spans="1:1">
      <c r="A54" s="83"/>
    </row>
    <row r="55" spans="1:1">
      <c r="A55" s="83" t="s">
        <v>1121</v>
      </c>
    </row>
    <row r="56" spans="1:1">
      <c r="A56" s="83" t="str">
        <f>CONCATENATE("ntp ip ",var_ip_ntp)</f>
        <v>ntp ip 172.17.91.11</v>
      </c>
    </row>
    <row r="57" spans="1:1">
      <c r="A57" s="80" t="s">
        <v>1340</v>
      </c>
    </row>
    <row r="58" spans="1:1">
      <c r="A58" s="80" t="s">
        <v>1341</v>
      </c>
    </row>
    <row r="59" spans="1:1">
      <c r="A59" s="83" t="str">
        <f>CONCATENATE("capwap backup primary ",var_dns_wlc2," ",var_ip_wlc2)</f>
        <v>capwap backup primary de0896swlc20002 10.254.91.195</v>
      </c>
    </row>
    <row r="60" spans="1:1">
      <c r="A60" s="83" t="s">
        <v>1122</v>
      </c>
    </row>
    <row r="61" spans="1:1">
      <c r="A61" s="83" t="str">
        <f>CONCATENATE("mgmtuser username ",var_user_ap," password 0 ",var_pw_ap," secret 0 ",var_pw_ap_secret)</f>
        <v>mgmtuser username admin password 0 NwadmiN68167 secret 0 NwadmiN68167</v>
      </c>
    </row>
    <row r="62" spans="1:1">
      <c r="A62" s="83" t="s">
        <v>1123</v>
      </c>
    </row>
    <row r="63" spans="1:1">
      <c r="A63" s="83" t="s">
        <v>1124</v>
      </c>
    </row>
    <row r="64" spans="1:1">
      <c r="A64" s="83" t="s">
        <v>1045</v>
      </c>
    </row>
    <row r="65" spans="1:1">
      <c r="A65" s="83" t="s">
        <v>1125</v>
      </c>
    </row>
    <row r="66" spans="1:1">
      <c r="A66" s="83"/>
    </row>
    <row r="67" spans="1:1">
      <c r="A67" s="83" t="s">
        <v>1126</v>
      </c>
    </row>
    <row r="68" spans="1:1">
      <c r="A68" s="83" t="s">
        <v>1127</v>
      </c>
    </row>
    <row r="69" spans="1:1">
      <c r="A69" s="110" t="s">
        <v>1454</v>
      </c>
    </row>
    <row r="70" spans="1:1">
      <c r="A70" s="83" t="s">
        <v>1128</v>
      </c>
    </row>
    <row r="71" spans="1:1">
      <c r="A71" s="83" t="s">
        <v>1129</v>
      </c>
    </row>
    <row r="72" spans="1:1">
      <c r="A72" s="83" t="s">
        <v>1509</v>
      </c>
    </row>
    <row r="73" spans="1:1">
      <c r="A73" s="83" t="s">
        <v>1510</v>
      </c>
    </row>
    <row r="74" spans="1:1">
      <c r="A74" s="83" t="s">
        <v>1130</v>
      </c>
    </row>
    <row r="75" spans="1:1">
      <c r="A75" s="83" t="s">
        <v>1511</v>
      </c>
    </row>
    <row r="76" spans="1:1">
      <c r="A76" s="83" t="s">
        <v>1131</v>
      </c>
    </row>
    <row r="77" spans="1:1">
      <c r="A77" s="83" t="s">
        <v>1132</v>
      </c>
    </row>
    <row r="78" spans="1:1">
      <c r="A78" s="83" t="s">
        <v>1133</v>
      </c>
    </row>
    <row r="79" spans="1:1">
      <c r="A79" s="83" t="s">
        <v>1134</v>
      </c>
    </row>
    <row r="80" spans="1:1">
      <c r="A80" s="83" t="s">
        <v>1135</v>
      </c>
    </row>
    <row r="81" spans="1:1">
      <c r="A81" s="83" t="s">
        <v>1136</v>
      </c>
    </row>
    <row r="82" spans="1:1">
      <c r="A82" s="83"/>
    </row>
    <row r="83" spans="1:1">
      <c r="A83" s="83" t="s">
        <v>1515</v>
      </c>
    </row>
    <row r="84" spans="1:1">
      <c r="A84" s="83" t="s">
        <v>1516</v>
      </c>
    </row>
    <row r="85" spans="1:1">
      <c r="A85" s="83" t="s">
        <v>1517</v>
      </c>
    </row>
    <row r="86" spans="1:1">
      <c r="A86" s="83" t="s">
        <v>1518</v>
      </c>
    </row>
    <row r="87" spans="1:1">
      <c r="A87" s="83" t="s">
        <v>1519</v>
      </c>
    </row>
    <row r="88" spans="1:1">
      <c r="A88" s="83" t="s">
        <v>1520</v>
      </c>
    </row>
    <row r="89" spans="1:1">
      <c r="A89" s="83" t="s">
        <v>1521</v>
      </c>
    </row>
    <row r="90" spans="1:1">
      <c r="A90" s="83" t="s">
        <v>1522</v>
      </c>
    </row>
    <row r="91" spans="1:1">
      <c r="A91" s="83" t="s">
        <v>1523</v>
      </c>
    </row>
    <row r="92" spans="1:1">
      <c r="A92" s="83"/>
    </row>
    <row r="93" spans="1:1">
      <c r="A93" s="80" t="s">
        <v>1447</v>
      </c>
    </row>
    <row r="94" spans="1:1">
      <c r="A94" s="83" t="s">
        <v>1137</v>
      </c>
    </row>
    <row r="95" spans="1:1">
      <c r="A95" s="83" t="s">
        <v>1138</v>
      </c>
    </row>
    <row r="96" spans="1:1">
      <c r="A96" s="83" t="s">
        <v>1139</v>
      </c>
    </row>
    <row r="97" spans="1:1">
      <c r="A97" s="83" t="s">
        <v>1140</v>
      </c>
    </row>
    <row r="98" spans="1:1">
      <c r="A98" s="83" t="s">
        <v>1141</v>
      </c>
    </row>
    <row r="99" spans="1:1">
      <c r="A99" s="83" t="s">
        <v>1142</v>
      </c>
    </row>
    <row r="100" spans="1:1">
      <c r="A100" s="83" t="s">
        <v>1143</v>
      </c>
    </row>
    <row r="101" spans="1:1">
      <c r="A101" s="83" t="s">
        <v>1144</v>
      </c>
    </row>
    <row r="102" spans="1:1">
      <c r="A102" s="83" t="s">
        <v>1145</v>
      </c>
    </row>
    <row r="103" spans="1:1">
      <c r="A103" s="83"/>
    </row>
    <row r="104" spans="1:1">
      <c r="A104" s="83" t="s">
        <v>1146</v>
      </c>
    </row>
    <row r="105" spans="1:1">
      <c r="A105" s="83" t="s">
        <v>1147</v>
      </c>
    </row>
    <row r="106" spans="1:1">
      <c r="A106" s="83"/>
    </row>
    <row r="107" spans="1:1">
      <c r="A107" s="80" t="s">
        <v>1448</v>
      </c>
    </row>
    <row r="108" spans="1:1">
      <c r="A108" s="83" t="s">
        <v>1148</v>
      </c>
    </row>
    <row r="109" spans="1:1">
      <c r="A109" s="80" t="s">
        <v>1342</v>
      </c>
    </row>
    <row r="110" spans="1:1">
      <c r="A110" s="83" t="s">
        <v>1524</v>
      </c>
    </row>
    <row r="111" spans="1:1">
      <c r="A111" s="83" t="s">
        <v>1525</v>
      </c>
    </row>
    <row r="112" spans="1:1">
      <c r="A112" s="110" t="s">
        <v>1455</v>
      </c>
    </row>
    <row r="113" spans="1:1">
      <c r="A113" s="83" t="s">
        <v>1149</v>
      </c>
    </row>
    <row r="114" spans="1:1">
      <c r="A114" s="83" t="s">
        <v>1150</v>
      </c>
    </row>
    <row r="115" spans="1:1">
      <c r="A115" s="83" t="s">
        <v>1151</v>
      </c>
    </row>
    <row r="116" spans="1:1">
      <c r="A116" s="83" t="s">
        <v>1152</v>
      </c>
    </row>
    <row r="117" spans="1:1">
      <c r="A117" s="83" t="s">
        <v>1153</v>
      </c>
    </row>
    <row r="118" spans="1:1">
      <c r="A118" s="83" t="s">
        <v>1154</v>
      </c>
    </row>
    <row r="119" spans="1:1">
      <c r="A119" s="83" t="s">
        <v>1155</v>
      </c>
    </row>
    <row r="120" spans="1:1">
      <c r="A120" s="83" t="s">
        <v>1156</v>
      </c>
    </row>
    <row r="121" spans="1:1">
      <c r="A121" s="83" t="s">
        <v>1157</v>
      </c>
    </row>
    <row r="122" spans="1:1">
      <c r="A122" s="83" t="s">
        <v>1158</v>
      </c>
    </row>
    <row r="123" spans="1:1">
      <c r="A123" s="83" t="s">
        <v>1159</v>
      </c>
    </row>
    <row r="124" spans="1:1">
      <c r="A124" s="83" t="s">
        <v>1160</v>
      </c>
    </row>
    <row r="125" spans="1:1">
      <c r="A125" s="83" t="s">
        <v>1161</v>
      </c>
    </row>
    <row r="126" spans="1:1">
      <c r="A126" s="83" t="s">
        <v>1162</v>
      </c>
    </row>
    <row r="127" spans="1:1">
      <c r="A127" s="83" t="s">
        <v>1163</v>
      </c>
    </row>
    <row r="128" spans="1:1">
      <c r="A128" s="83" t="s">
        <v>1164</v>
      </c>
    </row>
    <row r="129" spans="1:1">
      <c r="A129" s="83" t="s">
        <v>1165</v>
      </c>
    </row>
    <row r="130" spans="1:1">
      <c r="A130" s="83" t="s">
        <v>1166</v>
      </c>
    </row>
    <row r="131" spans="1:1">
      <c r="A131" s="83" t="s">
        <v>1167</v>
      </c>
    </row>
    <row r="132" spans="1:1">
      <c r="A132" s="83"/>
    </row>
    <row r="133" spans="1:1">
      <c r="A133" s="83" t="s">
        <v>1168</v>
      </c>
    </row>
    <row r="134" spans="1:1">
      <c r="A134" s="83" t="s">
        <v>1527</v>
      </c>
    </row>
    <row r="135" spans="1:1">
      <c r="A135" s="83" t="s">
        <v>1526</v>
      </c>
    </row>
    <row r="136" spans="1:1">
      <c r="A136" s="83" t="s">
        <v>1169</v>
      </c>
    </row>
    <row r="137" spans="1:1">
      <c r="A137" s="83" t="s">
        <v>1170</v>
      </c>
    </row>
    <row r="138" spans="1:1">
      <c r="A138" s="83" t="s">
        <v>1171</v>
      </c>
    </row>
    <row r="139" spans="1:1">
      <c r="A139" s="83" t="s">
        <v>1528</v>
      </c>
    </row>
    <row r="140" spans="1:1">
      <c r="A140" s="83"/>
    </row>
    <row r="141" spans="1:1">
      <c r="A141" s="83" t="s">
        <v>1533</v>
      </c>
    </row>
    <row r="142" spans="1:1">
      <c r="A142" s="83" t="s">
        <v>1534</v>
      </c>
    </row>
    <row r="143" spans="1:1">
      <c r="A143" s="83" t="s">
        <v>1535</v>
      </c>
    </row>
    <row r="144" spans="1:1">
      <c r="A144" s="83" t="s">
        <v>1536</v>
      </c>
    </row>
    <row r="145" spans="1:1">
      <c r="A145" s="83" t="s">
        <v>1342</v>
      </c>
    </row>
    <row r="146" spans="1:1">
      <c r="A146" s="83"/>
    </row>
    <row r="147" spans="1:1">
      <c r="A147" s="83" t="s">
        <v>1172</v>
      </c>
    </row>
    <row r="148" spans="1:1">
      <c r="A148" s="83" t="s">
        <v>1529</v>
      </c>
    </row>
    <row r="149" spans="1:1">
      <c r="A149" s="83" t="s">
        <v>1176</v>
      </c>
    </row>
    <row r="150" spans="1:1">
      <c r="A150" s="83" t="s">
        <v>1177</v>
      </c>
    </row>
    <row r="151" spans="1:1">
      <c r="A151" s="83" t="s">
        <v>1178</v>
      </c>
    </row>
    <row r="152" spans="1:1">
      <c r="A152" s="83" t="s">
        <v>1179</v>
      </c>
    </row>
    <row r="153" spans="1:1">
      <c r="A153" s="83" t="s">
        <v>1180</v>
      </c>
    </row>
    <row r="154" spans="1:1">
      <c r="A154" s="83" t="s">
        <v>1181</v>
      </c>
    </row>
    <row r="155" spans="1:1">
      <c r="A155" s="83" t="s">
        <v>1182</v>
      </c>
    </row>
    <row r="156" spans="1:1">
      <c r="A156" s="83" t="s">
        <v>1183</v>
      </c>
    </row>
    <row r="157" spans="1:1">
      <c r="A157" s="83" t="s">
        <v>1184</v>
      </c>
    </row>
    <row r="158" spans="1:1">
      <c r="A158" s="83" t="s">
        <v>1185</v>
      </c>
    </row>
    <row r="159" spans="1:1">
      <c r="A159" s="83" t="s">
        <v>1186</v>
      </c>
    </row>
    <row r="160" spans="1:1">
      <c r="A160" s="83" t="s">
        <v>1187</v>
      </c>
    </row>
    <row r="161" spans="1:1">
      <c r="A161" s="83" t="s">
        <v>1188</v>
      </c>
    </row>
    <row r="162" spans="1:1">
      <c r="A162" s="83" t="s">
        <v>1189</v>
      </c>
    </row>
    <row r="163" spans="1:1">
      <c r="A163" s="83" t="s">
        <v>1190</v>
      </c>
    </row>
    <row r="164" spans="1:1">
      <c r="A164" s="83" t="s">
        <v>1191</v>
      </c>
    </row>
    <row r="165" spans="1:1">
      <c r="A165" s="83" t="s">
        <v>1192</v>
      </c>
    </row>
    <row r="166" spans="1:1">
      <c r="A166" s="83" t="s">
        <v>1193</v>
      </c>
    </row>
    <row r="167" spans="1:1">
      <c r="A167" s="83" t="s">
        <v>1194</v>
      </c>
    </row>
    <row r="168" spans="1:1">
      <c r="A168" s="83" t="s">
        <v>1195</v>
      </c>
    </row>
    <row r="169" spans="1:1">
      <c r="A169" s="83" t="s">
        <v>1196</v>
      </c>
    </row>
    <row r="170" spans="1:1">
      <c r="A170" s="83" t="s">
        <v>1197</v>
      </c>
    </row>
    <row r="171" spans="1:1">
      <c r="A171" s="83" t="s">
        <v>1530</v>
      </c>
    </row>
    <row r="172" spans="1:1">
      <c r="A172" s="83" t="s">
        <v>1531</v>
      </c>
    </row>
    <row r="173" spans="1:1">
      <c r="A173" s="83" t="s">
        <v>1198</v>
      </c>
    </row>
    <row r="174" spans="1:1">
      <c r="A174" s="83" t="s">
        <v>1199</v>
      </c>
    </row>
    <row r="175" spans="1:1">
      <c r="A175" s="83" t="s">
        <v>1200</v>
      </c>
    </row>
    <row r="176" spans="1:1">
      <c r="A176" s="83" t="s">
        <v>1201</v>
      </c>
    </row>
    <row r="177" spans="1:4">
      <c r="A177" s="83" t="s">
        <v>1045</v>
      </c>
    </row>
    <row r="178" spans="1:4">
      <c r="A178" s="83" t="s">
        <v>1173</v>
      </c>
    </row>
    <row r="179" spans="1:4">
      <c r="A179" s="83" t="s">
        <v>1532</v>
      </c>
    </row>
    <row r="180" spans="1:4">
      <c r="A180" s="83" t="s">
        <v>1202</v>
      </c>
    </row>
    <row r="181" spans="1:4">
      <c r="A181" s="83" t="s">
        <v>1203</v>
      </c>
    </row>
    <row r="182" spans="1:4">
      <c r="A182" s="83" t="s">
        <v>1204</v>
      </c>
    </row>
    <row r="183" spans="1:4">
      <c r="A183" s="83" t="s">
        <v>1205</v>
      </c>
    </row>
    <row r="184" spans="1:4">
      <c r="A184" s="83" t="s">
        <v>1206</v>
      </c>
    </row>
    <row r="185" spans="1:4">
      <c r="A185" s="83" t="s">
        <v>1208</v>
      </c>
    </row>
    <row r="186" spans="1:4">
      <c r="A186" s="83" t="s">
        <v>1207</v>
      </c>
      <c r="D186" s="59" t="s">
        <v>1253</v>
      </c>
    </row>
    <row r="187" spans="1:4">
      <c r="A187" s="83" t="s">
        <v>1209</v>
      </c>
    </row>
    <row r="188" spans="1:4">
      <c r="A188" s="83" t="s">
        <v>1184</v>
      </c>
    </row>
    <row r="189" spans="1:4">
      <c r="A189" s="83" t="s">
        <v>1185</v>
      </c>
    </row>
    <row r="190" spans="1:4">
      <c r="A190" s="83" t="s">
        <v>1186</v>
      </c>
    </row>
    <row r="191" spans="1:4">
      <c r="A191" s="83" t="s">
        <v>1187</v>
      </c>
    </row>
    <row r="192" spans="1:4">
      <c r="A192" s="83" t="s">
        <v>1188</v>
      </c>
    </row>
    <row r="193" spans="1:1">
      <c r="A193" s="83" t="s">
        <v>1189</v>
      </c>
    </row>
    <row r="194" spans="1:1">
      <c r="A194" s="83" t="s">
        <v>1190</v>
      </c>
    </row>
    <row r="195" spans="1:1">
      <c r="A195" s="83" t="s">
        <v>1191</v>
      </c>
    </row>
    <row r="196" spans="1:1">
      <c r="A196" s="83" t="s">
        <v>1192</v>
      </c>
    </row>
    <row r="197" spans="1:1">
      <c r="A197" s="83" t="s">
        <v>1193</v>
      </c>
    </row>
    <row r="198" spans="1:1">
      <c r="A198" s="83" t="s">
        <v>1194</v>
      </c>
    </row>
    <row r="199" spans="1:1">
      <c r="A199" s="83" t="s">
        <v>1195</v>
      </c>
    </row>
    <row r="200" spans="1:1">
      <c r="A200" s="83" t="s">
        <v>1196</v>
      </c>
    </row>
    <row r="201" spans="1:1">
      <c r="A201" s="83" t="s">
        <v>1197</v>
      </c>
    </row>
    <row r="202" spans="1:1">
      <c r="A202" s="83" t="s">
        <v>1530</v>
      </c>
    </row>
    <row r="203" spans="1:1">
      <c r="A203" s="83" t="s">
        <v>1531</v>
      </c>
    </row>
    <row r="204" spans="1:1">
      <c r="A204" s="83" t="s">
        <v>1198</v>
      </c>
    </row>
    <row r="205" spans="1:1">
      <c r="A205" s="83" t="s">
        <v>1210</v>
      </c>
    </row>
    <row r="206" spans="1:1">
      <c r="A206" s="83" t="s">
        <v>1200</v>
      </c>
    </row>
    <row r="207" spans="1:1">
      <c r="A207" s="83" t="s">
        <v>1201</v>
      </c>
    </row>
    <row r="208" spans="1:1">
      <c r="A208" s="83" t="s">
        <v>1045</v>
      </c>
    </row>
    <row r="209" spans="1:1">
      <c r="A209" s="85"/>
    </row>
    <row r="210" spans="1:1">
      <c r="A210" s="83" t="s">
        <v>1174</v>
      </c>
    </row>
    <row r="211" spans="1:1">
      <c r="A211" s="83" t="s">
        <v>1211</v>
      </c>
    </row>
    <row r="212" spans="1:1">
      <c r="A212" s="83" t="s">
        <v>1045</v>
      </c>
    </row>
    <row r="213" spans="1:1">
      <c r="A213" s="83" t="s">
        <v>1175</v>
      </c>
    </row>
    <row r="214" spans="1:1">
      <c r="A214" s="83" t="s">
        <v>1212</v>
      </c>
    </row>
    <row r="215" spans="1:1">
      <c r="A215" s="83" t="s">
        <v>1045</v>
      </c>
    </row>
    <row r="216" spans="1:1">
      <c r="A216" s="85"/>
    </row>
    <row r="217" spans="1:1">
      <c r="A217" s="83" t="str">
        <f ca="1">CONCATENATE("wlan ",wlan_id17_profile_wlan," 17 ",wlan_id17_ssid)</f>
        <v>wlan vlan511_802.1x 17 "DEwlanGuest1x"</v>
      </c>
    </row>
    <row r="218" spans="1:1">
      <c r="A218" s="83" t="s">
        <v>1065</v>
      </c>
    </row>
    <row r="219" spans="1:1">
      <c r="A219" s="83" t="s">
        <v>1246</v>
      </c>
    </row>
    <row r="220" spans="1:1">
      <c r="A220" s="83" t="s">
        <v>1247</v>
      </c>
    </row>
    <row r="221" spans="1:1">
      <c r="A221" s="83" t="s">
        <v>1248</v>
      </c>
    </row>
    <row r="222" spans="1:1">
      <c r="A222" s="83" t="s">
        <v>1249</v>
      </c>
    </row>
    <row r="223" spans="1:1">
      <c r="A223" s="80" t="str">
        <f>IF(wlan_id17_band24="on","radio policy dot11 24ghz","no radio policy dot11 24ghz")</f>
        <v>radio policy dot11 24ghz</v>
      </c>
    </row>
    <row r="224" spans="1:1">
      <c r="A224" s="80" t="str">
        <f>IF(wlan_id17_band5="on","radio policy dot11 5ghz","no radio policy dot11 5ghz")</f>
        <v>radio policy dot11 5ghz</v>
      </c>
    </row>
    <row r="225" spans="1:1">
      <c r="A225" s="80" t="str">
        <f>IF(wlan_id17_band6="on","radio policy dot11 6ghz","no radio policy dot11 6ghz")</f>
        <v>no radio policy dot11 6ghz</v>
      </c>
    </row>
    <row r="226" spans="1:1">
      <c r="A226" s="83" t="s">
        <v>1426</v>
      </c>
    </row>
    <row r="227" spans="1:1">
      <c r="A227" s="83" t="s">
        <v>1427</v>
      </c>
    </row>
    <row r="228" spans="1:1">
      <c r="A228" s="83" t="s">
        <v>1428</v>
      </c>
    </row>
    <row r="229" spans="1:1">
      <c r="A229" s="83" t="str">
        <f>CONCATENATE("local-auth ",wlan_id17_eap_local)</f>
        <v>local-auth Bauhaus_Guest</v>
      </c>
    </row>
    <row r="230" spans="1:1">
      <c r="A230" s="83" t="str">
        <f>IF(wlan_id17_state="on","no shut","# SSID disabled")</f>
        <v>no shut</v>
      </c>
    </row>
    <row r="231" spans="1:1">
      <c r="A231" s="83" t="s">
        <v>1045</v>
      </c>
    </row>
    <row r="232" spans="1:1">
      <c r="A232" s="85"/>
    </row>
    <row r="233" spans="1:1">
      <c r="A233" s="83" t="str">
        <f ca="1">CONCATENATE("wlan ",wlan_id18_profile_wlan," 18 ",wlan_id18_ssid)</f>
        <v>wlan vlan513_802.1x 18 "DEwlan802dot1x"</v>
      </c>
    </row>
    <row r="234" spans="1:1">
      <c r="A234" s="83" t="s">
        <v>1065</v>
      </c>
    </row>
    <row r="235" spans="1:1">
      <c r="A235" s="80" t="s">
        <v>1575</v>
      </c>
    </row>
    <row r="236" spans="1:1">
      <c r="A236" s="83" t="s">
        <v>1574</v>
      </c>
    </row>
    <row r="237" spans="1:1">
      <c r="A237" s="83" t="s">
        <v>1247</v>
      </c>
    </row>
    <row r="238" spans="1:1">
      <c r="A238" s="83" t="s">
        <v>1250</v>
      </c>
    </row>
    <row r="239" spans="1:1">
      <c r="A239" s="83" t="s">
        <v>1251</v>
      </c>
    </row>
    <row r="240" spans="1:1">
      <c r="A240" s="83" t="s">
        <v>1249</v>
      </c>
    </row>
    <row r="241" spans="1:1">
      <c r="A241" s="83" t="s">
        <v>1252</v>
      </c>
    </row>
    <row r="242" spans="1:1">
      <c r="A242" s="80" t="str">
        <f>IF(wlan_id18_band24="on","radio policy dot11 24ghz","no radio policy dot11 24ghz")</f>
        <v>radio policy dot11 24ghz</v>
      </c>
    </row>
    <row r="243" spans="1:1">
      <c r="A243" s="80" t="str">
        <f>IF(wlan_id18_band5="on","radio policy dot11 5ghz","no radio policy dot11 5ghz")</f>
        <v>radio policy dot11 5ghz</v>
      </c>
    </row>
    <row r="244" spans="1:1">
      <c r="A244" s="80" t="str">
        <f>IF(wlan_id18_band6="on","radio policy dot11 6ghz","no radio policy dot11 6ghz")</f>
        <v>no radio policy dot11 6ghz</v>
      </c>
    </row>
    <row r="245" spans="1:1">
      <c r="A245" s="80" t="str">
        <f>CONCATENATE("local-auth ",wlan_id18_eap_local)</f>
        <v>local-auth Local_EAP-TLS</v>
      </c>
    </row>
    <row r="246" spans="1:1">
      <c r="A246" s="80" t="str">
        <f>IF(wlan_id18_state="on","no shut","# SSID disabled")</f>
        <v>no shut</v>
      </c>
    </row>
    <row r="247" spans="1:1">
      <c r="A247" s="83" t="s">
        <v>1045</v>
      </c>
    </row>
    <row r="248" spans="1:1">
      <c r="A248" s="85"/>
    </row>
    <row r="249" spans="1:1">
      <c r="A249" s="83" t="str">
        <f ca="1">CONCATENATE("wlan ",wlan_id19_profile_wlan," 19 ",wlan_id19_ssid)</f>
        <v>wlan vlan514_802.1x 19 "DEwlanORGdot1x"</v>
      </c>
    </row>
    <row r="250" spans="1:1">
      <c r="A250" s="83" t="s">
        <v>1065</v>
      </c>
    </row>
    <row r="251" spans="1:1">
      <c r="A251" s="83" t="s">
        <v>1247</v>
      </c>
    </row>
    <row r="252" spans="1:1">
      <c r="A252" s="83" t="s">
        <v>1249</v>
      </c>
    </row>
    <row r="253" spans="1:1">
      <c r="A253" s="83" t="s">
        <v>1252</v>
      </c>
    </row>
    <row r="254" spans="1:1">
      <c r="A254" s="83" t="s">
        <v>1251</v>
      </c>
    </row>
    <row r="255" spans="1:1">
      <c r="A255" s="80" t="str">
        <f>IF(wlan_id19_band24="on","radio policy dot11 24ghz","no radio policy dot11 24ghz")</f>
        <v>radio policy dot11 24ghz</v>
      </c>
    </row>
    <row r="256" spans="1:1">
      <c r="A256" s="80" t="str">
        <f>IF(wlan_id19_band5="on","radio policy dot11 5ghz","no radio policy dot11 5ghz")</f>
        <v>radio policy dot11 5ghz</v>
      </c>
    </row>
    <row r="257" spans="1:1">
      <c r="A257" s="80" t="str">
        <f>IF(wlan_id19_band6="on","radio policy dot11 6ghz","no radio policy dot11 6ghz")</f>
        <v>no radio policy dot11 6ghz</v>
      </c>
    </row>
    <row r="258" spans="1:1">
      <c r="A258" s="80" t="str">
        <f>CONCATENATE("local-auth ",wlan_id19_eap_local)</f>
        <v>local-auth Local_EAP-TLS</v>
      </c>
    </row>
    <row r="259" spans="1:1">
      <c r="A259" s="80" t="str">
        <f>IF(wlan_id19_state="on","no shut","# SSID disabled")</f>
        <v>no shut</v>
      </c>
    </row>
    <row r="260" spans="1:1">
      <c r="A260" s="83" t="s">
        <v>1045</v>
      </c>
    </row>
    <row r="261" spans="1:1">
      <c r="A261" s="85"/>
    </row>
    <row r="262" spans="1:1">
      <c r="A262" s="83" t="str">
        <f>CONCATENATE("wlan ",wlan_id20_profile_wlan," 20 ",wlan_id20_ssid)</f>
        <v>wlan vlan222_guest 20 "BAUHAUS Public WiFi"</v>
      </c>
    </row>
    <row r="263" spans="1:1">
      <c r="A263" s="83" t="s">
        <v>1065</v>
      </c>
    </row>
    <row r="264" spans="1:1">
      <c r="A264" s="83" t="s">
        <v>1246</v>
      </c>
    </row>
    <row r="265" spans="1:1">
      <c r="A265" s="83" t="s">
        <v>1295</v>
      </c>
    </row>
    <row r="266" spans="1:1">
      <c r="A266" s="83" t="s">
        <v>1247</v>
      </c>
    </row>
    <row r="267" spans="1:1">
      <c r="A267" s="83" t="s">
        <v>1248</v>
      </c>
    </row>
    <row r="268" spans="1:1">
      <c r="A268" s="83" t="s">
        <v>1296</v>
      </c>
    </row>
    <row r="269" spans="1:1">
      <c r="A269" s="83" t="s">
        <v>1297</v>
      </c>
    </row>
    <row r="270" spans="1:1">
      <c r="A270" s="83" t="s">
        <v>1287</v>
      </c>
    </row>
    <row r="271" spans="1:1">
      <c r="A271" s="80" t="str">
        <f>IF(wlan_id20_band24="on","radio policy dot11 24ghz","no radio policy dot11 24ghz")</f>
        <v>radio policy dot11 24ghz</v>
      </c>
    </row>
    <row r="272" spans="1:1">
      <c r="A272" s="80" t="str">
        <f>IF(wlan_id20_band5="on","radio policy dot11 5ghz","no radio policy dot11 5ghz")</f>
        <v>radio policy dot11 5ghz</v>
      </c>
    </row>
    <row r="273" spans="1:1">
      <c r="A273" s="80" t="str">
        <f>IF(wlan_id20_band6="on","radio policy dot11 6ghz","no radio policy dot11 6ghz")</f>
        <v>no radio policy dot11 6ghz</v>
      </c>
    </row>
    <row r="274" spans="1:1">
      <c r="A274" s="80" t="str">
        <f>IF(wlan_id20_state="on","no shut","# SSID disabled")</f>
        <v>no shut</v>
      </c>
    </row>
    <row r="275" spans="1:1">
      <c r="A275" s="83" t="s">
        <v>1045</v>
      </c>
    </row>
    <row r="276" spans="1:1">
      <c r="A276" s="85"/>
    </row>
    <row r="277" spans="1:1">
      <c r="A277" s="83" t="str">
        <f>CONCATENATE("wlan ",wlan_id31_profile_wlan," 31 ","""",wlan_id31_ssid,"""")</f>
        <v>wlan vlan513_802.1x_logistik 31 "DE0896_Logistik"</v>
      </c>
    </row>
    <row r="278" spans="1:1">
      <c r="A278" s="83" t="s">
        <v>1065</v>
      </c>
    </row>
    <row r="279" spans="1:1">
      <c r="A279" s="83" t="s">
        <v>1247</v>
      </c>
    </row>
    <row r="280" spans="1:1">
      <c r="A280" s="83" t="s">
        <v>1554</v>
      </c>
    </row>
    <row r="281" spans="1:1">
      <c r="A281" s="83" t="s">
        <v>1426</v>
      </c>
    </row>
    <row r="282" spans="1:1">
      <c r="A282" s="83" t="s">
        <v>1555</v>
      </c>
    </row>
    <row r="283" spans="1:1">
      <c r="A283" s="83" t="s">
        <v>1556</v>
      </c>
    </row>
    <row r="284" spans="1:1">
      <c r="A284" s="80" t="str">
        <f>CONCATENATE("local-auth ",wlan_id31_eap_local)</f>
        <v>local-auth Local_EAP-TLS</v>
      </c>
    </row>
    <row r="285" spans="1:1">
      <c r="A285" s="80" t="str">
        <f>IF(wlan_id31_band24="on","radio policy dot11 24ghz","no radio policy dot11 24ghz")</f>
        <v>radio policy dot11 24ghz</v>
      </c>
    </row>
    <row r="286" spans="1:1">
      <c r="A286" s="80" t="str">
        <f>IF(wlan_id31_band5="on","radio policy dot11 5ghz","no radio policy dot11 5ghz")</f>
        <v>radio policy dot11 5ghz</v>
      </c>
    </row>
    <row r="287" spans="1:1">
      <c r="A287" s="80" t="str">
        <f>IF(wlan_id31_band6="on","radio policy dot11 6ghz","no radio policy dot11 6ghz")</f>
        <v>no radio policy dot11 6ghz</v>
      </c>
    </row>
    <row r="288" spans="1:1">
      <c r="A288" s="83" t="s">
        <v>1248</v>
      </c>
    </row>
    <row r="289" spans="1:1">
      <c r="A289" s="83" t="s">
        <v>1249</v>
      </c>
    </row>
    <row r="290" spans="1:1">
      <c r="A290" s="83" t="s">
        <v>1252</v>
      </c>
    </row>
    <row r="291" spans="1:1">
      <c r="A291" s="80" t="str">
        <f>IF(wlan_id31_state="on","no shut","# SSID disabled")</f>
        <v># SSID disabled</v>
      </c>
    </row>
    <row r="292" spans="1:1">
      <c r="A292" s="83" t="s">
        <v>1045</v>
      </c>
    </row>
    <row r="293" spans="1:1">
      <c r="A293" s="85"/>
    </row>
    <row r="294" spans="1:1">
      <c r="A294" s="83" t="str">
        <f>CONCATENATE("wlan ",wlan_id32_profile_wlan," 32 ","""",wlan_id32_ssid,"""")</f>
        <v>wlan vlan512_802.1x_office 32 "DE0896_Office"</v>
      </c>
    </row>
    <row r="295" spans="1:1">
      <c r="A295" s="83" t="s">
        <v>1065</v>
      </c>
    </row>
    <row r="296" spans="1:1">
      <c r="A296" s="6" t="s">
        <v>1477</v>
      </c>
    </row>
    <row r="297" spans="1:1">
      <c r="A297" s="6" t="s">
        <v>1478</v>
      </c>
    </row>
    <row r="298" spans="1:1">
      <c r="A298" s="6" t="s">
        <v>1493</v>
      </c>
    </row>
    <row r="299" spans="1:1">
      <c r="A299" s="6" t="s">
        <v>1479</v>
      </c>
    </row>
    <row r="300" spans="1:1">
      <c r="A300" s="59" t="str">
        <f>CONCATENATE("local-auth ",wlan_id32_eap_local)</f>
        <v>local-auth Local_EAP-TLS</v>
      </c>
    </row>
    <row r="301" spans="1:1">
      <c r="A301" s="6" t="s">
        <v>1494</v>
      </c>
    </row>
    <row r="302" spans="1:1">
      <c r="A302" s="6" t="s">
        <v>1480</v>
      </c>
    </row>
    <row r="303" spans="1:1">
      <c r="A303" s="6" t="s">
        <v>1495</v>
      </c>
    </row>
    <row r="304" spans="1:1">
      <c r="A304" s="6" t="s">
        <v>1496</v>
      </c>
    </row>
    <row r="305" spans="1:1">
      <c r="A305" s="80" t="str">
        <f>IF(wlan_id32_band24="on","radio policy dot11 24ghz","no radio policy dot11 24ghz")</f>
        <v>radio policy dot11 24ghz</v>
      </c>
    </row>
    <row r="306" spans="1:1">
      <c r="A306" s="80" t="str">
        <f>IF(wlan_id32_band5="on","radio policy dot11 5ghz","no radio policy dot11 5ghz")</f>
        <v>radio policy dot11 5ghz</v>
      </c>
    </row>
    <row r="307" spans="1:1">
      <c r="A307" s="80" t="str">
        <f>IF(wlan_id32_band6="on","radio policy dot11 6ghz","no radio policy dot11 6ghz")</f>
        <v>no radio policy dot11 6ghz</v>
      </c>
    </row>
    <row r="308" spans="1:1">
      <c r="A308" s="80" t="str">
        <f>IF(wlan_id32_state="on","no shut","# SSID disabled")</f>
        <v># SSID disabled</v>
      </c>
    </row>
    <row r="309" spans="1:1">
      <c r="A309" s="83" t="s">
        <v>1045</v>
      </c>
    </row>
    <row r="310" spans="1:1">
      <c r="A310" s="85"/>
    </row>
    <row r="311" spans="1:1">
      <c r="A311" s="83" t="str">
        <f ca="1">CONCATENATE("wlan ",wlan_id33_profile_wlan," 33 ",wlan_id33_ssid)</f>
        <v>wlan vlan333_SmartHome 33 "DEpublicPSK"</v>
      </c>
    </row>
    <row r="312" spans="1:1">
      <c r="A312" s="83" t="s">
        <v>1289</v>
      </c>
    </row>
    <row r="313" spans="1:1">
      <c r="A313" s="83" t="s">
        <v>1247</v>
      </c>
    </row>
    <row r="314" spans="1:1">
      <c r="A314" s="83" t="str">
        <f>CONCATENATE("security wpa psk set-key ascii 0 ",wlan_id33_psk)</f>
        <v>security wpa psk set-key ascii 0 $896Smar7hau$</v>
      </c>
    </row>
    <row r="315" spans="1:1">
      <c r="A315" s="83" t="s">
        <v>1287</v>
      </c>
    </row>
    <row r="316" spans="1:1">
      <c r="A316" s="83" t="s">
        <v>1288</v>
      </c>
    </row>
    <row r="317" spans="1:1">
      <c r="A317" s="80" t="str">
        <f>IF(wlan_id33_band24="on","radio policy dot11 24ghz","no radio policy dot11 24ghz")</f>
        <v>radio policy dot11 24ghz</v>
      </c>
    </row>
    <row r="318" spans="1:1">
      <c r="A318" s="80" t="str">
        <f>IF(wlan_id33_band5="on","radio policy dot11 5ghz","no radio policy dot11 5ghz")</f>
        <v>radio policy dot11 5ghz</v>
      </c>
    </row>
    <row r="319" spans="1:1">
      <c r="A319" s="80" t="str">
        <f>IF(wlan_id33_band6="on","radio policy dot11 6ghz","no radio policy dot11 6ghz")</f>
        <v>no radio policy dot11 6ghz</v>
      </c>
    </row>
    <row r="320" spans="1:1">
      <c r="A320" s="80" t="str">
        <f>IF(wlan_id33_state="on","no shut","# SSID disabled")</f>
        <v>no shut</v>
      </c>
    </row>
    <row r="321" spans="1:1">
      <c r="A321" s="83" t="s">
        <v>1045</v>
      </c>
    </row>
    <row r="322" spans="1:1">
      <c r="A322" s="85"/>
    </row>
    <row r="323" spans="1:1">
      <c r="A323" s="83" t="s">
        <v>1254</v>
      </c>
    </row>
    <row r="324" spans="1:1">
      <c r="A324" s="83" t="s">
        <v>1259</v>
      </c>
    </row>
    <row r="325" spans="1:1">
      <c r="A325" s="83" t="s">
        <v>1260</v>
      </c>
    </row>
    <row r="326" spans="1:1">
      <c r="A326" s="83" t="s">
        <v>1261</v>
      </c>
    </row>
    <row r="327" spans="1:1">
      <c r="A327" s="83" t="s">
        <v>1259</v>
      </c>
    </row>
    <row r="328" spans="1:1">
      <c r="A328" s="83" t="s">
        <v>1045</v>
      </c>
    </row>
    <row r="329" spans="1:1">
      <c r="A329" s="85"/>
    </row>
    <row r="330" spans="1:1">
      <c r="A330" s="80" t="str">
        <f>CONCATENATE("wireless profile policy ",wlan_id17_profile_policy)</f>
        <v>wireless profile policy flex_vlan511</v>
      </c>
    </row>
    <row r="331" spans="1:1">
      <c r="A331" s="83" t="s">
        <v>1255</v>
      </c>
    </row>
    <row r="332" spans="1:1">
      <c r="A332" s="83" t="s">
        <v>1065</v>
      </c>
    </row>
    <row r="333" spans="1:1">
      <c r="A333" s="83" t="s">
        <v>1324</v>
      </c>
    </row>
    <row r="334" spans="1:1">
      <c r="A334" s="83" t="s">
        <v>1262</v>
      </c>
    </row>
    <row r="335" spans="1:1">
      <c r="A335" s="83" t="s">
        <v>1263</v>
      </c>
    </row>
    <row r="336" spans="1:1">
      <c r="A336" s="83" t="s">
        <v>1264</v>
      </c>
    </row>
    <row r="337" spans="1:1">
      <c r="A337" s="83" t="str">
        <f>CONCATENATE("description ",wlan_id17_descript)</f>
        <v>description Guest</v>
      </c>
    </row>
    <row r="338" spans="1:1">
      <c r="A338" s="83" t="s">
        <v>1265</v>
      </c>
    </row>
    <row r="339" spans="1:1">
      <c r="A339" s="83" t="s">
        <v>1266</v>
      </c>
    </row>
    <row r="340" spans="1:1">
      <c r="A340" s="83" t="s">
        <v>1267</v>
      </c>
    </row>
    <row r="341" spans="1:1">
      <c r="A341" s="83" t="s">
        <v>1268</v>
      </c>
    </row>
    <row r="342" spans="1:1">
      <c r="A342" s="83" t="str">
        <f>CONCATENATE("vlan ",wlan_id17_vlan)</f>
        <v>vlan 511</v>
      </c>
    </row>
    <row r="343" spans="1:1">
      <c r="A343" s="83" t="s">
        <v>1201</v>
      </c>
    </row>
    <row r="344" spans="1:1">
      <c r="A344" s="83" t="s">
        <v>1045</v>
      </c>
    </row>
    <row r="345" spans="1:1">
      <c r="A345" s="85"/>
    </row>
    <row r="346" spans="1:1">
      <c r="A346" s="80" t="str">
        <f>CONCATENATE("wireless profile policy ",wlan_id18_profile_policy)</f>
        <v>wireless profile policy flex_vlan513</v>
      </c>
    </row>
    <row r="347" spans="1:1">
      <c r="A347" s="83" t="s">
        <v>1255</v>
      </c>
    </row>
    <row r="348" spans="1:1">
      <c r="A348" s="83" t="s">
        <v>1065</v>
      </c>
    </row>
    <row r="349" spans="1:1">
      <c r="A349" s="83" t="s">
        <v>1324</v>
      </c>
    </row>
    <row r="350" spans="1:1">
      <c r="A350" s="83" t="s">
        <v>1262</v>
      </c>
    </row>
    <row r="351" spans="1:1">
      <c r="A351" s="83" t="s">
        <v>1263</v>
      </c>
    </row>
    <row r="352" spans="1:1">
      <c r="A352" s="83" t="s">
        <v>1264</v>
      </c>
    </row>
    <row r="353" spans="1:1">
      <c r="A353" s="83" t="str">
        <f>CONCATENATE("description ",wlan_id18_descript)</f>
        <v>description MDE</v>
      </c>
    </row>
    <row r="354" spans="1:1">
      <c r="A354" s="83" t="s">
        <v>1265</v>
      </c>
    </row>
    <row r="355" spans="1:1">
      <c r="A355" s="83" t="s">
        <v>1266</v>
      </c>
    </row>
    <row r="356" spans="1:1">
      <c r="A356" s="83" t="s">
        <v>1267</v>
      </c>
    </row>
    <row r="357" spans="1:1">
      <c r="A357" s="83" t="s">
        <v>1268</v>
      </c>
    </row>
    <row r="358" spans="1:1">
      <c r="A358" s="80" t="str">
        <f>CONCATENATE("vlan ",wlan_id18_vlan)</f>
        <v>vlan 513</v>
      </c>
    </row>
    <row r="359" spans="1:1">
      <c r="A359" s="83" t="s">
        <v>1269</v>
      </c>
    </row>
    <row r="360" spans="1:1">
      <c r="A360" s="83" t="s">
        <v>1201</v>
      </c>
    </row>
    <row r="361" spans="1:1">
      <c r="A361" s="83" t="s">
        <v>1045</v>
      </c>
    </row>
    <row r="362" spans="1:1">
      <c r="A362" s="85"/>
    </row>
    <row r="363" spans="1:1">
      <c r="A363" s="80" t="str">
        <f>CONCATENATE("wireless profile policy ",wlan_id19_profile_policy)</f>
        <v>wireless profile policy flex_vlan514</v>
      </c>
    </row>
    <row r="364" spans="1:1">
      <c r="A364" s="83" t="s">
        <v>1255</v>
      </c>
    </row>
    <row r="365" spans="1:1">
      <c r="A365" s="83" t="s">
        <v>1065</v>
      </c>
    </row>
    <row r="366" spans="1:1">
      <c r="A366" s="83" t="s">
        <v>1324</v>
      </c>
    </row>
    <row r="367" spans="1:1">
      <c r="A367" s="83" t="s">
        <v>1262</v>
      </c>
    </row>
    <row r="368" spans="1:1">
      <c r="A368" s="83" t="s">
        <v>1263</v>
      </c>
    </row>
    <row r="369" spans="1:1">
      <c r="A369" s="83" t="s">
        <v>1264</v>
      </c>
    </row>
    <row r="370" spans="1:1">
      <c r="A370" s="83" t="str">
        <f>CONCATENATE("description ",wlan_id19_descript)</f>
        <v>description Kasse</v>
      </c>
    </row>
    <row r="371" spans="1:1">
      <c r="A371" s="83" t="s">
        <v>1265</v>
      </c>
    </row>
    <row r="372" spans="1:1">
      <c r="A372" s="83" t="s">
        <v>1266</v>
      </c>
    </row>
    <row r="373" spans="1:1">
      <c r="A373" s="83" t="s">
        <v>1267</v>
      </c>
    </row>
    <row r="374" spans="1:1">
      <c r="A374" s="83" t="s">
        <v>1268</v>
      </c>
    </row>
    <row r="375" spans="1:1">
      <c r="A375" s="80" t="str">
        <f>CONCATENATE("vlan ",wlan_id19_vlan)</f>
        <v>vlan 514</v>
      </c>
    </row>
    <row r="376" spans="1:1">
      <c r="A376" s="83" t="s">
        <v>1269</v>
      </c>
    </row>
    <row r="377" spans="1:1">
      <c r="A377" s="83" t="s">
        <v>1201</v>
      </c>
    </row>
    <row r="378" spans="1:1">
      <c r="A378" s="83" t="s">
        <v>1045</v>
      </c>
    </row>
    <row r="379" spans="1:1">
      <c r="A379" s="85"/>
    </row>
    <row r="380" spans="1:1">
      <c r="A380" s="80" t="str">
        <f>CONCATENATE("wireless profile policy ",wlan_id20_profile_policy)</f>
        <v>wireless profile policy flex_vlan222</v>
      </c>
    </row>
    <row r="381" spans="1:1">
      <c r="A381" s="83" t="s">
        <v>1256</v>
      </c>
    </row>
    <row r="382" spans="1:1">
      <c r="A382" s="83" t="s">
        <v>1065</v>
      </c>
    </row>
    <row r="383" spans="1:1">
      <c r="A383" s="83" t="s">
        <v>1324</v>
      </c>
    </row>
    <row r="384" spans="1:1">
      <c r="A384" s="83" t="s">
        <v>1262</v>
      </c>
    </row>
    <row r="385" spans="1:1">
      <c r="A385" s="83" t="s">
        <v>1263</v>
      </c>
    </row>
    <row r="386" spans="1:1">
      <c r="A386" s="83" t="s">
        <v>1264</v>
      </c>
    </row>
    <row r="387" spans="1:1">
      <c r="A387" s="83" t="str">
        <f>CONCATENATE("description ",wlan_id20_descript)</f>
        <v>description FreeWiFi</v>
      </c>
    </row>
    <row r="388" spans="1:1">
      <c r="A388" s="83" t="s">
        <v>1265</v>
      </c>
    </row>
    <row r="389" spans="1:1">
      <c r="A389" s="83" t="s">
        <v>1266</v>
      </c>
    </row>
    <row r="390" spans="1:1">
      <c r="A390" s="83" t="s">
        <v>1267</v>
      </c>
    </row>
    <row r="391" spans="1:1">
      <c r="A391" s="83" t="s">
        <v>1268</v>
      </c>
    </row>
    <row r="392" spans="1:1">
      <c r="A392" s="80" t="str">
        <f>CONCATENATE("vlan ",wlan_id20_vlan)</f>
        <v>vlan 222</v>
      </c>
    </row>
    <row r="393" spans="1:1">
      <c r="A393" s="83" t="s">
        <v>1201</v>
      </c>
    </row>
    <row r="394" spans="1:1">
      <c r="A394" s="83" t="s">
        <v>1045</v>
      </c>
    </row>
    <row r="395" spans="1:1">
      <c r="A395" s="85"/>
    </row>
    <row r="396" spans="1:1">
      <c r="A396" s="80" t="str">
        <f>CONCATENATE("wireless profile policy ",wlan_id31_profile_policy)</f>
        <v>wireless profile policy flex_vlan513_logistik</v>
      </c>
    </row>
    <row r="397" spans="1:1">
      <c r="A397" s="6" t="s">
        <v>1483</v>
      </c>
    </row>
    <row r="398" spans="1:1">
      <c r="A398" s="6" t="s">
        <v>1484</v>
      </c>
    </row>
    <row r="399" spans="1:1">
      <c r="A399" s="6" t="s">
        <v>1485</v>
      </c>
    </row>
    <row r="400" spans="1:1">
      <c r="A400" s="6" t="s">
        <v>1486</v>
      </c>
    </row>
    <row r="401" spans="1:1">
      <c r="A401" s="6" t="s">
        <v>1487</v>
      </c>
    </row>
    <row r="402" spans="1:1">
      <c r="A402" s="6" t="s">
        <v>1488</v>
      </c>
    </row>
    <row r="403" spans="1:1">
      <c r="A403" s="6" t="s">
        <v>1489</v>
      </c>
    </row>
    <row r="404" spans="1:1">
      <c r="A404" s="6" t="s">
        <v>1490</v>
      </c>
    </row>
    <row r="405" spans="1:1">
      <c r="A405" s="6" t="s">
        <v>1491</v>
      </c>
    </row>
    <row r="406" spans="1:1">
      <c r="A406" s="59" t="str">
        <f>CONCATENATE("vlan ",wlan_id31_vlan)</f>
        <v>vlan 513</v>
      </c>
    </row>
    <row r="407" spans="1:1">
      <c r="A407" s="6" t="s">
        <v>1492</v>
      </c>
    </row>
    <row r="408" spans="1:1">
      <c r="A408" s="83" t="s">
        <v>1045</v>
      </c>
    </row>
    <row r="409" spans="1:1">
      <c r="A409" s="85"/>
    </row>
    <row r="410" spans="1:1">
      <c r="A410" s="80" t="str">
        <f>CONCATENATE("wireless profile policy ",wlan_id32_profile_policy)</f>
        <v>wireless profile policy flex_vlan512_office</v>
      </c>
    </row>
    <row r="411" spans="1:1">
      <c r="A411" s="83" t="s">
        <v>1483</v>
      </c>
    </row>
    <row r="412" spans="1:1">
      <c r="A412" s="83" t="s">
        <v>1484</v>
      </c>
    </row>
    <row r="413" spans="1:1">
      <c r="A413" s="6" t="s">
        <v>1497</v>
      </c>
    </row>
    <row r="414" spans="1:1">
      <c r="A414" s="83" t="s">
        <v>1486</v>
      </c>
    </row>
    <row r="415" spans="1:1">
      <c r="A415" s="83" t="s">
        <v>1488</v>
      </c>
    </row>
    <row r="416" spans="1:1">
      <c r="A416" s="80" t="str">
        <f>CONCATENATE("vlan ",wlan_id32_vlan)</f>
        <v>vlan 512</v>
      </c>
    </row>
    <row r="417" spans="1:1">
      <c r="A417" s="83" t="s">
        <v>1492</v>
      </c>
    </row>
    <row r="418" spans="1:1">
      <c r="A418" s="83" t="s">
        <v>1045</v>
      </c>
    </row>
    <row r="419" spans="1:1">
      <c r="A419" s="85"/>
    </row>
    <row r="420" spans="1:1">
      <c r="A420" s="80" t="str">
        <f>CONCATENATE("wireless profile policy ",wlan_id33_profile_policy)</f>
        <v>wireless profile policy flex_vlan333</v>
      </c>
    </row>
    <row r="421" spans="1:1">
      <c r="A421" s="83" t="s">
        <v>1065</v>
      </c>
    </row>
    <row r="422" spans="1:1">
      <c r="A422" s="83" t="s">
        <v>1324</v>
      </c>
    </row>
    <row r="423" spans="1:1">
      <c r="A423" s="83" t="s">
        <v>1263</v>
      </c>
    </row>
    <row r="424" spans="1:1">
      <c r="A424" s="83" t="s">
        <v>1264</v>
      </c>
    </row>
    <row r="425" spans="1:1">
      <c r="A425" s="83" t="s">
        <v>1262</v>
      </c>
    </row>
    <row r="426" spans="1:1">
      <c r="A426" s="83" t="s">
        <v>1265</v>
      </c>
    </row>
    <row r="427" spans="1:1">
      <c r="A427" s="83" t="s">
        <v>1266</v>
      </c>
    </row>
    <row r="428" spans="1:1">
      <c r="A428" s="83" t="str">
        <f>CONCATENATE("description ",wlan_id33_descript)</f>
        <v>description SmartHome</v>
      </c>
    </row>
    <row r="429" spans="1:1">
      <c r="A429" s="80" t="str">
        <f>CONCATENATE("vlan ",wlan_id33_vlan)</f>
        <v>vlan 333</v>
      </c>
    </row>
    <row r="430" spans="1:1">
      <c r="A430" s="83" t="s">
        <v>1201</v>
      </c>
    </row>
    <row r="431" spans="1:1">
      <c r="A431" s="83" t="s">
        <v>1045</v>
      </c>
    </row>
    <row r="432" spans="1:1">
      <c r="A432" s="85"/>
    </row>
    <row r="433" spans="1:1">
      <c r="A433" s="83" t="s">
        <v>1257</v>
      </c>
    </row>
    <row r="434" spans="1:1">
      <c r="A434" s="83" t="s">
        <v>1270</v>
      </c>
    </row>
    <row r="435" spans="1:1">
      <c r="A435" s="83" t="str">
        <f>CONCATENATE("vlan-name ",var_name_v1)</f>
        <v>vlan-name Management</v>
      </c>
    </row>
    <row r="436" spans="1:1">
      <c r="A436" s="83" t="str">
        <f>CONCATENATE("vlan-id ",var_vlan_mgmt)</f>
        <v>vlan-id 1</v>
      </c>
    </row>
    <row r="437" spans="1:1">
      <c r="A437" s="83" t="str">
        <f ca="1">CONCATENATE("vlan-name ",INDIRECT(CONCATENATE("var_name_v",wlan_id17_vlan)))</f>
        <v>vlan-name Guest</v>
      </c>
    </row>
    <row r="438" spans="1:1">
      <c r="A438" s="83" t="str">
        <f>CONCATENATE("vlan-id ",wlan_id17_vlan)</f>
        <v>vlan-id 511</v>
      </c>
    </row>
    <row r="439" spans="1:1">
      <c r="A439" s="83" t="s">
        <v>1498</v>
      </c>
    </row>
    <row r="440" spans="1:1">
      <c r="A440" s="83" t="s">
        <v>1499</v>
      </c>
    </row>
    <row r="441" spans="1:1">
      <c r="A441" s="83" t="str">
        <f ca="1">CONCATENATE("vlan-name ",INDIRECT(CONCATENATE("var_name_v",wlan_id18_vlan)))</f>
        <v>vlan-name MDE</v>
      </c>
    </row>
    <row r="442" spans="1:1">
      <c r="A442" s="83" t="str">
        <f>CONCATENATE("vlan-id ",wlan_id18_vlan)</f>
        <v>vlan-id 513</v>
      </c>
    </row>
    <row r="443" spans="1:1">
      <c r="A443" s="83" t="str">
        <f ca="1">CONCATENATE("vlan-name ",INDIRECT(CONCATENATE("var_name_v",wlan_id19_vlan)))</f>
        <v>vlan-name Kasse</v>
      </c>
    </row>
    <row r="444" spans="1:1">
      <c r="A444" s="83" t="str">
        <f>CONCATENATE("vlan-id ",wlan_id19_vlan)</f>
        <v>vlan-id 514</v>
      </c>
    </row>
    <row r="445" spans="1:1">
      <c r="A445" s="83" t="str">
        <f ca="1">CONCATENATE("vlan-name ",INDIRECT(CONCATENATE("var_name_v",wlan_id20_vlan)))</f>
        <v>vlan-name FreeWiFi</v>
      </c>
    </row>
    <row r="446" spans="1:1">
      <c r="A446" s="83" t="str">
        <f>CONCATENATE("vlan-id ",wlan_id20_vlan)</f>
        <v>vlan-id 222</v>
      </c>
    </row>
    <row r="447" spans="1:1">
      <c r="A447" s="83" t="str">
        <f ca="1">CONCATENATE("vlan-name ",INDIRECT(CONCATENATE("var_name_v",wlan_id33_vlan)))</f>
        <v>vlan-name SmartHome</v>
      </c>
    </row>
    <row r="448" spans="1:1">
      <c r="A448" s="83" t="str">
        <f>CONCATENATE("vlan-id ",wlan_id33_vlan)</f>
        <v>vlan-id 333</v>
      </c>
    </row>
    <row r="449" spans="1:1">
      <c r="A449" s="83" t="s">
        <v>1045</v>
      </c>
    </row>
    <row r="450" spans="1:1">
      <c r="A450" s="83" t="s">
        <v>1045</v>
      </c>
    </row>
    <row r="451" spans="1:1">
      <c r="A451" s="85" t="s">
        <v>1041</v>
      </c>
    </row>
    <row r="452" spans="1:1">
      <c r="A452" s="83" t="s">
        <v>1258</v>
      </c>
    </row>
    <row r="453" spans="1:1">
      <c r="A453" s="83" t="s">
        <v>1302</v>
      </c>
    </row>
    <row r="454" spans="1:1">
      <c r="A454" s="83" t="s">
        <v>1272</v>
      </c>
    </row>
    <row r="455" spans="1:1">
      <c r="A455" s="80" t="s">
        <v>1500</v>
      </c>
    </row>
    <row r="456" spans="1:1">
      <c r="A456" s="80" t="s">
        <v>1501</v>
      </c>
    </row>
    <row r="457" spans="1:1">
      <c r="A457" s="83" t="s">
        <v>1273</v>
      </c>
    </row>
    <row r="458" spans="1:1">
      <c r="A458" s="83" t="s">
        <v>1274</v>
      </c>
    </row>
    <row r="459" spans="1:1">
      <c r="A459" s="83" t="s">
        <v>1271</v>
      </c>
    </row>
    <row r="460" spans="1:1">
      <c r="A460" s="83" t="s">
        <v>1045</v>
      </c>
    </row>
    <row r="461" spans="1:1">
      <c r="A461" s="85"/>
    </row>
    <row r="462" spans="1:1">
      <c r="A462" s="83" t="s">
        <v>1300</v>
      </c>
    </row>
    <row r="463" spans="1:1">
      <c r="A463" s="83" t="s">
        <v>1301</v>
      </c>
    </row>
    <row r="464" spans="1:1">
      <c r="A464" s="83" t="str">
        <f ca="1">CONCATENATE("wlan ",wlan_id17_profile_wlan," policy ",wlan_id17_profile_policy)</f>
        <v>wlan vlan511_802.1x policy flex_vlan511</v>
      </c>
    </row>
    <row r="465" spans="1:1">
      <c r="A465" s="80" t="s">
        <v>1500</v>
      </c>
    </row>
    <row r="466" spans="1:1">
      <c r="A466" s="80" t="s">
        <v>1501</v>
      </c>
    </row>
    <row r="467" spans="1:1">
      <c r="A467" s="83" t="str">
        <f ca="1">CONCATENATE("wlan ",wlan_id18_profile_wlan," policy ",wlan_id18_profile_policy)</f>
        <v>wlan vlan513_802.1x policy flex_vlan513</v>
      </c>
    </row>
    <row r="468" spans="1:1">
      <c r="A468" s="83" t="str">
        <f ca="1">CONCATENATE("wlan ",wlan_id19_profile_wlan," policy ",wlan_id19_profile_policy)</f>
        <v>wlan vlan514_802.1x policy flex_vlan514</v>
      </c>
    </row>
    <row r="469" spans="1:1">
      <c r="A469" s="83" t="str">
        <f>CONCATENATE("wlan ",wlan_id20_profile_wlan," policy ",wlan_id20_profile_policy)</f>
        <v>wlan vlan222_guest policy flex_vlan222</v>
      </c>
    </row>
    <row r="470" spans="1:1">
      <c r="A470" s="83" t="str">
        <f ca="1">CONCATENATE("wlan ",wlan_id33_profile_wlan," policy ",wlan_id33_profile_policy)</f>
        <v>wlan vlan333_SmartHome policy flex_vlan333</v>
      </c>
    </row>
    <row r="471" spans="1:1">
      <c r="A471" s="83" t="s">
        <v>1045</v>
      </c>
    </row>
    <row r="472" spans="1:1">
      <c r="A472" s="85"/>
    </row>
    <row r="473" spans="1:1">
      <c r="A473" s="83" t="s">
        <v>1106</v>
      </c>
    </row>
    <row r="474" spans="1:1">
      <c r="A474" s="83" t="s">
        <v>1107</v>
      </c>
    </row>
    <row r="475" spans="1:1">
      <c r="A475" s="85"/>
    </row>
    <row r="476" spans="1:1">
      <c r="A476" s="83" t="s">
        <v>1055</v>
      </c>
    </row>
    <row r="477" spans="1:1">
      <c r="A477" s="83" t="s">
        <v>1056</v>
      </c>
    </row>
    <row r="478" spans="1:1">
      <c r="A478" s="83"/>
    </row>
    <row r="479" spans="1:1">
      <c r="A479" s="83"/>
    </row>
    <row r="480" spans="1:1" ht="15" thickBot="1">
      <c r="A480" s="81" t="s">
        <v>1303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4.4"/>
  <cols>
    <col min="1" max="1" width="87.109375" bestFit="1" customWidth="1"/>
    <col min="4" max="4" width="49.6640625" bestFit="1" customWidth="1"/>
  </cols>
  <sheetData>
    <row r="1" spans="1:1" ht="33" customHeight="1" thickBot="1">
      <c r="A1" s="99" t="s">
        <v>1435</v>
      </c>
    </row>
    <row r="2" spans="1:1">
      <c r="A2" s="78" t="s">
        <v>1285</v>
      </c>
    </row>
    <row r="3" spans="1:1">
      <c r="A3" s="83" t="s">
        <v>1080</v>
      </c>
    </row>
    <row r="4" spans="1:1">
      <c r="A4" s="83" t="s">
        <v>1083</v>
      </c>
    </row>
    <row r="5" spans="1:1">
      <c r="A5" s="83"/>
    </row>
    <row r="6" spans="1:1" ht="15" thickBot="1">
      <c r="A6" s="81" t="s">
        <v>1303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10" sqref="E10"/>
    </sheetView>
  </sheetViews>
  <sheetFormatPr baseColWidth="10" defaultColWidth="11.44140625" defaultRowHeight="14.4"/>
  <cols>
    <col min="1" max="3" width="11.44140625" style="9"/>
    <col min="4" max="4" width="11.44140625" style="10"/>
    <col min="5" max="5" width="14.5546875" style="9" bestFit="1" customWidth="1"/>
    <col min="6" max="6" width="15.33203125" style="9" customWidth="1"/>
    <col min="7" max="7" width="14.5546875" style="9" customWidth="1"/>
    <col min="8" max="8" width="21.5546875" style="9" bestFit="1" customWidth="1"/>
    <col min="9" max="9" width="13.33203125" style="8" customWidth="1"/>
    <col min="10" max="10" width="14.44140625" style="8" customWidth="1"/>
    <col min="11" max="11" width="16.109375" style="9" customWidth="1"/>
    <col min="12" max="14" width="14.5546875" style="1" customWidth="1"/>
    <col min="15" max="15" width="15.6640625" style="1" bestFit="1" customWidth="1"/>
    <col min="16" max="16" width="9" style="1" customWidth="1"/>
    <col min="17" max="17" width="8.33203125" style="1" customWidth="1"/>
    <col min="18" max="18" width="13" style="1" bestFit="1" customWidth="1"/>
    <col min="19" max="19" width="26.109375" style="1" customWidth="1"/>
    <col min="20" max="20" width="19" style="1" bestFit="1" customWidth="1"/>
    <col min="21" max="16384" width="11.44140625" style="1"/>
  </cols>
  <sheetData>
    <row r="1" spans="1:21">
      <c r="A1" s="125" t="s">
        <v>1071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1">
      <c r="A2" s="127" t="s">
        <v>1072</v>
      </c>
      <c r="B2" s="127" t="s">
        <v>1073</v>
      </c>
      <c r="C2" s="127"/>
      <c r="D2" s="127"/>
      <c r="E2" s="127" t="s">
        <v>1088</v>
      </c>
      <c r="F2" s="127"/>
      <c r="G2" s="127"/>
      <c r="H2" s="127"/>
      <c r="I2" s="133" t="s">
        <v>1092</v>
      </c>
      <c r="J2" s="133"/>
      <c r="K2" s="133"/>
      <c r="L2" s="127" t="s">
        <v>1216</v>
      </c>
      <c r="M2" s="127" t="s">
        <v>1218</v>
      </c>
      <c r="N2" s="127" t="s">
        <v>1450</v>
      </c>
    </row>
    <row r="3" spans="1:21">
      <c r="A3" s="127"/>
      <c r="B3" s="127" t="s">
        <v>1074</v>
      </c>
      <c r="C3" s="127"/>
      <c r="D3" s="130" t="s">
        <v>1077</v>
      </c>
      <c r="E3" s="131" t="s">
        <v>1350</v>
      </c>
      <c r="F3" s="132"/>
      <c r="G3" s="127" t="s">
        <v>1091</v>
      </c>
      <c r="H3" s="11" t="s">
        <v>1090</v>
      </c>
      <c r="I3" s="128" t="s">
        <v>1089</v>
      </c>
      <c r="J3" s="128" t="s">
        <v>1345</v>
      </c>
      <c r="K3" s="128" t="s">
        <v>1346</v>
      </c>
      <c r="L3" s="127"/>
      <c r="M3" s="127"/>
      <c r="N3" s="127"/>
      <c r="O3" s="7"/>
      <c r="P3" s="7"/>
      <c r="Q3" s="7"/>
      <c r="R3" s="7"/>
      <c r="S3" s="7"/>
      <c r="T3" s="7"/>
      <c r="U3" s="7"/>
    </row>
    <row r="4" spans="1:21">
      <c r="A4" s="127"/>
      <c r="B4" s="11" t="s">
        <v>1075</v>
      </c>
      <c r="C4" s="11" t="s">
        <v>1076</v>
      </c>
      <c r="D4" s="130"/>
      <c r="E4" s="11" t="s">
        <v>1351</v>
      </c>
      <c r="F4" s="11" t="s">
        <v>1348</v>
      </c>
      <c r="G4" s="127"/>
      <c r="H4" s="11" t="s">
        <v>1089</v>
      </c>
      <c r="I4" s="129"/>
      <c r="J4" s="129"/>
      <c r="K4" s="129"/>
      <c r="L4" s="127"/>
      <c r="M4" s="127"/>
      <c r="N4" s="127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1349</v>
      </c>
      <c r="G6" s="11" t="s">
        <v>1029</v>
      </c>
      <c r="H6" s="11" t="s">
        <v>1008</v>
      </c>
      <c r="I6" s="113" t="s">
        <v>1093</v>
      </c>
      <c r="J6" s="14" t="s">
        <v>1070</v>
      </c>
      <c r="K6" s="13" t="s">
        <v>1347</v>
      </c>
      <c r="L6" s="64" t="s">
        <v>1067</v>
      </c>
      <c r="M6" s="64">
        <v>1</v>
      </c>
      <c r="N6" s="106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14" t="s">
        <v>1451</v>
      </c>
      <c r="L7" s="64" t="s">
        <v>1068</v>
      </c>
      <c r="M7" s="64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J8" s="14" t="s">
        <v>1473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1244</v>
      </c>
      <c r="F9" s="11" t="s">
        <v>1085</v>
      </c>
      <c r="J9" s="14" t="s">
        <v>1506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E10" s="9" t="s">
        <v>1508</v>
      </c>
      <c r="F10" s="11" t="s">
        <v>1244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1452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1453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4.4"/>
  <cols>
    <col min="1" max="2" width="47.109375" bestFit="1" customWidth="1"/>
  </cols>
  <sheetData>
    <row r="1" spans="1:1" ht="33.75" customHeight="1" thickBot="1">
      <c r="A1" s="62" t="s">
        <v>1436</v>
      </c>
    </row>
    <row r="2" spans="1:1">
      <c r="A2" s="78" t="s">
        <v>1285</v>
      </c>
    </row>
    <row r="3" spans="1:1">
      <c r="A3" s="83" t="s">
        <v>1079</v>
      </c>
    </row>
    <row r="4" spans="1:1">
      <c r="A4" s="83" t="str">
        <f>IF('AP-LIST_c9800'!E4="","#",CONCATENATE("ap name AP",'AP-LIST_c9800'!M4," name ",'AP-LIST_c9800'!B4))</f>
        <v>#</v>
      </c>
    </row>
    <row r="5" spans="1:1">
      <c r="A5" s="83" t="str">
        <f>IF('AP-LIST_c9800'!E5="","#",CONCATENATE("ap name AP",'AP-LIST_c9800'!M5," name ",'AP-LIST_c9800'!B5))</f>
        <v>#</v>
      </c>
    </row>
    <row r="6" spans="1:1">
      <c r="A6" s="83" t="str">
        <f>IF('AP-LIST_c9800'!E6="","#",CONCATENATE("ap name AP",'AP-LIST_c9800'!M6," name ",'AP-LIST_c9800'!B6))</f>
        <v>#</v>
      </c>
    </row>
    <row r="7" spans="1:1">
      <c r="A7" s="83" t="str">
        <f>IF('AP-LIST_c9800'!E7="","#",CONCATENATE("ap name AP",'AP-LIST_c9800'!M7," name ",'AP-LIST_c9800'!B7))</f>
        <v>#</v>
      </c>
    </row>
    <row r="8" spans="1:1">
      <c r="A8" s="83" t="str">
        <f>IF('AP-LIST_c9800'!E8="","#",CONCATENATE("ap name AP",'AP-LIST_c9800'!M8," name ",'AP-LIST_c9800'!B8))</f>
        <v>#</v>
      </c>
    </row>
    <row r="9" spans="1:1">
      <c r="A9" s="83" t="str">
        <f>IF('AP-LIST_c9800'!E9="","#",CONCATENATE("ap name AP",'AP-LIST_c9800'!M9," name ",'AP-LIST_c9800'!B9))</f>
        <v>#</v>
      </c>
    </row>
    <row r="10" spans="1:1">
      <c r="A10" s="83" t="str">
        <f>IF('AP-LIST_c9800'!E10="","#",CONCATENATE("ap name AP",'AP-LIST_c9800'!M10," name ",'AP-LIST_c9800'!B10))</f>
        <v>#</v>
      </c>
    </row>
    <row r="11" spans="1:1">
      <c r="A11" s="83" t="str">
        <f>IF('AP-LIST_c9800'!E11="","#",CONCATENATE("ap name AP",'AP-LIST_c9800'!M11," name ",'AP-LIST_c9800'!B11))</f>
        <v>#</v>
      </c>
    </row>
    <row r="12" spans="1:1">
      <c r="A12" s="83" t="str">
        <f>IF('AP-LIST_c9800'!E12="","#",CONCATENATE("ap name AP",'AP-LIST_c9800'!M12," name ",'AP-LIST_c9800'!B12))</f>
        <v>#</v>
      </c>
    </row>
    <row r="13" spans="1:1">
      <c r="A13" s="83" t="str">
        <f>IF('AP-LIST_c9800'!E13="","#",CONCATENATE("ap name AP",'AP-LIST_c9800'!M13," name ",'AP-LIST_c9800'!B13))</f>
        <v>#</v>
      </c>
    </row>
    <row r="14" spans="1:1">
      <c r="A14" s="83" t="str">
        <f>IF('AP-LIST_c9800'!E14="","#",CONCATENATE("ap name AP",'AP-LIST_c9800'!M14," name ",'AP-LIST_c9800'!B14))</f>
        <v>#</v>
      </c>
    </row>
    <row r="15" spans="1:1">
      <c r="A15" s="83" t="str">
        <f>IF('AP-LIST_c9800'!E15="","#",CONCATENATE("ap name AP",'AP-LIST_c9800'!M15," name ",'AP-LIST_c9800'!B15))</f>
        <v>#</v>
      </c>
    </row>
    <row r="16" spans="1:1">
      <c r="A16" s="83" t="str">
        <f>IF('AP-LIST_c9800'!E16="","#",CONCATENATE("ap name AP",'AP-LIST_c9800'!M16," name ",'AP-LIST_c9800'!B16))</f>
        <v>#</v>
      </c>
    </row>
    <row r="17" spans="1:1">
      <c r="A17" s="83" t="str">
        <f>IF('AP-LIST_c9800'!E17="","#",CONCATENATE("ap name AP",'AP-LIST_c9800'!M17," name ",'AP-LIST_c9800'!B17))</f>
        <v>#</v>
      </c>
    </row>
    <row r="18" spans="1:1">
      <c r="A18" s="83" t="str">
        <f>IF('AP-LIST_c9800'!E18="","#",CONCATENATE("ap name AP",'AP-LIST_c9800'!M18," name ",'AP-LIST_c9800'!B18))</f>
        <v>#</v>
      </c>
    </row>
    <row r="19" spans="1:1">
      <c r="A19" s="83" t="str">
        <f>IF('AP-LIST_c9800'!E19="","#",CONCATENATE("ap name AP",'AP-LIST_c9800'!M19," name ",'AP-LIST_c9800'!B19))</f>
        <v>#</v>
      </c>
    </row>
    <row r="20" spans="1:1">
      <c r="A20" s="83" t="str">
        <f>IF('AP-LIST_c9800'!E20="","#",CONCATENATE("ap name AP",'AP-LIST_c9800'!M20," name ",'AP-LIST_c9800'!B20))</f>
        <v>#</v>
      </c>
    </row>
    <row r="21" spans="1:1">
      <c r="A21" s="83" t="str">
        <f>IF('AP-LIST_c9800'!E21="","#",CONCATENATE("ap name AP",'AP-LIST_c9800'!M21," name ",'AP-LIST_c9800'!B21))</f>
        <v>#</v>
      </c>
    </row>
    <row r="22" spans="1:1">
      <c r="A22" s="83" t="str">
        <f>IF('AP-LIST_c9800'!E22="","#",CONCATENATE("ap name AP",'AP-LIST_c9800'!M22," name ",'AP-LIST_c9800'!B22))</f>
        <v>#</v>
      </c>
    </row>
    <row r="23" spans="1:1">
      <c r="A23" s="83" t="str">
        <f>IF('AP-LIST_c9800'!E23="","#",CONCATENATE("ap name AP",'AP-LIST_c9800'!M23," name ",'AP-LIST_c9800'!B23))</f>
        <v>#</v>
      </c>
    </row>
    <row r="24" spans="1:1">
      <c r="A24" s="83" t="str">
        <f>IF('AP-LIST_c9800'!E24="","#",CONCATENATE("ap name AP",'AP-LIST_c9800'!M24," name ",'AP-LIST_c9800'!B24))</f>
        <v>#</v>
      </c>
    </row>
    <row r="25" spans="1:1">
      <c r="A25" s="83" t="str">
        <f>IF('AP-LIST_c9800'!E25="","#",CONCATENATE("ap name AP",'AP-LIST_c9800'!M25," name ",'AP-LIST_c9800'!B25))</f>
        <v>#</v>
      </c>
    </row>
    <row r="26" spans="1:1">
      <c r="A26" s="83" t="str">
        <f>IF('AP-LIST_c9800'!E26="","#",CONCATENATE("ap name AP",'AP-LIST_c9800'!M26," name ",'AP-LIST_c9800'!B26))</f>
        <v>#</v>
      </c>
    </row>
    <row r="27" spans="1:1">
      <c r="A27" s="83" t="str">
        <f>IF('AP-LIST_c9800'!E27="","#",CONCATENATE("ap name AP",'AP-LIST_c9800'!M27," name ",'AP-LIST_c9800'!B27))</f>
        <v>#</v>
      </c>
    </row>
    <row r="28" spans="1:1">
      <c r="A28" s="83" t="str">
        <f>IF('AP-LIST_c9800'!E28="","#",CONCATENATE("ap name AP",'AP-LIST_c9800'!M28," name ",'AP-LIST_c9800'!B28))</f>
        <v>#</v>
      </c>
    </row>
    <row r="29" spans="1:1">
      <c r="A29" s="83" t="str">
        <f>IF('AP-LIST_c9800'!E29="","#",CONCATENATE("ap name AP",'AP-LIST_c9800'!M29," name ",'AP-LIST_c9800'!B29))</f>
        <v>#</v>
      </c>
    </row>
    <row r="30" spans="1:1">
      <c r="A30" s="83" t="str">
        <f>IF('AP-LIST_c9800'!E30="","#",CONCATENATE("ap name AP",'AP-LIST_c9800'!M30," name ",'AP-LIST_c9800'!B30))</f>
        <v>#</v>
      </c>
    </row>
    <row r="31" spans="1:1">
      <c r="A31" s="83" t="str">
        <f>IF('AP-LIST_c9800'!E31="","#",CONCATENATE("ap name AP",'AP-LIST_c9800'!M31," name ",'AP-LIST_c9800'!B31))</f>
        <v>#</v>
      </c>
    </row>
    <row r="32" spans="1:1">
      <c r="A32" s="83" t="str">
        <f>IF('AP-LIST_c9800'!E32="","#",CONCATENATE("ap name AP",'AP-LIST_c9800'!M32," name ",'AP-LIST_c9800'!B32))</f>
        <v>#</v>
      </c>
    </row>
    <row r="33" spans="1:1">
      <c r="A33" s="83" t="str">
        <f>IF('AP-LIST_c9800'!E33="","#",CONCATENATE("ap name AP",'AP-LIST_c9800'!M33," name ",'AP-LIST_c9800'!B33))</f>
        <v>#</v>
      </c>
    </row>
    <row r="34" spans="1:1">
      <c r="A34" s="83" t="str">
        <f>IF('AP-LIST_c9800'!E34="","#",CONCATENATE("ap name AP",'AP-LIST_c9800'!M34," name ",'AP-LIST_c9800'!B34))</f>
        <v>#</v>
      </c>
    </row>
    <row r="35" spans="1:1">
      <c r="A35" s="83" t="str">
        <f>IF('AP-LIST_c9800'!E35="","#",CONCATENATE("ap name AP",'AP-LIST_c9800'!M35," name ",'AP-LIST_c9800'!B35))</f>
        <v>#</v>
      </c>
    </row>
    <row r="36" spans="1:1">
      <c r="A36" s="83" t="str">
        <f>IF('AP-LIST_c9800'!E36="","#",CONCATENATE("ap name AP",'AP-LIST_c9800'!M36," name ",'AP-LIST_c9800'!B36))</f>
        <v>#</v>
      </c>
    </row>
    <row r="37" spans="1:1">
      <c r="A37" s="83" t="str">
        <f>IF('AP-LIST_c9800'!E37="","#",CONCATENATE("ap name AP",'AP-LIST_c9800'!M37," name ",'AP-LIST_c9800'!B37))</f>
        <v>#</v>
      </c>
    </row>
    <row r="38" spans="1:1">
      <c r="A38" s="83" t="str">
        <f>IF('AP-LIST_c9800'!E38="","#",CONCATENATE("ap name AP",'AP-LIST_c9800'!M38," name ",'AP-LIST_c9800'!B38))</f>
        <v>#</v>
      </c>
    </row>
    <row r="39" spans="1:1">
      <c r="A39" s="83" t="str">
        <f>IF('AP-LIST_c9800'!E39="","#",CONCATENATE("ap name AP",'AP-LIST_c9800'!M39," name ",'AP-LIST_c9800'!B39))</f>
        <v>#</v>
      </c>
    </row>
    <row r="40" spans="1:1">
      <c r="A40" s="83" t="str">
        <f>IF('AP-LIST_c9800'!E40="","#",CONCATENATE("ap name AP",'AP-LIST_c9800'!M40," name ",'AP-LIST_c9800'!B40))</f>
        <v>#</v>
      </c>
    </row>
    <row r="41" spans="1:1">
      <c r="A41" s="83" t="str">
        <f>IF('AP-LIST_c9800'!E41="","#",CONCATENATE("ap name AP",'AP-LIST_c9800'!M41," name ",'AP-LIST_c9800'!B41))</f>
        <v>#</v>
      </c>
    </row>
    <row r="42" spans="1:1">
      <c r="A42" s="83" t="str">
        <f>IF('AP-LIST_c9800'!E42="","#",CONCATENATE("ap name AP",'AP-LIST_c9800'!M42," name ",'AP-LIST_c9800'!B42))</f>
        <v>#</v>
      </c>
    </row>
    <row r="43" spans="1:1">
      <c r="A43" s="83" t="str">
        <f>IF('AP-LIST_c9800'!E43="","#",CONCATENATE("ap name AP",'AP-LIST_c9800'!M43," name ",'AP-LIST_c9800'!B43))</f>
        <v>#</v>
      </c>
    </row>
    <row r="44" spans="1:1">
      <c r="A44" s="83" t="str">
        <f>IF('AP-LIST_c9800'!E44="","#",CONCATENATE("ap name AP",'AP-LIST_c9800'!M44," name ",'AP-LIST_c9800'!B44))</f>
        <v>#</v>
      </c>
    </row>
    <row r="45" spans="1:1">
      <c r="A45" s="83" t="str">
        <f>IF('AP-LIST_c9800'!E45="","#",CONCATENATE("ap name AP",'AP-LIST_c9800'!M45," name ",'AP-LIST_c9800'!B45))</f>
        <v>#</v>
      </c>
    </row>
    <row r="46" spans="1:1">
      <c r="A46" s="83" t="str">
        <f>IF('AP-LIST_c9800'!E46="","#",CONCATENATE("ap name AP",'AP-LIST_c9800'!M46," name ",'AP-LIST_c9800'!B46))</f>
        <v>#</v>
      </c>
    </row>
    <row r="47" spans="1:1">
      <c r="A47" s="83" t="str">
        <f>IF('AP-LIST_c9800'!E47="","#",CONCATENATE("ap name AP",'AP-LIST_c9800'!M47," name ",'AP-LIST_c9800'!B47))</f>
        <v>#</v>
      </c>
    </row>
    <row r="48" spans="1:1">
      <c r="A48" s="83" t="str">
        <f>IF('AP-LIST_c9800'!E48="","#",CONCATENATE("ap name AP",'AP-LIST_c9800'!M48," name ",'AP-LIST_c9800'!B48))</f>
        <v>#</v>
      </c>
    </row>
    <row r="49" spans="1:1">
      <c r="A49" s="83" t="str">
        <f>IF('AP-LIST_c9800'!E49="","#",CONCATENATE("ap name AP",'AP-LIST_c9800'!M49," name ",'AP-LIST_c9800'!B49))</f>
        <v>#</v>
      </c>
    </row>
    <row r="50" spans="1:1">
      <c r="A50" s="83" t="str">
        <f>IF('AP-LIST_c9800'!E50="","#",CONCATENATE("ap name AP",'AP-LIST_c9800'!M50," name ",'AP-LIST_c9800'!B50))</f>
        <v>#</v>
      </c>
    </row>
    <row r="51" spans="1:1">
      <c r="A51" s="83" t="str">
        <f>IF('AP-LIST_c9800'!E51="","#",CONCATENATE("ap name AP",'AP-LIST_c9800'!M51," name ",'AP-LIST_c9800'!B51))</f>
        <v>#</v>
      </c>
    </row>
    <row r="52" spans="1:1">
      <c r="A52" s="83" t="str">
        <f>IF('AP-LIST_c9800'!E52="","#",CONCATENATE("ap name AP",'AP-LIST_c9800'!M52," name ",'AP-LIST_c9800'!B52))</f>
        <v>#</v>
      </c>
    </row>
    <row r="53" spans="1:1">
      <c r="A53" s="83" t="str">
        <f>IF('AP-LIST_c9800'!E53="","#",CONCATENATE("ap name AP",'AP-LIST_c9800'!M53," name ",'AP-LIST_c9800'!B53))</f>
        <v>#</v>
      </c>
    </row>
    <row r="54" spans="1:1">
      <c r="A54" s="83" t="str">
        <f>IF('AP-LIST_c9800'!E54="","#",CONCATENATE("ap name AP",'AP-LIST_c9800'!M54," name ",'AP-LIST_c9800'!B54))</f>
        <v>#</v>
      </c>
    </row>
    <row r="55" spans="1:1">
      <c r="A55" s="83" t="str">
        <f>IF('AP-LIST_c9800'!E55="","#",CONCATENATE("ap name AP",'AP-LIST_c9800'!M55," name ",'AP-LIST_c9800'!B55))</f>
        <v>#</v>
      </c>
    </row>
    <row r="56" spans="1:1">
      <c r="A56" s="83" t="str">
        <f>IF('AP-LIST_c9800'!E56="","#",CONCATENATE("ap name AP",'AP-LIST_c9800'!M56," name ",'AP-LIST_c9800'!B56))</f>
        <v>#</v>
      </c>
    </row>
    <row r="57" spans="1:1">
      <c r="A57" s="83" t="str">
        <f>IF('AP-LIST_c9800'!E57="","#",CONCATENATE("ap name AP",'AP-LIST_c9800'!M57," name ",'AP-LIST_c9800'!B57))</f>
        <v>#</v>
      </c>
    </row>
    <row r="58" spans="1:1">
      <c r="A58" s="83" t="str">
        <f>IF('AP-LIST_c9800'!E58="","#",CONCATENATE("ap name AP",'AP-LIST_c9800'!M58," name ",'AP-LIST_c9800'!B58))</f>
        <v>#</v>
      </c>
    </row>
    <row r="59" spans="1:1">
      <c r="A59" s="83" t="str">
        <f>IF('AP-LIST_c9800'!E59="","#",CONCATENATE("ap name AP",'AP-LIST_c9800'!M59," name ",'AP-LIST_c9800'!B59))</f>
        <v>#</v>
      </c>
    </row>
    <row r="60" spans="1:1">
      <c r="A60" s="83" t="str">
        <f>IF('AP-LIST_c9800'!E60="","#",CONCATENATE("ap name AP",'AP-LIST_c9800'!M60," name ",'AP-LIST_c9800'!B60))</f>
        <v>#</v>
      </c>
    </row>
    <row r="61" spans="1:1">
      <c r="A61" s="83" t="str">
        <f>IF('AP-LIST_c9800'!E61="","#",CONCATENATE("ap name AP",'AP-LIST_c9800'!M61," name ",'AP-LIST_c9800'!B61))</f>
        <v>#</v>
      </c>
    </row>
    <row r="62" spans="1:1">
      <c r="A62" s="83" t="str">
        <f>IF('AP-LIST_c9800'!E62="","#",CONCATENATE("ap name AP",'AP-LIST_c9800'!M62," name ",'AP-LIST_c9800'!B62))</f>
        <v>#</v>
      </c>
    </row>
    <row r="63" spans="1:1">
      <c r="A63" s="83" t="str">
        <f>IF('AP-LIST_c9800'!E63="","#",CONCATENATE("ap name AP",'AP-LIST_c9800'!M63," name ",'AP-LIST_c9800'!B63))</f>
        <v>#</v>
      </c>
    </row>
    <row r="64" spans="1:1">
      <c r="A64" s="83" t="str">
        <f>IF('AP-LIST_c9800'!E64="","#",CONCATENATE("ap name AP",'AP-LIST_c9800'!M64," name ",'AP-LIST_c9800'!B64))</f>
        <v>#</v>
      </c>
    </row>
    <row r="65" spans="1:1">
      <c r="A65" s="83" t="str">
        <f>IF('AP-LIST_c9800'!E65="","#",CONCATENATE("ap name AP",'AP-LIST_c9800'!M65," name ",'AP-LIST_c9800'!B65))</f>
        <v>#</v>
      </c>
    </row>
    <row r="66" spans="1:1">
      <c r="A66" s="83" t="str">
        <f>IF('AP-LIST_c9800'!E66="","#",CONCATENATE("ap name AP",'AP-LIST_c9800'!M66," name ",'AP-LIST_c9800'!B66))</f>
        <v>#</v>
      </c>
    </row>
    <row r="67" spans="1:1">
      <c r="A67" s="83" t="str">
        <f>IF('AP-LIST_c9800'!E67="","#",CONCATENATE("ap name AP",'AP-LIST_c9800'!M67," name ",'AP-LIST_c9800'!B67))</f>
        <v>#</v>
      </c>
    </row>
    <row r="68" spans="1:1">
      <c r="A68" s="83" t="str">
        <f>IF('AP-LIST_c9800'!E68="","#",CONCATENATE("ap name AP",'AP-LIST_c9800'!M68," name ",'AP-LIST_c9800'!B68))</f>
        <v>#</v>
      </c>
    </row>
    <row r="69" spans="1:1">
      <c r="A69" s="83" t="str">
        <f>IF('AP-LIST_c9800'!E69="","#",CONCATENATE("ap name AP",'AP-LIST_c9800'!M69," name ",'AP-LIST_c9800'!B69))</f>
        <v>#</v>
      </c>
    </row>
    <row r="70" spans="1:1">
      <c r="A70" s="83" t="str">
        <f>IF('AP-LIST_c9800'!E70="","#",CONCATENATE("ap name AP",'AP-LIST_c9800'!M70," name ",'AP-LIST_c9800'!B70))</f>
        <v>#</v>
      </c>
    </row>
    <row r="71" spans="1:1">
      <c r="A71" s="83" t="str">
        <f>IF('AP-LIST_c9800'!E71="","#",CONCATENATE("ap name AP",'AP-LIST_c9800'!M71," name ",'AP-LIST_c9800'!B71))</f>
        <v>#</v>
      </c>
    </row>
    <row r="72" spans="1:1">
      <c r="A72" s="83" t="str">
        <f>IF('AP-LIST_c9800'!E72="","#",CONCATENATE("ap name AP",'AP-LIST_c9800'!M72," name ",'AP-LIST_c9800'!B72))</f>
        <v>#</v>
      </c>
    </row>
    <row r="73" spans="1:1">
      <c r="A73" s="83" t="str">
        <f>IF('AP-LIST_c9800'!E73="","#",CONCATENATE("ap name AP",'AP-LIST_c9800'!M73," name ",'AP-LIST_c9800'!B73))</f>
        <v>#</v>
      </c>
    </row>
    <row r="74" spans="1:1">
      <c r="A74" s="83" t="str">
        <f>IF('AP-LIST_c9800'!E74="","#",CONCATENATE("ap name AP",'AP-LIST_c9800'!M74," name ",'AP-LIST_c9800'!B74))</f>
        <v>#</v>
      </c>
    </row>
    <row r="75" spans="1:1">
      <c r="A75" s="83" t="str">
        <f>IF('AP-LIST_c9800'!E75="","#",CONCATENATE("ap name AP",'AP-LIST_c9800'!M75," name ",'AP-LIST_c9800'!B75))</f>
        <v>#</v>
      </c>
    </row>
    <row r="76" spans="1:1">
      <c r="A76" s="83" t="str">
        <f>IF('AP-LIST_c9800'!E76="","#",CONCATENATE("ap name AP",'AP-LIST_c9800'!M76," name ",'AP-LIST_c9800'!B76))</f>
        <v>#</v>
      </c>
    </row>
    <row r="77" spans="1:1">
      <c r="A77" s="83" t="str">
        <f>IF('AP-LIST_c9800'!E77="","#",CONCATENATE("ap name AP",'AP-LIST_c9800'!M77," name ",'AP-LIST_c9800'!B77))</f>
        <v>#</v>
      </c>
    </row>
    <row r="78" spans="1:1">
      <c r="A78" s="83" t="str">
        <f>IF('AP-LIST_c9800'!E78="","#",CONCATENATE("ap name AP",'AP-LIST_c9800'!M78," name ",'AP-LIST_c9800'!B78))</f>
        <v>#</v>
      </c>
    </row>
    <row r="79" spans="1:1">
      <c r="A79" s="83" t="str">
        <f>IF('AP-LIST_c9800'!E79="","#",CONCATENATE("ap name AP",'AP-LIST_c9800'!M79," name ",'AP-LIST_c9800'!B79))</f>
        <v>#</v>
      </c>
    </row>
    <row r="80" spans="1:1">
      <c r="A80" s="83" t="str">
        <f>IF('AP-LIST_c9800'!E80="","#",CONCATENATE("ap name AP",'AP-LIST_c9800'!M80," name ",'AP-LIST_c9800'!B80))</f>
        <v>#</v>
      </c>
    </row>
    <row r="81" spans="1:1">
      <c r="A81" s="83" t="str">
        <f>IF('AP-LIST_c9800'!E81="","#",CONCATENATE("ap name AP",'AP-LIST_c9800'!M81," name ",'AP-LIST_c9800'!B81))</f>
        <v>#</v>
      </c>
    </row>
    <row r="82" spans="1:1">
      <c r="A82" s="83" t="str">
        <f>IF('AP-LIST_c9800'!E82="","#",CONCATENATE("ap name AP",'AP-LIST_c9800'!M82," name ",'AP-LIST_c9800'!B82))</f>
        <v>#</v>
      </c>
    </row>
    <row r="83" spans="1:1">
      <c r="A83" s="83" t="str">
        <f>IF('AP-LIST_c9800'!E83="","#",CONCATENATE("ap name AP",'AP-LIST_c9800'!M83," name ",'AP-LIST_c9800'!B83))</f>
        <v>#</v>
      </c>
    </row>
    <row r="84" spans="1:1">
      <c r="A84" s="83" t="str">
        <f>IF('AP-LIST_c9800'!E84="","#",CONCATENATE("ap name AP",'AP-LIST_c9800'!M84," name ",'AP-LIST_c9800'!B84))</f>
        <v>#</v>
      </c>
    </row>
    <row r="85" spans="1:1">
      <c r="A85" s="83" t="str">
        <f>IF('AP-LIST_c9800'!E85="","#",CONCATENATE("ap name AP",'AP-LIST_c9800'!M85," name ",'AP-LIST_c9800'!B85))</f>
        <v>#</v>
      </c>
    </row>
    <row r="86" spans="1:1">
      <c r="A86" s="83" t="str">
        <f>IF('AP-LIST_c9800'!E86="","#",CONCATENATE("ap name AP",'AP-LIST_c9800'!M86," name ",'AP-LIST_c9800'!B86))</f>
        <v>#</v>
      </c>
    </row>
    <row r="87" spans="1:1">
      <c r="A87" s="83" t="str">
        <f>IF('AP-LIST_c9800'!E87="","#",CONCATENATE("ap name AP",'AP-LIST_c9800'!M87," name ",'AP-LIST_c9800'!B87))</f>
        <v>#</v>
      </c>
    </row>
    <row r="88" spans="1:1">
      <c r="A88" s="83" t="str">
        <f>IF('AP-LIST_c9800'!E88="","#",CONCATENATE("ap name AP",'AP-LIST_c9800'!M88," name ",'AP-LIST_c9800'!B88))</f>
        <v>#</v>
      </c>
    </row>
    <row r="89" spans="1:1">
      <c r="A89" s="83" t="str">
        <f>IF('AP-LIST_c9800'!E89="","#",CONCATENATE("ap name AP",'AP-LIST_c9800'!M89," name ",'AP-LIST_c9800'!B89))</f>
        <v>#</v>
      </c>
    </row>
    <row r="90" spans="1:1">
      <c r="A90" s="83" t="str">
        <f>IF('AP-LIST_c9800'!E90="","#",CONCATENATE("ap name AP",'AP-LIST_c9800'!M90," name ",'AP-LIST_c9800'!B90))</f>
        <v>#</v>
      </c>
    </row>
    <row r="91" spans="1:1">
      <c r="A91" s="83" t="str">
        <f>IF('AP-LIST_c9800'!E91="","#",CONCATENATE("ap name AP",'AP-LIST_c9800'!M91," name ",'AP-LIST_c9800'!B91))</f>
        <v>#</v>
      </c>
    </row>
    <row r="92" spans="1:1">
      <c r="A92" s="83" t="str">
        <f>IF('AP-LIST_c9800'!E92="","#",CONCATENATE("ap name AP",'AP-LIST_c9800'!M92," name ",'AP-LIST_c9800'!B92))</f>
        <v>#</v>
      </c>
    </row>
    <row r="93" spans="1:1">
      <c r="A93" s="83" t="str">
        <f>IF('AP-LIST_c9800'!E93="","#",CONCATENATE("ap name AP",'AP-LIST_c9800'!M93," name ",'AP-LIST_c9800'!B93))</f>
        <v>#</v>
      </c>
    </row>
    <row r="94" spans="1:1">
      <c r="A94" s="83" t="str">
        <f>IF('AP-LIST_c9800'!E94="","#",CONCATENATE("ap name AP",'AP-LIST_c9800'!M94," name ",'AP-LIST_c9800'!B94))</f>
        <v>#</v>
      </c>
    </row>
    <row r="95" spans="1:1">
      <c r="A95" s="83" t="str">
        <f>IF('AP-LIST_c9800'!E95="","#",CONCATENATE("ap name AP",'AP-LIST_c9800'!M95," name ",'AP-LIST_c9800'!B95))</f>
        <v>#</v>
      </c>
    </row>
    <row r="96" spans="1:1">
      <c r="A96" s="83" t="str">
        <f>IF('AP-LIST_c9800'!E96="","#",CONCATENATE("ap name AP",'AP-LIST_c9800'!M96," name ",'AP-LIST_c9800'!B96))</f>
        <v>#</v>
      </c>
    </row>
    <row r="97" spans="1:1">
      <c r="A97" s="83" t="str">
        <f>IF('AP-LIST_c9800'!E97="","#",CONCATENATE("ap name AP",'AP-LIST_c9800'!M97," name ",'AP-LIST_c9800'!B97))</f>
        <v>#</v>
      </c>
    </row>
    <row r="98" spans="1:1">
      <c r="A98" s="83" t="str">
        <f>IF('AP-LIST_c9800'!E98="","#",CONCATENATE("ap name AP",'AP-LIST_c9800'!M98," name ",'AP-LIST_c9800'!B98))</f>
        <v>#</v>
      </c>
    </row>
    <row r="99" spans="1:1">
      <c r="A99" s="83" t="str">
        <f>IF('AP-LIST_c9800'!E99="","#",CONCATENATE("ap name AP",'AP-LIST_c9800'!M99," name ",'AP-LIST_c9800'!B99))</f>
        <v>#</v>
      </c>
    </row>
    <row r="100" spans="1:1">
      <c r="A100" s="83" t="str">
        <f>IF('AP-LIST_c9800'!E100="","#",CONCATENATE("ap name AP",'AP-LIST_c9800'!M100," name ",'AP-LIST_c9800'!B100))</f>
        <v>#</v>
      </c>
    </row>
    <row r="101" spans="1:1">
      <c r="A101" s="83" t="str">
        <f>IF('AP-LIST_c9800'!E101="","#",CONCATENATE("ap name AP",'AP-LIST_c9800'!M101," name ",'AP-LIST_c9800'!B101))</f>
        <v>#</v>
      </c>
    </row>
    <row r="102" spans="1:1">
      <c r="A102" s="83" t="str">
        <f>IF('AP-LIST_c9800'!E102="","#",CONCATENATE("ap name AP",'AP-LIST_c9800'!M102," name ",'AP-LIST_c9800'!B102))</f>
        <v>#</v>
      </c>
    </row>
    <row r="103" spans="1:1">
      <c r="A103" s="83" t="str">
        <f>IF('AP-LIST_c9800'!E103="","#",CONCATENATE("ap name AP",'AP-LIST_c9800'!M103," name ",'AP-LIST_c9800'!B103))</f>
        <v>#</v>
      </c>
    </row>
    <row r="104" spans="1:1">
      <c r="A104" s="83" t="str">
        <f>IF('AP-LIST_c9800'!E104="","#",CONCATENATE("ap name AP",'AP-LIST_c9800'!M104," name ",'AP-LIST_c9800'!B104))</f>
        <v>#</v>
      </c>
    </row>
    <row r="105" spans="1:1">
      <c r="A105" s="83" t="str">
        <f>IF('AP-LIST_c9800'!E105="","#",CONCATENATE("ap name AP",'AP-LIST_c9800'!M105," name ",'AP-LIST_c9800'!B105))</f>
        <v>#</v>
      </c>
    </row>
    <row r="106" spans="1:1">
      <c r="A106" s="83" t="str">
        <f>IF('AP-LIST_c9800'!E106="","#",CONCATENATE("ap name AP",'AP-LIST_c9800'!M106," name ",'AP-LIST_c9800'!B106))</f>
        <v>#</v>
      </c>
    </row>
    <row r="107" spans="1:1">
      <c r="A107" s="83" t="str">
        <f>IF('AP-LIST_c9800'!E107="","#",CONCATENATE("ap name AP",'AP-LIST_c9800'!M107," name ",'AP-LIST_c9800'!B107))</f>
        <v>#</v>
      </c>
    </row>
    <row r="108" spans="1:1">
      <c r="A108" s="83" t="str">
        <f>IF('AP-LIST_c9800'!E108="","#",CONCATENATE("ap name AP",'AP-LIST_c9800'!M108," name ",'AP-LIST_c9800'!B108))</f>
        <v>#</v>
      </c>
    </row>
    <row r="109" spans="1:1">
      <c r="A109" s="83" t="str">
        <f>IF('AP-LIST_c9800'!E109="","#",CONCATENATE("ap name AP",'AP-LIST_c9800'!M109," name ",'AP-LIST_c9800'!B109))</f>
        <v>#</v>
      </c>
    </row>
    <row r="110" spans="1:1">
      <c r="A110" s="83" t="str">
        <f>IF('AP-LIST_c9800'!E110="","#",CONCATENATE("ap name AP",'AP-LIST_c9800'!M110," name ",'AP-LIST_c9800'!B110))</f>
        <v>#</v>
      </c>
    </row>
    <row r="111" spans="1:1">
      <c r="A111" s="83" t="str">
        <f>IF('AP-LIST_c9800'!E111="","#",CONCATENATE("ap name AP",'AP-LIST_c9800'!M111," name ",'AP-LIST_c9800'!B111))</f>
        <v>#</v>
      </c>
    </row>
    <row r="112" spans="1:1">
      <c r="A112" s="83" t="str">
        <f>IF('AP-LIST_c9800'!E112="","#",CONCATENATE("ap name AP",'AP-LIST_c9800'!M112," name ",'AP-LIST_c9800'!B112))</f>
        <v>#</v>
      </c>
    </row>
    <row r="113" spans="1:1">
      <c r="A113" s="83" t="str">
        <f>IF('AP-LIST_c9800'!E113="","#",CONCATENATE("ap name AP",'AP-LIST_c9800'!M113," name ",'AP-LIST_c9800'!B113))</f>
        <v>#</v>
      </c>
    </row>
    <row r="114" spans="1:1">
      <c r="A114" s="83" t="str">
        <f>IF('AP-LIST_c9800'!E114="","#",CONCATENATE("ap name AP",'AP-LIST_c9800'!M114," name ",'AP-LIST_c9800'!B114))</f>
        <v>#</v>
      </c>
    </row>
    <row r="115" spans="1:1">
      <c r="A115" s="83" t="str">
        <f>IF('AP-LIST_c9800'!E115="","#",CONCATENATE("ap name AP",'AP-LIST_c9800'!M115," name ",'AP-LIST_c9800'!B115))</f>
        <v>#</v>
      </c>
    </row>
    <row r="116" spans="1:1">
      <c r="A116" s="83" t="str">
        <f>IF('AP-LIST_c9800'!E116="","#",CONCATENATE("ap name AP",'AP-LIST_c9800'!M116," name ",'AP-LIST_c9800'!B116))</f>
        <v>#</v>
      </c>
    </row>
    <row r="117" spans="1:1">
      <c r="A117" s="83" t="str">
        <f>IF('AP-LIST_c9800'!E117="","#",CONCATENATE("ap name AP",'AP-LIST_c9800'!M117," name ",'AP-LIST_c9800'!B117))</f>
        <v>#</v>
      </c>
    </row>
    <row r="118" spans="1:1">
      <c r="A118" s="83" t="str">
        <f>IF('AP-LIST_c9800'!E118="","#",CONCATENATE("ap name AP",'AP-LIST_c9800'!M118," name ",'AP-LIST_c9800'!B118))</f>
        <v>#</v>
      </c>
    </row>
    <row r="119" spans="1:1">
      <c r="A119" s="83" t="str">
        <f>IF('AP-LIST_c9800'!E119="","#",CONCATENATE("ap name AP",'AP-LIST_c9800'!M119," name ",'AP-LIST_c9800'!B119))</f>
        <v>#</v>
      </c>
    </row>
    <row r="120" spans="1:1">
      <c r="A120" s="83" t="str">
        <f>IF('AP-LIST_c9800'!E120="","#",CONCATENATE("ap name AP",'AP-LIST_c9800'!M120," name ",'AP-LIST_c9800'!B120))</f>
        <v>#</v>
      </c>
    </row>
    <row r="121" spans="1:1">
      <c r="A121" s="83" t="str">
        <f>IF('AP-LIST_c9800'!E121="","#",CONCATENATE("ap name AP",'AP-LIST_c9800'!M121," name ",'AP-LIST_c9800'!B121))</f>
        <v>#</v>
      </c>
    </row>
    <row r="122" spans="1:1">
      <c r="A122" s="83" t="str">
        <f>IF('AP-LIST_c9800'!E122="","#",CONCATENATE("ap name AP",'AP-LIST_c9800'!M122," name ",'AP-LIST_c9800'!B122))</f>
        <v>#</v>
      </c>
    </row>
    <row r="123" spans="1:1">
      <c r="A123" s="83" t="str">
        <f>IF('AP-LIST_c9800'!E123="","#",CONCATENATE("ap name AP",'AP-LIST_c9800'!M123," name ",'AP-LIST_c9800'!B123))</f>
        <v>#</v>
      </c>
    </row>
    <row r="124" spans="1:1">
      <c r="A124" s="83" t="str">
        <f>IF('AP-LIST_c9800'!E124="","#",CONCATENATE("ap name AP",'AP-LIST_c9800'!M124," name ",'AP-LIST_c9800'!B124))</f>
        <v>#</v>
      </c>
    </row>
    <row r="125" spans="1:1">
      <c r="A125" s="83" t="str">
        <f>IF('AP-LIST_c9800'!E125="","#",CONCATENATE("ap name AP",'AP-LIST_c9800'!M125," name ",'AP-LIST_c9800'!B125))</f>
        <v>#</v>
      </c>
    </row>
    <row r="126" spans="1:1">
      <c r="A126" s="83" t="str">
        <f>IF('AP-LIST_c9800'!E126="","#",CONCATENATE("ap name AP",'AP-LIST_c9800'!M126," name ",'AP-LIST_c9800'!B126))</f>
        <v>#</v>
      </c>
    </row>
    <row r="127" spans="1:1">
      <c r="A127" s="83" t="str">
        <f>IF('AP-LIST_c9800'!E127="","#",CONCATENATE("ap name AP",'AP-LIST_c9800'!M127," name ",'AP-LIST_c9800'!B127))</f>
        <v>#</v>
      </c>
    </row>
    <row r="128" spans="1:1">
      <c r="A128" s="83" t="str">
        <f>IF('AP-LIST_c9800'!E128="","#",CONCATENATE("ap name AP",'AP-LIST_c9800'!M128," name ",'AP-LIST_c9800'!B128))</f>
        <v>#</v>
      </c>
    </row>
    <row r="129" spans="1:1">
      <c r="A129" s="83" t="str">
        <f>IF('AP-LIST_c9800'!E129="","#",CONCATENATE("ap name AP",'AP-LIST_c9800'!M129," name ",'AP-LIST_c9800'!B129))</f>
        <v>#</v>
      </c>
    </row>
    <row r="130" spans="1:1">
      <c r="A130" s="83" t="str">
        <f>IF('AP-LIST_c9800'!E130="","#",CONCATENATE("ap name AP",'AP-LIST_c9800'!M130," name ",'AP-LIST_c9800'!B130))</f>
        <v>#</v>
      </c>
    </row>
    <row r="131" spans="1:1">
      <c r="A131" s="83" t="str">
        <f>IF('AP-LIST_c9800'!E131="","#",CONCATENATE("ap name AP",'AP-LIST_c9800'!M131," name ",'AP-LIST_c9800'!B131))</f>
        <v>#</v>
      </c>
    </row>
    <row r="132" spans="1:1">
      <c r="A132" s="83" t="str">
        <f>IF('AP-LIST_c9800'!E132="","#",CONCATENATE("ap name AP",'AP-LIST_c9800'!M132," name ",'AP-LIST_c9800'!B132))</f>
        <v>#</v>
      </c>
    </row>
    <row r="133" spans="1:1">
      <c r="A133" s="83" t="str">
        <f>IF('AP-LIST_c9800'!E133="","#",CONCATENATE("ap name AP",'AP-LIST_c9800'!M133," name ",'AP-LIST_c9800'!B133))</f>
        <v>#</v>
      </c>
    </row>
    <row r="134" spans="1:1">
      <c r="A134" s="83" t="str">
        <f>IF('AP-LIST_c9800'!E134="","#",CONCATENATE("ap name AP",'AP-LIST_c9800'!M134," name ",'AP-LIST_c9800'!B134))</f>
        <v>#</v>
      </c>
    </row>
    <row r="135" spans="1:1">
      <c r="A135" s="83" t="str">
        <f>IF('AP-LIST_c9800'!E135="","#",CONCATENATE("ap name AP",'AP-LIST_c9800'!M135," name ",'AP-LIST_c9800'!B135))</f>
        <v>#</v>
      </c>
    </row>
    <row r="136" spans="1:1">
      <c r="A136" s="83" t="str">
        <f>IF('AP-LIST_c9800'!E136="","#",CONCATENATE("ap name AP",'AP-LIST_c9800'!M136," name ",'AP-LIST_c9800'!B136))</f>
        <v>#</v>
      </c>
    </row>
    <row r="137" spans="1:1">
      <c r="A137" s="83" t="str">
        <f>IF('AP-LIST_c9800'!E137="","#",CONCATENATE("ap name AP",'AP-LIST_c9800'!M137," name ",'AP-LIST_c9800'!B137))</f>
        <v>#</v>
      </c>
    </row>
    <row r="138" spans="1:1">
      <c r="A138" s="83" t="str">
        <f>IF('AP-LIST_c9800'!E138="","#",CONCATENATE("ap name AP",'AP-LIST_c9800'!M138," name ",'AP-LIST_c9800'!B138))</f>
        <v>#</v>
      </c>
    </row>
    <row r="139" spans="1:1">
      <c r="A139" s="83" t="str">
        <f>IF('AP-LIST_c9800'!E139="","#",CONCATENATE("ap name AP",'AP-LIST_c9800'!M139," name ",'AP-LIST_c9800'!B139))</f>
        <v>#</v>
      </c>
    </row>
    <row r="140" spans="1:1">
      <c r="A140" s="83" t="str">
        <f>IF('AP-LIST_c9800'!E140="","#",CONCATENATE("ap name AP",'AP-LIST_c9800'!M140," name ",'AP-LIST_c9800'!B140))</f>
        <v>#</v>
      </c>
    </row>
    <row r="141" spans="1:1">
      <c r="A141" s="83" t="str">
        <f>IF('AP-LIST_c9800'!E141="","#",CONCATENATE("ap name AP",'AP-LIST_c9800'!M141," name ",'AP-LIST_c9800'!B141))</f>
        <v>#</v>
      </c>
    </row>
    <row r="142" spans="1:1">
      <c r="A142" s="83" t="str">
        <f>IF('AP-LIST_c9800'!E142="","#",CONCATENATE("ap name AP",'AP-LIST_c9800'!M142," name ",'AP-LIST_c9800'!B142))</f>
        <v>#</v>
      </c>
    </row>
    <row r="143" spans="1:1">
      <c r="A143" s="83" t="str">
        <f>IF('AP-LIST_c9800'!E143="","#",CONCATENATE("ap name AP",'AP-LIST_c9800'!M143," name ",'AP-LIST_c9800'!B143))</f>
        <v>#</v>
      </c>
    </row>
    <row r="144" spans="1:1">
      <c r="A144" s="83" t="str">
        <f>IF('AP-LIST_c9800'!E144="","#",CONCATENATE("ap name AP",'AP-LIST_c9800'!M144," name ",'AP-LIST_c9800'!B144))</f>
        <v>#</v>
      </c>
    </row>
    <row r="145" spans="1:1">
      <c r="A145" s="83" t="str">
        <f>IF('AP-LIST_c9800'!E145="","#",CONCATENATE("ap name AP",'AP-LIST_c9800'!M145," name ",'AP-LIST_c9800'!B145))</f>
        <v>#</v>
      </c>
    </row>
    <row r="146" spans="1:1">
      <c r="A146" s="83" t="str">
        <f>IF('AP-LIST_c9800'!E146="","#",CONCATENATE("ap name AP",'AP-LIST_c9800'!M146," name ",'AP-LIST_c9800'!B146))</f>
        <v>#</v>
      </c>
    </row>
    <row r="147" spans="1:1">
      <c r="A147" s="83" t="str">
        <f>IF('AP-LIST_c9800'!E147="","#",CONCATENATE("ap name AP",'AP-LIST_c9800'!M147," name ",'AP-LIST_c9800'!B147))</f>
        <v>#</v>
      </c>
    </row>
    <row r="148" spans="1:1">
      <c r="A148" s="83" t="str">
        <f>IF('AP-LIST_c9800'!E148="","#",CONCATENATE("ap name AP",'AP-LIST_c9800'!M148," name ",'AP-LIST_c9800'!B148))</f>
        <v>#</v>
      </c>
    </row>
    <row r="149" spans="1:1">
      <c r="A149" s="83" t="str">
        <f>IF('AP-LIST_c9800'!E149="","#",CONCATENATE("ap name AP",'AP-LIST_c9800'!M149," name ",'AP-LIST_c9800'!B149))</f>
        <v>#</v>
      </c>
    </row>
    <row r="150" spans="1:1">
      <c r="A150" s="83" t="str">
        <f>IF('AP-LIST_c9800'!E150="","#",CONCATENATE("ap name AP",'AP-LIST_c9800'!M150," name ",'AP-LIST_c9800'!B150))</f>
        <v>#</v>
      </c>
    </row>
    <row r="151" spans="1:1">
      <c r="A151" s="83" t="str">
        <f>IF('AP-LIST_c9800'!E151="","#",CONCATENATE("ap name AP",'AP-LIST_c9800'!M151," name ",'AP-LIST_c9800'!B151))</f>
        <v>#</v>
      </c>
    </row>
    <row r="152" spans="1:1">
      <c r="A152" s="83" t="str">
        <f>IF('AP-LIST_c9800'!E152="","#",CONCATENATE("ap name AP",'AP-LIST_c9800'!M152," name ",'AP-LIST_c9800'!B152))</f>
        <v>#</v>
      </c>
    </row>
    <row r="153" spans="1:1">
      <c r="A153" s="83" t="str">
        <f>IF('AP-LIST_c9800'!E153="","#",CONCATENATE("ap name AP",'AP-LIST_c9800'!M153," name ",'AP-LIST_c9800'!B153))</f>
        <v>#</v>
      </c>
    </row>
    <row r="154" spans="1:1">
      <c r="A154" s="83" t="str">
        <f>IF('AP-LIST_c9800'!E154="","#",CONCATENATE("ap name AP",'AP-LIST_c9800'!M154," name ",'AP-LIST_c9800'!B154))</f>
        <v>#</v>
      </c>
    </row>
    <row r="155" spans="1:1">
      <c r="A155" s="83" t="str">
        <f>IF('AP-LIST_c9800'!E155="","#",CONCATENATE("ap name AP",'AP-LIST_c9800'!M155," name ",'AP-LIST_c9800'!B155))</f>
        <v>#</v>
      </c>
    </row>
    <row r="156" spans="1:1">
      <c r="A156" s="83" t="str">
        <f>IF('AP-LIST_c9800'!E156="","#",CONCATENATE("ap name AP",'AP-LIST_c9800'!M156," name ",'AP-LIST_c9800'!B156))</f>
        <v>#</v>
      </c>
    </row>
    <row r="157" spans="1:1">
      <c r="A157" s="83" t="str">
        <f>IF('AP-LIST_c9800'!E157="","#",CONCATENATE("ap name AP",'AP-LIST_c9800'!M157," name ",'AP-LIST_c9800'!B157))</f>
        <v>#</v>
      </c>
    </row>
    <row r="158" spans="1:1">
      <c r="A158" s="83" t="str">
        <f>IF('AP-LIST_c9800'!E158="","#",CONCATENATE("ap name AP",'AP-LIST_c9800'!M158," name ",'AP-LIST_c9800'!B158))</f>
        <v>#</v>
      </c>
    </row>
    <row r="159" spans="1:1">
      <c r="A159" s="83" t="str">
        <f>IF('AP-LIST_c9800'!E159="","#",CONCATENATE("ap name AP",'AP-LIST_c9800'!M159," name ",'AP-LIST_c9800'!B159))</f>
        <v>#</v>
      </c>
    </row>
    <row r="160" spans="1:1">
      <c r="A160" s="83" t="str">
        <f>IF('AP-LIST_c9800'!E160="","#",CONCATENATE("ap name AP",'AP-LIST_c9800'!M160," name ",'AP-LIST_c9800'!B160))</f>
        <v>#</v>
      </c>
    </row>
    <row r="161" spans="1:1">
      <c r="A161" s="83" t="str">
        <f>IF('AP-LIST_c9800'!E161="","#",CONCATENATE("ap name AP",'AP-LIST_c9800'!M161," name ",'AP-LIST_c9800'!B161))</f>
        <v>#</v>
      </c>
    </row>
    <row r="162" spans="1:1">
      <c r="A162" s="83" t="str">
        <f>IF('AP-LIST_c9800'!E162="","#",CONCATENATE("ap name AP",'AP-LIST_c9800'!M162," name ",'AP-LIST_c9800'!B162))</f>
        <v>#</v>
      </c>
    </row>
    <row r="163" spans="1:1">
      <c r="A163" s="83" t="str">
        <f>IF('AP-LIST_c9800'!E163="","#",CONCATENATE("ap name AP",'AP-LIST_c9800'!M163," name ",'AP-LIST_c9800'!B163))</f>
        <v>#</v>
      </c>
    </row>
    <row r="164" spans="1:1">
      <c r="A164" s="83" t="str">
        <f>IF('AP-LIST_c9800'!E164="","#",CONCATENATE("ap name AP",'AP-LIST_c9800'!M164," name ",'AP-LIST_c9800'!B164))</f>
        <v>#</v>
      </c>
    </row>
    <row r="165" spans="1:1">
      <c r="A165" s="83" t="str">
        <f>IF('AP-LIST_c9800'!E165="","#",CONCATENATE("ap name AP",'AP-LIST_c9800'!M165," name ",'AP-LIST_c9800'!B165))</f>
        <v>#</v>
      </c>
    </row>
    <row r="166" spans="1:1">
      <c r="A166" s="83" t="str">
        <f>IF('AP-LIST_c9800'!E166="","#",CONCATENATE("ap name AP",'AP-LIST_c9800'!M166," name ",'AP-LIST_c9800'!B166))</f>
        <v>#</v>
      </c>
    </row>
    <row r="167" spans="1:1">
      <c r="A167" s="83" t="str">
        <f>IF('AP-LIST_c9800'!E167="","#",CONCATENATE("ap name AP",'AP-LIST_c9800'!M167," name ",'AP-LIST_c9800'!B167))</f>
        <v>#</v>
      </c>
    </row>
    <row r="168" spans="1:1">
      <c r="A168" s="83" t="str">
        <f>IF('AP-LIST_c9800'!E168="","#",CONCATENATE("ap name AP",'AP-LIST_c9800'!M168," name ",'AP-LIST_c9800'!B168))</f>
        <v>#</v>
      </c>
    </row>
    <row r="169" spans="1:1">
      <c r="A169" s="83" t="str">
        <f>IF('AP-LIST_c9800'!E169="","#",CONCATENATE("ap name AP",'AP-LIST_c9800'!M169," name ",'AP-LIST_c9800'!B169))</f>
        <v>#</v>
      </c>
    </row>
    <row r="170" spans="1:1">
      <c r="A170" s="83" t="str">
        <f>IF('AP-LIST_c9800'!E170="","#",CONCATENATE("ap name AP",'AP-LIST_c9800'!M170," name ",'AP-LIST_c9800'!B170))</f>
        <v>#</v>
      </c>
    </row>
    <row r="171" spans="1:1">
      <c r="A171" s="83" t="str">
        <f>IF('AP-LIST_c9800'!E171="","#",CONCATENATE("ap name AP",'AP-LIST_c9800'!M171," name ",'AP-LIST_c9800'!B171))</f>
        <v>#</v>
      </c>
    </row>
    <row r="172" spans="1:1">
      <c r="A172" s="83" t="str">
        <f>IF('AP-LIST_c9800'!E172="","#",CONCATENATE("ap name AP",'AP-LIST_c9800'!M172," name ",'AP-LIST_c9800'!B172))</f>
        <v>#</v>
      </c>
    </row>
    <row r="173" spans="1:1">
      <c r="A173" s="83" t="str">
        <f>IF('AP-LIST_c9800'!E173="","#",CONCATENATE("ap name AP",'AP-LIST_c9800'!M173," name ",'AP-LIST_c9800'!B173))</f>
        <v>#</v>
      </c>
    </row>
    <row r="174" spans="1:1">
      <c r="A174" s="83" t="str">
        <f>IF('AP-LIST_c9800'!E174="","#",CONCATENATE("ap name AP",'AP-LIST_c9800'!M174," name ",'AP-LIST_c9800'!B174))</f>
        <v>#</v>
      </c>
    </row>
    <row r="175" spans="1:1">
      <c r="A175" s="83" t="str">
        <f>IF('AP-LIST_c9800'!E175="","#",CONCATENATE("ap name AP",'AP-LIST_c9800'!M175," name ",'AP-LIST_c9800'!B175))</f>
        <v>#</v>
      </c>
    </row>
    <row r="176" spans="1:1">
      <c r="A176" s="83" t="str">
        <f>IF('AP-LIST_c9800'!E176="","#",CONCATENATE("ap name AP",'AP-LIST_c9800'!M176," name ",'AP-LIST_c9800'!B176))</f>
        <v>#</v>
      </c>
    </row>
    <row r="177" spans="1:1">
      <c r="A177" s="83" t="str">
        <f>IF('AP-LIST_c9800'!E177="","#",CONCATENATE("ap name AP",'AP-LIST_c9800'!M177," name ",'AP-LIST_c9800'!B177))</f>
        <v>#</v>
      </c>
    </row>
    <row r="178" spans="1:1">
      <c r="A178" s="83" t="str">
        <f>IF('AP-LIST_c9800'!E178="","#",CONCATENATE("ap name AP",'AP-LIST_c9800'!M178," name ",'AP-LIST_c9800'!B178))</f>
        <v>#</v>
      </c>
    </row>
    <row r="179" spans="1:1">
      <c r="A179" s="83" t="str">
        <f>IF('AP-LIST_c9800'!E179="","#",CONCATENATE("ap name AP",'AP-LIST_c9800'!M179," name ",'AP-LIST_c9800'!B179))</f>
        <v>#</v>
      </c>
    </row>
    <row r="180" spans="1:1">
      <c r="A180" s="83" t="str">
        <f>IF('AP-LIST_c9800'!E180="","#",CONCATENATE("ap name AP",'AP-LIST_c9800'!M180," name ",'AP-LIST_c9800'!B180))</f>
        <v>#</v>
      </c>
    </row>
    <row r="181" spans="1:1">
      <c r="A181" s="83" t="str">
        <f>IF('AP-LIST_c9800'!E181="","#",CONCATENATE("ap name AP",'AP-LIST_c9800'!M181," name ",'AP-LIST_c9800'!B181))</f>
        <v>#</v>
      </c>
    </row>
    <row r="182" spans="1:1">
      <c r="A182" s="83" t="str">
        <f>IF('AP-LIST_c9800'!E182="","#",CONCATENATE("ap name AP",'AP-LIST_c9800'!M182," name ",'AP-LIST_c9800'!B182))</f>
        <v>#</v>
      </c>
    </row>
    <row r="183" spans="1:1">
      <c r="A183" s="83" t="str">
        <f>IF('AP-LIST_c9800'!E183="","#",CONCATENATE("ap name AP",'AP-LIST_c9800'!M183," name ",'AP-LIST_c9800'!B183))</f>
        <v>#</v>
      </c>
    </row>
    <row r="184" spans="1:1">
      <c r="A184" s="83" t="str">
        <f>IF('AP-LIST_c9800'!E184="","#",CONCATENATE("ap name AP",'AP-LIST_c9800'!M184," name ",'AP-LIST_c9800'!B184))</f>
        <v>#</v>
      </c>
    </row>
    <row r="185" spans="1:1">
      <c r="A185" s="83" t="str">
        <f>IF('AP-LIST_c9800'!E185="","#",CONCATENATE("ap name AP",'AP-LIST_c9800'!M185," name ",'AP-LIST_c9800'!B185))</f>
        <v>#</v>
      </c>
    </row>
    <row r="186" spans="1:1">
      <c r="A186" s="83" t="str">
        <f>IF('AP-LIST_c9800'!E186="","#",CONCATENATE("ap name AP",'AP-LIST_c9800'!M186," name ",'AP-LIST_c9800'!B186))</f>
        <v>#</v>
      </c>
    </row>
    <row r="187" spans="1:1">
      <c r="A187" s="83" t="str">
        <f>IF('AP-LIST_c9800'!E187="","#",CONCATENATE("ap name AP",'AP-LIST_c9800'!M187," name ",'AP-LIST_c9800'!B187))</f>
        <v>#</v>
      </c>
    </row>
    <row r="188" spans="1:1">
      <c r="A188" s="83" t="str">
        <f>IF('AP-LIST_c9800'!E188="","#",CONCATENATE("ap name AP",'AP-LIST_c9800'!M188," name ",'AP-LIST_c9800'!B188))</f>
        <v>#</v>
      </c>
    </row>
    <row r="189" spans="1:1">
      <c r="A189" s="83" t="str">
        <f>IF('AP-LIST_c9800'!E189="","#",CONCATENATE("ap name AP",'AP-LIST_c9800'!M189," name ",'AP-LIST_c9800'!B189))</f>
        <v>#</v>
      </c>
    </row>
    <row r="190" spans="1:1">
      <c r="A190" s="83" t="str">
        <f>IF('AP-LIST_c9800'!E190="","#",CONCATENATE("ap name AP",'AP-LIST_c9800'!M190," name ",'AP-LIST_c9800'!B190))</f>
        <v>#</v>
      </c>
    </row>
    <row r="191" spans="1:1">
      <c r="A191" s="83" t="str">
        <f>IF('AP-LIST_c9800'!E191="","#",CONCATENATE("ap name AP",'AP-LIST_c9800'!M191," name ",'AP-LIST_c9800'!B191))</f>
        <v>#</v>
      </c>
    </row>
    <row r="192" spans="1:1">
      <c r="A192" s="83" t="str">
        <f>IF('AP-LIST_c9800'!E192="","#",CONCATENATE("ap name AP",'AP-LIST_c9800'!M192," name ",'AP-LIST_c9800'!B192))</f>
        <v>#</v>
      </c>
    </row>
    <row r="193" spans="1:1">
      <c r="A193" s="83" t="str">
        <f>IF('AP-LIST_c9800'!E193="","#",CONCATENATE("ap name AP",'AP-LIST_c9800'!M193," name ",'AP-LIST_c9800'!B193))</f>
        <v>#</v>
      </c>
    </row>
    <row r="194" spans="1:1">
      <c r="A194" s="83" t="str">
        <f>IF('AP-LIST_c9800'!E194="","#",CONCATENATE("ap name AP",'AP-LIST_c9800'!M194," name ",'AP-LIST_c9800'!B194))</f>
        <v>#</v>
      </c>
    </row>
    <row r="195" spans="1:1">
      <c r="A195" s="83" t="str">
        <f>IF('AP-LIST_c9800'!E195="","#",CONCATENATE("ap name AP",'AP-LIST_c9800'!M195," name ",'AP-LIST_c9800'!B195))</f>
        <v>#</v>
      </c>
    </row>
    <row r="196" spans="1:1">
      <c r="A196" s="83" t="str">
        <f>IF('AP-LIST_c9800'!E196="","#",CONCATENATE("ap name AP",'AP-LIST_c9800'!M196," name ",'AP-LIST_c9800'!B196))</f>
        <v>#</v>
      </c>
    </row>
    <row r="197" spans="1:1">
      <c r="A197" s="83" t="str">
        <f>IF('AP-LIST_c9800'!E197="","#",CONCATENATE("ap name AP",'AP-LIST_c9800'!M197," name ",'AP-LIST_c9800'!B197))</f>
        <v>#</v>
      </c>
    </row>
    <row r="198" spans="1:1">
      <c r="A198" s="83" t="str">
        <f>IF('AP-LIST_c9800'!E198="","#",CONCATENATE("ap name AP",'AP-LIST_c9800'!M198," name ",'AP-LIST_c9800'!B198))</f>
        <v>#</v>
      </c>
    </row>
    <row r="199" spans="1:1">
      <c r="A199" s="83" t="str">
        <f>IF('AP-LIST_c9800'!E199="","#",CONCATENATE("ap name AP",'AP-LIST_c9800'!M199," name ",'AP-LIST_c9800'!B199))</f>
        <v>#</v>
      </c>
    </row>
    <row r="200" spans="1:1">
      <c r="A200" s="83" t="str">
        <f>IF('AP-LIST_c9800'!E200="","#",CONCATENATE("ap name AP",'AP-LIST_c9800'!M200," name ",'AP-LIST_c9800'!B200))</f>
        <v>#</v>
      </c>
    </row>
    <row r="201" spans="1:1">
      <c r="A201" s="83" t="str">
        <f>IF('AP-LIST_c9800'!E201="","#",CONCATENATE("ap name AP",'AP-LIST_c9800'!M201," name ",'AP-LIST_c9800'!B201))</f>
        <v>#</v>
      </c>
    </row>
    <row r="202" spans="1:1">
      <c r="A202" s="83" t="str">
        <f>IF('AP-LIST_c9800'!E202="","#",CONCATENATE("ap name AP",'AP-LIST_c9800'!M202," name ",'AP-LIST_c9800'!B202))</f>
        <v>#</v>
      </c>
    </row>
    <row r="203" spans="1:1">
      <c r="A203" s="83" t="str">
        <f>IF('AP-LIST_c9800'!E203="","#",CONCATENATE("ap name AP",'AP-LIST_c9800'!M203," name ",'AP-LIST_c9800'!B203))</f>
        <v>#</v>
      </c>
    </row>
    <row r="204" spans="1:1">
      <c r="A204" s="83" t="str">
        <f>IF('AP-LIST_c9800'!E204="","#",CONCATENATE("ap name AP",'AP-LIST_c9800'!M204," name ",'AP-LIST_c9800'!B204))</f>
        <v>#</v>
      </c>
    </row>
    <row r="205" spans="1:1">
      <c r="A205" s="83" t="str">
        <f>IF('AP-LIST_c9800'!E205="","#",CONCATENATE("ap name AP",'AP-LIST_c9800'!M205," name ",'AP-LIST_c9800'!B205))</f>
        <v>#</v>
      </c>
    </row>
    <row r="206" spans="1:1">
      <c r="A206" s="83" t="str">
        <f>IF('AP-LIST_c9800'!E206="","#",CONCATENATE("ap name AP",'AP-LIST_c9800'!M206," name ",'AP-LIST_c9800'!B206))</f>
        <v>#</v>
      </c>
    </row>
    <row r="207" spans="1:1">
      <c r="A207" s="83" t="str">
        <f>IF('AP-LIST_c9800'!E207="","#",CONCATENATE("ap name AP",'AP-LIST_c9800'!M207," name ",'AP-LIST_c9800'!B207))</f>
        <v>#</v>
      </c>
    </row>
    <row r="208" spans="1:1">
      <c r="A208" s="83" t="str">
        <f>IF('AP-LIST_c9800'!E208="","#",CONCATENATE("ap name AP",'AP-LIST_c9800'!M208," name ",'AP-LIST_c9800'!B208))</f>
        <v>#</v>
      </c>
    </row>
    <row r="209" spans="1:1">
      <c r="A209" s="83" t="str">
        <f>IF('AP-LIST_c9800'!E209="","#",CONCATENATE("ap name AP",'AP-LIST_c9800'!M209," name ",'AP-LIST_c9800'!B209))</f>
        <v>#</v>
      </c>
    </row>
    <row r="210" spans="1:1">
      <c r="A210" s="83" t="str">
        <f>IF('AP-LIST_c9800'!E210="","#",CONCATENATE("ap name AP",'AP-LIST_c9800'!M210," name ",'AP-LIST_c9800'!B210))</f>
        <v>#</v>
      </c>
    </row>
    <row r="211" spans="1:1">
      <c r="A211" s="83" t="str">
        <f>IF('AP-LIST_c9800'!E211="","#",CONCATENATE("ap name AP",'AP-LIST_c9800'!M211," name ",'AP-LIST_c9800'!B211))</f>
        <v>#</v>
      </c>
    </row>
    <row r="212" spans="1:1">
      <c r="A212" s="83" t="str">
        <f>IF('AP-LIST_c9800'!E212="","#",CONCATENATE("ap name AP",'AP-LIST_c9800'!M212," name ",'AP-LIST_c9800'!B212))</f>
        <v>#</v>
      </c>
    </row>
    <row r="213" spans="1:1">
      <c r="A213" s="83" t="str">
        <f>IF('AP-LIST_c9800'!E213="","#",CONCATENATE("ap name AP",'AP-LIST_c9800'!M213," name ",'AP-LIST_c9800'!B213))</f>
        <v>#</v>
      </c>
    </row>
    <row r="214" spans="1:1">
      <c r="A214" s="83" t="str">
        <f>IF('AP-LIST_c9800'!E214="","#",CONCATENATE("ap name AP",'AP-LIST_c9800'!M214," name ",'AP-LIST_c9800'!B214))</f>
        <v>#</v>
      </c>
    </row>
    <row r="215" spans="1:1">
      <c r="A215" s="83" t="str">
        <f>IF('AP-LIST_c9800'!E215="","#",CONCATENATE("ap name AP",'AP-LIST_c9800'!M215," name ",'AP-LIST_c9800'!B215))</f>
        <v>#</v>
      </c>
    </row>
    <row r="216" spans="1:1">
      <c r="A216" s="83" t="str">
        <f>IF('AP-LIST_c9800'!E216="","#",CONCATENATE("ap name AP",'AP-LIST_c9800'!M216," name ",'AP-LIST_c9800'!B216))</f>
        <v>#</v>
      </c>
    </row>
    <row r="217" spans="1:1">
      <c r="A217" s="83" t="str">
        <f>IF('AP-LIST_c9800'!E217="","#",CONCATENATE("ap name AP",'AP-LIST_c9800'!M217," name ",'AP-LIST_c9800'!B217))</f>
        <v>#</v>
      </c>
    </row>
    <row r="218" spans="1:1">
      <c r="A218" s="83" t="str">
        <f>IF('AP-LIST_c9800'!E218="","#",CONCATENATE("ap name AP",'AP-LIST_c9800'!M218," name ",'AP-LIST_c9800'!B218))</f>
        <v>#</v>
      </c>
    </row>
    <row r="219" spans="1:1">
      <c r="A219" s="83" t="str">
        <f>IF('AP-LIST_c9800'!E219="","#",CONCATENATE("ap name AP",'AP-LIST_c9800'!M219," name ",'AP-LIST_c9800'!B219))</f>
        <v>#</v>
      </c>
    </row>
    <row r="220" spans="1:1">
      <c r="A220" s="83" t="str">
        <f>IF('AP-LIST_c9800'!E220="","#",CONCATENATE("ap name AP",'AP-LIST_c9800'!M220," name ",'AP-LIST_c9800'!B220))</f>
        <v>#</v>
      </c>
    </row>
    <row r="221" spans="1:1">
      <c r="A221" s="83" t="str">
        <f>IF('AP-LIST_c9800'!E221="","#",CONCATENATE("ap name AP",'AP-LIST_c9800'!M221," name ",'AP-LIST_c9800'!B221))</f>
        <v>#</v>
      </c>
    </row>
    <row r="222" spans="1:1">
      <c r="A222" s="83" t="str">
        <f>IF('AP-LIST_c9800'!E222="","#",CONCATENATE("ap name AP",'AP-LIST_c9800'!M222," name ",'AP-LIST_c9800'!B222))</f>
        <v>#</v>
      </c>
    </row>
    <row r="223" spans="1:1">
      <c r="A223" s="83" t="str">
        <f>IF('AP-LIST_c9800'!E223="","#",CONCATENATE("ap name AP",'AP-LIST_c9800'!M223," name ",'AP-LIST_c9800'!B223))</f>
        <v>#</v>
      </c>
    </row>
    <row r="224" spans="1:1">
      <c r="A224" s="83" t="str">
        <f>IF('AP-LIST_c9800'!E224="","#",CONCATENATE("ap name AP",'AP-LIST_c9800'!M224," name ",'AP-LIST_c9800'!B224))</f>
        <v>#</v>
      </c>
    </row>
    <row r="225" spans="1:1">
      <c r="A225" s="83" t="str">
        <f>IF('AP-LIST_c9800'!E225="","#",CONCATENATE("ap name AP",'AP-LIST_c9800'!M225," name ",'AP-LIST_c9800'!B225))</f>
        <v>#</v>
      </c>
    </row>
    <row r="226" spans="1:1">
      <c r="A226" s="83" t="str">
        <f>IF('AP-LIST_c9800'!E226="","#",CONCATENATE("ap name AP",'AP-LIST_c9800'!M226," name ",'AP-LIST_c9800'!B226))</f>
        <v>#</v>
      </c>
    </row>
    <row r="227" spans="1:1">
      <c r="A227" s="83" t="str">
        <f>IF('AP-LIST_c9800'!E227="","#",CONCATENATE("ap name AP",'AP-LIST_c9800'!M227," name ",'AP-LIST_c9800'!B227))</f>
        <v>#</v>
      </c>
    </row>
    <row r="228" spans="1:1">
      <c r="A228" s="83" t="str">
        <f>IF('AP-LIST_c9800'!E228="","#",CONCATENATE("ap name AP",'AP-LIST_c9800'!M228," name ",'AP-LIST_c9800'!B228))</f>
        <v>#</v>
      </c>
    </row>
    <row r="229" spans="1:1">
      <c r="A229" s="83" t="str">
        <f>IF('AP-LIST_c9800'!E229="","#",CONCATENATE("ap name AP",'AP-LIST_c9800'!M229," name ",'AP-LIST_c9800'!B229))</f>
        <v>#</v>
      </c>
    </row>
    <row r="230" spans="1:1">
      <c r="A230" s="83" t="str">
        <f>IF('AP-LIST_c9800'!E230="","#",CONCATENATE("ap name AP",'AP-LIST_c9800'!M230," name ",'AP-LIST_c9800'!B230))</f>
        <v>#</v>
      </c>
    </row>
    <row r="231" spans="1:1">
      <c r="A231" s="83" t="str">
        <f>IF('AP-LIST_c9800'!E231="","#",CONCATENATE("ap name AP",'AP-LIST_c9800'!M231," name ",'AP-LIST_c9800'!B231))</f>
        <v>#</v>
      </c>
    </row>
    <row r="232" spans="1:1">
      <c r="A232" s="83" t="str">
        <f>IF('AP-LIST_c9800'!E232="","#",CONCATENATE("ap name AP",'AP-LIST_c9800'!M232," name ",'AP-LIST_c9800'!B232))</f>
        <v>#</v>
      </c>
    </row>
    <row r="233" spans="1:1">
      <c r="A233" s="83" t="str">
        <f>IF('AP-LIST_c9800'!E233="","#",CONCATENATE("ap name AP",'AP-LIST_c9800'!M233," name ",'AP-LIST_c9800'!B233))</f>
        <v>#</v>
      </c>
    </row>
    <row r="234" spans="1:1">
      <c r="A234" s="83" t="str">
        <f>IF('AP-LIST_c9800'!E234="","#",CONCATENATE("ap name AP",'AP-LIST_c9800'!M234," name ",'AP-LIST_c9800'!B234))</f>
        <v>#</v>
      </c>
    </row>
    <row r="235" spans="1:1">
      <c r="A235" s="83" t="str">
        <f>IF('AP-LIST_c9800'!E235="","#",CONCATENATE("ap name AP",'AP-LIST_c9800'!M235," name ",'AP-LIST_c9800'!B235))</f>
        <v>#</v>
      </c>
    </row>
    <row r="236" spans="1:1">
      <c r="A236" s="83" t="str">
        <f>IF('AP-LIST_c9800'!E236="","#",CONCATENATE("ap name AP",'AP-LIST_c9800'!M236," name ",'AP-LIST_c9800'!B236))</f>
        <v>#</v>
      </c>
    </row>
    <row r="237" spans="1:1">
      <c r="A237" s="83" t="str">
        <f>IF('AP-LIST_c9800'!E237="","#",CONCATENATE("ap name AP",'AP-LIST_c9800'!M237," name ",'AP-LIST_c9800'!B237))</f>
        <v>#</v>
      </c>
    </row>
    <row r="238" spans="1:1">
      <c r="A238" s="83" t="str">
        <f>IF('AP-LIST_c9800'!E238="","#",CONCATENATE("ap name AP",'AP-LIST_c9800'!M238," name ",'AP-LIST_c9800'!B238))</f>
        <v>#</v>
      </c>
    </row>
    <row r="239" spans="1:1">
      <c r="A239" s="83" t="str">
        <f>IF('AP-LIST_c9800'!E239="","#",CONCATENATE("ap name AP",'AP-LIST_c9800'!M239," name ",'AP-LIST_c9800'!B239))</f>
        <v>#</v>
      </c>
    </row>
    <row r="240" spans="1:1">
      <c r="A240" s="83" t="str">
        <f>IF('AP-LIST_c9800'!E240="","#",CONCATENATE("ap name AP",'AP-LIST_c9800'!M240," name ",'AP-LIST_c9800'!B240))</f>
        <v>#</v>
      </c>
    </row>
    <row r="241" spans="1:1">
      <c r="A241" s="83" t="str">
        <f>IF('AP-LIST_c9800'!E241="","#",CONCATENATE("ap name AP",'AP-LIST_c9800'!M241," name ",'AP-LIST_c9800'!B241))</f>
        <v>#</v>
      </c>
    </row>
    <row r="242" spans="1:1">
      <c r="A242" s="83" t="str">
        <f>IF('AP-LIST_c9800'!E242="","#",CONCATENATE("ap name AP",'AP-LIST_c9800'!M242," name ",'AP-LIST_c9800'!B242))</f>
        <v>#</v>
      </c>
    </row>
    <row r="243" spans="1:1">
      <c r="A243" s="83" t="str">
        <f>IF('AP-LIST_c9800'!E243="","#",CONCATENATE("ap name AP",'AP-LIST_c9800'!M243," name ",'AP-LIST_c9800'!B243))</f>
        <v>#</v>
      </c>
    </row>
    <row r="244" spans="1:1">
      <c r="A244" s="83" t="str">
        <f>IF('AP-LIST_c9800'!E244="","#",CONCATENATE("ap name AP",'AP-LIST_c9800'!M244," name ",'AP-LIST_c9800'!B244))</f>
        <v>#</v>
      </c>
    </row>
    <row r="245" spans="1:1">
      <c r="A245" s="83" t="str">
        <f>IF('AP-LIST_c9800'!E245="","#",CONCATENATE("ap name AP",'AP-LIST_c9800'!M245," name ",'AP-LIST_c9800'!B245))</f>
        <v>#</v>
      </c>
    </row>
    <row r="246" spans="1:1">
      <c r="A246" s="83" t="str">
        <f>IF('AP-LIST_c9800'!E246="","#",CONCATENATE("ap name AP",'AP-LIST_c9800'!M246," name ",'AP-LIST_c9800'!B246))</f>
        <v>#</v>
      </c>
    </row>
    <row r="247" spans="1:1">
      <c r="A247" s="83" t="str">
        <f>IF('AP-LIST_c9800'!E247="","#",CONCATENATE("ap name AP",'AP-LIST_c9800'!M247," name ",'AP-LIST_c9800'!B247))</f>
        <v>#</v>
      </c>
    </row>
    <row r="248" spans="1:1">
      <c r="A248" s="83" t="str">
        <f>IF('AP-LIST_c9800'!E248="","#",CONCATENATE("ap name AP",'AP-LIST_c9800'!M248," name ",'AP-LIST_c9800'!B248))</f>
        <v>#</v>
      </c>
    </row>
    <row r="249" spans="1:1">
      <c r="A249" s="83" t="str">
        <f>IF('AP-LIST_c9800'!E249="","#",CONCATENATE("ap name AP",'AP-LIST_c9800'!M249," name ",'AP-LIST_c9800'!B249))</f>
        <v>#</v>
      </c>
    </row>
    <row r="250" spans="1:1">
      <c r="A250" s="83" t="str">
        <f>IF('AP-LIST_c9800'!E250="","#",CONCATENATE("ap name AP",'AP-LIST_c9800'!M250," name ",'AP-LIST_c9800'!B250))</f>
        <v>#</v>
      </c>
    </row>
    <row r="251" spans="1:1">
      <c r="A251" s="83" t="str">
        <f>IF('AP-LIST_c9800'!E251="","#",CONCATENATE("ap name AP",'AP-LIST_c9800'!M251," name ",'AP-LIST_c9800'!B251))</f>
        <v>#</v>
      </c>
    </row>
    <row r="252" spans="1:1">
      <c r="A252" s="83" t="str">
        <f>IF('AP-LIST_c9800'!E252="","#",CONCATENATE("ap name AP",'AP-LIST_c9800'!M252," name ",'AP-LIST_c9800'!B252))</f>
        <v>#</v>
      </c>
    </row>
    <row r="253" spans="1:1">
      <c r="A253" s="83" t="str">
        <f>IF('AP-LIST_c9800'!E253="","#",CONCATENATE("ap name AP",'AP-LIST_c9800'!M253," name ",'AP-LIST_c9800'!B253))</f>
        <v>#</v>
      </c>
    </row>
    <row r="254" spans="1:1">
      <c r="A254" s="83" t="str">
        <f>IF('AP-LIST_c9800'!E254="","#",CONCATENATE("ap name AP",'AP-LIST_c9800'!M254," name ",'AP-LIST_c9800'!B254))</f>
        <v>#</v>
      </c>
    </row>
    <row r="255" spans="1:1">
      <c r="A255" s="83" t="str">
        <f>IF('AP-LIST_c9800'!E255="","#",CONCATENATE("ap name AP",'AP-LIST_c9800'!M255," name ",'AP-LIST_c9800'!B255))</f>
        <v>#</v>
      </c>
    </row>
    <row r="256" spans="1:1">
      <c r="A256" s="83" t="str">
        <f>IF('AP-LIST_c9800'!E256="","#",CONCATENATE("ap name AP",'AP-LIST_c9800'!M256," name ",'AP-LIST_c9800'!B256))</f>
        <v>#</v>
      </c>
    </row>
    <row r="257" spans="1:1">
      <c r="A257" s="83" t="str">
        <f>IF('AP-LIST_c9800'!E257="","#",CONCATENATE("ap name AP",'AP-LIST_c9800'!M257," name ",'AP-LIST_c9800'!B257))</f>
        <v>#</v>
      </c>
    </row>
    <row r="258" spans="1:1" ht="15" thickBot="1">
      <c r="A258" s="81" t="s">
        <v>1303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2" activePane="bottomLeft" state="frozen"/>
      <selection pane="bottomLeft" activeCell="A199" sqref="A2:A199"/>
    </sheetView>
  </sheetViews>
  <sheetFormatPr baseColWidth="10" defaultRowHeight="14.4"/>
  <cols>
    <col min="1" max="1" width="92.109375" bestFit="1" customWidth="1"/>
    <col min="3" max="3" width="92.109375" bestFit="1" customWidth="1"/>
  </cols>
  <sheetData>
    <row r="1" spans="1:1" ht="33" customHeight="1">
      <c r="A1" s="62" t="s">
        <v>1437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de0896ncap20001 static-ip ip-address 10.254.91.201 netmask 255.255.255.0 gateway 10.254.91.1</v>
      </c>
    </row>
    <row r="5" spans="1:1">
      <c r="A5" s="6" t="s">
        <v>1059</v>
      </c>
    </row>
    <row r="6" spans="1:1">
      <c r="A6" s="66" t="str">
        <f>CONCATENATE("ap name ",'AP-LIST_c9800'!B5," static-ip ip-address ",'AP-LIST_c9800'!G5," netmask ",var_mask_v1," gateway ",var_gw_v1)</f>
        <v>ap name de0896ncap20002 static-ip ip-address 10.254.91.202 netmask 255.255.255.0 gateway 10.254.91.1</v>
      </c>
    </row>
    <row r="7" spans="1:1">
      <c r="A7" s="66" t="s">
        <v>1059</v>
      </c>
    </row>
    <row r="8" spans="1:1">
      <c r="A8" s="66" t="str">
        <f>CONCATENATE("ap name ",'AP-LIST_c9800'!B6," static-ip ip-address ",'AP-LIST_c9800'!G6," netmask ",var_mask_v1," gateway ",var_gw_v1)</f>
        <v>ap name de0896ncap20003 static-ip ip-address 10.254.91.203 netmask 255.255.255.0 gateway 10.254.91.1</v>
      </c>
    </row>
    <row r="9" spans="1:1">
      <c r="A9" s="66" t="s">
        <v>1059</v>
      </c>
    </row>
    <row r="10" spans="1:1">
      <c r="A10" s="66" t="str">
        <f>CONCATENATE("ap name ",'AP-LIST_c9800'!B7," static-ip ip-address ",'AP-LIST_c9800'!G7," netmask ",var_mask_v1," gateway ",var_gw_v1)</f>
        <v>ap name de0896ncap20004 static-ip ip-address 10.254.91.204 netmask 255.255.255.0 gateway 10.254.91.1</v>
      </c>
    </row>
    <row r="11" spans="1:1">
      <c r="A11" s="66" t="s">
        <v>1059</v>
      </c>
    </row>
    <row r="12" spans="1:1">
      <c r="A12" s="66" t="str">
        <f>CONCATENATE("ap name ",'AP-LIST_c9800'!B8," static-ip ip-address ",'AP-LIST_c9800'!G8," netmask ",var_mask_v1," gateway ",var_gw_v1)</f>
        <v>ap name de0896ncap20005 static-ip ip-address 10.254.91.205 netmask 255.255.255.0 gateway 10.254.91.1</v>
      </c>
    </row>
    <row r="13" spans="1:1">
      <c r="A13" s="66" t="s">
        <v>1059</v>
      </c>
    </row>
    <row r="14" spans="1:1">
      <c r="A14" s="66" t="str">
        <f>CONCATENATE("ap name ",'AP-LIST_c9800'!B9," static-ip ip-address ",'AP-LIST_c9800'!G9," netmask ",var_mask_v1," gateway ",var_gw_v1)</f>
        <v>ap name de0896ncap20006 static-ip ip-address 10.254.91.206 netmask 255.255.255.0 gateway 10.254.91.1</v>
      </c>
    </row>
    <row r="15" spans="1:1">
      <c r="A15" s="66" t="s">
        <v>1059</v>
      </c>
    </row>
    <row r="16" spans="1:1">
      <c r="A16" s="66" t="str">
        <f>CONCATENATE("ap name ",'AP-LIST_c9800'!B10," static-ip ip-address ",'AP-LIST_c9800'!G10," netmask ",var_mask_v1," gateway ",var_gw_v1)</f>
        <v>ap name de0896ncap20007 static-ip ip-address 10.254.91.207 netmask 255.255.255.0 gateway 10.254.91.1</v>
      </c>
    </row>
    <row r="17" spans="1:1">
      <c r="A17" s="66" t="s">
        <v>1059</v>
      </c>
    </row>
    <row r="18" spans="1:1">
      <c r="A18" s="66" t="str">
        <f>CONCATENATE("ap name ",'AP-LIST_c9800'!B11," static-ip ip-address ",'AP-LIST_c9800'!G11," netmask ",var_mask_v1," gateway ",var_gw_v1)</f>
        <v>ap name de0896ncap20008 static-ip ip-address 10.254.91.208 netmask 255.255.255.0 gateway 10.254.91.1</v>
      </c>
    </row>
    <row r="19" spans="1:1">
      <c r="A19" s="66" t="s">
        <v>1059</v>
      </c>
    </row>
    <row r="20" spans="1:1">
      <c r="A20" s="66" t="str">
        <f>CONCATENATE("ap name ",'AP-LIST_c9800'!B12," static-ip ip-address ",'AP-LIST_c9800'!G12," netmask ",var_mask_v1," gateway ",var_gw_v1)</f>
        <v>ap name de0896ncap20009 static-ip ip-address 10.254.91.209 netmask 255.255.255.0 gateway 10.254.91.1</v>
      </c>
    </row>
    <row r="21" spans="1:1">
      <c r="A21" s="66" t="s">
        <v>1059</v>
      </c>
    </row>
    <row r="22" spans="1:1">
      <c r="A22" s="66" t="str">
        <f>CONCATENATE("ap name ",'AP-LIST_c9800'!B13," static-ip ip-address ",'AP-LIST_c9800'!G13," netmask ",var_mask_v1," gateway ",var_gw_v1)</f>
        <v>ap name de0896ncap20010 static-ip ip-address 10.254.91.210 netmask 255.255.255.0 gateway 10.254.91.1</v>
      </c>
    </row>
    <row r="23" spans="1:1">
      <c r="A23" s="66" t="s">
        <v>1059</v>
      </c>
    </row>
    <row r="24" spans="1:1">
      <c r="A24" s="66" t="str">
        <f>CONCATENATE("ap name ",'AP-LIST_c9800'!B14," static-ip ip-address ",'AP-LIST_c9800'!G14," netmask ",var_mask_v1," gateway ",var_gw_v1)</f>
        <v>ap name de0896ncap20011 static-ip ip-address 10.254.91.211 netmask 255.255.255.0 gateway 10.254.91.1</v>
      </c>
    </row>
    <row r="25" spans="1:1">
      <c r="A25" s="66" t="s">
        <v>1059</v>
      </c>
    </row>
    <row r="26" spans="1:1">
      <c r="A26" s="66" t="str">
        <f>CONCATENATE("ap name ",'AP-LIST_c9800'!B15," static-ip ip-address ",'AP-LIST_c9800'!G15," netmask ",var_mask_v1," gateway ",var_gw_v1)</f>
        <v>ap name de0896ncap20012 static-ip ip-address 10.254.91.212 netmask 255.255.255.0 gateway 10.254.91.1</v>
      </c>
    </row>
    <row r="27" spans="1:1">
      <c r="A27" s="66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de0896ncap20013 static-ip ip-address 10.254.91.213 netmask 255.255.255.0 gateway 10.254.91.1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de0896ncap20014 static-ip ip-address 10.254.91.214 netmask 255.255.255.0 gateway 10.254.91.1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de0896ncap20015 static-ip ip-address 10.254.91.215 netmask 255.255.255.0 gateway 10.254.91.1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de0896ncap20016 static-ip ip-address 10.254.91.216 netmask 255.255.255.0 gateway 10.254.91.1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de0896ncap20017 static-ip ip-address 10.254.91.217 netmask 255.255.255.0 gateway 10.254.91.1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de0896ncap20018 static-ip ip-address 10.254.91.218 netmask 255.255.255.0 gateway 10.254.91.1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de0896ncap20019 static-ip ip-address 10.254.91.219 netmask 255.255.255.0 gateway 10.254.91.1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de0896ncap20020 static-ip ip-address 10.254.91.220 netmask 255.255.255.0 gateway 10.254.91.1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de0896ncap20021 static-ip ip-address 10.254.91.221 netmask 255.255.255.0 gateway 10.254.91.1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de0896ncap20022 static-ip ip-address 10.254.91.222 netmask 255.255.255.0 gateway 10.254.91.1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de0896ncap20023 static-ip ip-address 10.254.91.223 netmask 255.255.255.0 gateway 10.254.91.1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de0896ncap20024 static-ip ip-address 10.254.91.224 netmask 255.255.255.0 gateway 10.254.91.1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de0896ncap20025 static-ip ip-address 10.254.91.225 netmask 255.255.255.0 gateway 10.254.91.1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de0896ncap20026 static-ip ip-address 10.254.91.226 netmask 255.255.255.0 gateway 10.254.91.1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de0896ncap20027 static-ip ip-address 10.254.91.227 netmask 255.255.255.0 gateway 10.254.91.1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de0896ncap20028 static-ip ip-address 10.254.91.228 netmask 255.255.255.0 gateway 10.254.91.1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de0896ncap20029 static-ip ip-address 10.254.91.229 netmask 255.255.255.0 gateway 10.254.91.1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de0896ncap20030 static-ip ip-address 10.254.91.230 netmask 255.255.255.0 gateway 10.254.91.1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de0896ncap20031 static-ip ip-address 10.254.91.231 netmask 255.255.255.0 gateway 10.254.91.1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de0896ncap20032 static-ip ip-address 10.254.91.232 netmask 255.255.255.0 gateway 10.254.91.1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de0896ncap20033 static-ip ip-address 10.254.91.233 netmask 255.255.255.0 gateway 10.254.91.1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de0896ncap20034 static-ip ip-address 10.254.91.234 netmask 255.255.255.0 gateway 10.254.91.1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de0896ncap20035 static-ip ip-address 10.254.91.235 netmask 255.255.255.0 gateway 10.254.91.1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de0896ncap20036 static-ip ip-address 10.254.91.236 netmask 255.255.255.0 gateway 10.254.91.1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de0896ncap20037 static-ip ip-address 10.254.91.237 netmask 255.255.255.0 gateway 10.254.91.1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de0896ncap20038 static-ip ip-address 10.254.91.238 netmask 255.255.255.0 gateway 10.254.91.1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de0896ncap20039 static-ip ip-address 10.254.91.239 netmask 255.255.255.0 gateway 10.254.91.1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de0896ncap20040 static-ip ip-address 10.254.91.240 netmask 255.255.255.0 gateway 10.254.91.1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de0896ncap20041 static-ip ip-address 10.254.91.241 netmask 255.255.255.0 gateway 10.254.91.1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de0896ncap20042 static-ip ip-address 10.254.91.242 netmask 255.255.255.0 gateway 10.254.91.1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de0896ncap20043 static-ip ip-address 10.254.91.243 netmask 255.255.255.0 gateway 10.254.91.1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de0896ncap20044 static-ip ip-address 10.254.91.244 netmask 255.255.255.0 gateway 10.254.91.1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de0896ncap20045 static-ip ip-address 10.254.91.245 netmask 255.255.255.0 gateway 10.254.91.1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de0896ncap20046 static-ip ip-address 10.254.91.246 netmask 255.255.255.0 gateway 10.254.91.1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de0896ncap20047 static-ip ip-address 10.254.91.247 netmask 255.255.255.0 gateway 10.254.91.1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de0896ncap20048 static-ip ip-address 10.254.91.248 netmask 255.255.255.0 gateway 10.254.91.1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de0896ncap20049 static-ip ip-address 10.254.91.249 netmask 255.255.255.0 gateway 10.254.91.1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de0896ncap20050 static-ip ip-address 10.254.91.250 netmask 255.255.255.0 gateway 10.254.91.1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de0896ncap20051 static-ip ip-address 10.254.91.251 netmask 255.255.255.0 gateway 10.254.91.1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de0896ncap20052 static-ip ip-address 10.254.91.252 netmask 255.255.255.0 gateway 10.254.91.1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de0896ncap20053 static-ip ip-address 10.254.91.253 netmask 255.255.255.0 gateway 10.254.91.1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de0896ncap20054 static-ip ip-address 10.254.91.254 netmask 255.255.255.0 gateway 10.254.91.1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de0896ncap20055 static-ip ip-address 10.254.91.21 netmask 255.255.255.0 gateway 10.254.91.1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de0896ncap20056 static-ip ip-address 10.254.91.22 netmask 255.255.255.0 gateway 10.254.91.1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de0896ncap20057 static-ip ip-address 10.254.91.23 netmask 255.255.255.0 gateway 10.254.91.1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de0896ncap20058 static-ip ip-address 10.254.91.24 netmask 255.255.255.0 gateway 10.254.91.1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de0896ncap20059 static-ip ip-address 10.254.91.25 netmask 255.255.255.0 gateway 10.254.91.1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de0896ncap20060 static-ip ip-address 10.254.91.26 netmask 255.255.255.0 gateway 10.254.91.1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de0896ncap20061 static-ip ip-address 10.254.91.27 netmask 255.255.255.0 gateway 10.254.91.1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de0896ncap20062 static-ip ip-address 10.254.91.28 netmask 255.255.255.0 gateway 10.254.91.1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de0896ncap20063 static-ip ip-address 10.254.91.29 netmask 255.255.255.0 gateway 10.254.91.1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de0896ncap20064 static-ip ip-address 10.254.91.30 netmask 255.255.255.0 gateway 10.254.91.1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de0896ncap20065 static-ip ip-address 10.254.91.31 netmask 255.255.255.0 gateway 10.254.91.1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de0896ncap20066 static-ip ip-address 10.254.91.32 netmask 255.255.255.0 gateway 10.254.91.1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de0896ncap20067 static-ip ip-address 10.254.91.33 netmask 255.255.255.0 gateway 10.254.91.1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de0896ncap20068 static-ip ip-address 10.254.91.34 netmask 255.255.255.0 gateway 10.254.91.1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de0896ncap20069 static-ip ip-address 10.254.91.35 netmask 255.255.255.0 gateway 10.254.91.1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de0896ncap20070 static-ip ip-address 10.254.91.36 netmask 255.255.255.0 gateway 10.254.91.1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de0896ncap20071 static-ip ip-address 10.254.91.37 netmask 255.255.255.0 gateway 10.254.91.1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de0896ncap20072 static-ip ip-address 10.254.91.38 netmask 255.255.255.0 gateway 10.254.91.1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de0896ncap20073 static-ip ip-address 10.254.91.39 netmask 255.255.255.0 gateway 10.254.91.1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de0896ncap20074 static-ip ip-address 10.254.91.40 netmask 255.255.255.0 gateway 10.254.91.1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de0896ncap20075 static-ip ip-address 10.254.91.41 netmask 255.255.255.0 gateway 10.254.91.1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de0896ncap20076 static-ip ip-address 10.254.91.42 netmask 255.255.255.0 gateway 10.254.91.1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de0896ncap20077 static-ip ip-address 10.254.91.43 netmask 255.255.255.0 gateway 10.254.91.1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de0896ncap20078 static-ip ip-address 10.254.91.44 netmask 255.255.255.0 gateway 10.254.91.1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de0896ncap20079 static-ip ip-address 10.254.91.45 netmask 255.255.255.0 gateway 10.254.91.1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de0896ncap20080 static-ip ip-address 10.254.91.46 netmask 255.255.255.0 gateway 10.254.91.1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de0896ncap20081 static-ip ip-address 10.254.91.47 netmask 255.255.255.0 gateway 10.254.91.1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de0896ncap20082 static-ip ip-address 10.254.91.48 netmask 255.255.255.0 gateway 10.254.91.1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de0896ncap20083 static-ip ip-address 10.254.91.49 netmask 255.255.255.0 gateway 10.254.91.1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de0896ncap20084 static-ip ip-address 10.254.91.50 netmask 255.255.255.0 gateway 10.254.91.1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de0896ncap20085 static-ip ip-address 10.254.91.51 netmask 255.255.255.0 gateway 10.254.91.1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de0896ncap20086 static-ip ip-address 10.254.91.52 netmask 255.255.255.0 gateway 10.254.91.1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de0896ncap20087 static-ip ip-address 10.254.91.53 netmask 255.255.255.0 gateway 10.254.91.1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de0896ncap20088 static-ip ip-address 10.254.91.54 netmask 255.255.255.0 gateway 10.254.91.1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de0896ncap20089 static-ip ip-address 10.254.91.55 netmask 255.255.255.0 gateway 10.254.91.1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de0896ncap20090 static-ip ip-address 10.254.91.56 netmask 255.255.255.0 gateway 10.254.91.1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de0896ncap20091 static-ip ip-address 10.254.91.57 netmask 255.255.255.0 gateway 10.254.91.1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de0896ncap20092 static-ip ip-address 10.254.91.58 netmask 255.255.255.0 gateway 10.254.91.1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de0896ncap20093 static-ip ip-address 10.254.91.59 netmask 255.255.255.0 gateway 10.254.91.1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de0896ncap20094 static-ip ip-address 10.254.91.60 netmask 255.255.255.0 gateway 10.254.91.1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de0896ncap20095 static-ip ip-address 10.254.91.61 netmask 255.255.255.0 gateway 10.254.91.1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de0896ncap20096 static-ip ip-address 10.254.91.62 netmask 255.255.255.0 gateway 10.254.91.1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de0896ncap20097 static-ip ip-address 10.254.91.63 netmask 255.255.255.0 gateway 10.254.91.1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de0896ncap20098 static-ip ip-address 10.254.91.64 netmask 255.255.255.0 gateway 10.254.91.1</v>
      </c>
    </row>
    <row r="199" spans="1:1">
      <c r="A199" s="67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116" sqref="A2:A116"/>
    </sheetView>
  </sheetViews>
  <sheetFormatPr baseColWidth="10" defaultRowHeight="14.4"/>
  <cols>
    <col min="1" max="2" width="69.109375" bestFit="1" customWidth="1"/>
  </cols>
  <sheetData>
    <row r="1" spans="1:1" ht="33" customHeight="1">
      <c r="A1" s="62" t="s">
        <v>1438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de0896ncap20001 controller primary de0896swlc20002 10.254.91.195</v>
      </c>
    </row>
    <row r="5" spans="1:1">
      <c r="A5" s="6" t="str">
        <f>CONCATENATE("ap name ",'AP-LIST_c9800'!B5," controller primary ",var_dns_wlc2," ",var_ip_wlc2)</f>
        <v>ap name de0896ncap20002 controller primary de0896swlc20002 10.254.91.195</v>
      </c>
    </row>
    <row r="6" spans="1:1">
      <c r="A6" s="6" t="str">
        <f>CONCATENATE("ap name ",'AP-LIST_c9800'!B6," controller primary ",var_dns_wlc2," ",var_ip_wlc2)</f>
        <v>ap name de0896ncap20003 controller primary de0896swlc20002 10.254.91.195</v>
      </c>
    </row>
    <row r="7" spans="1:1">
      <c r="A7" s="6" t="str">
        <f>CONCATENATE("ap name ",'AP-LIST_c9800'!B7," controller primary ",var_dns_wlc2," ",var_ip_wlc2)</f>
        <v>ap name de0896ncap20004 controller primary de0896swlc20002 10.254.91.195</v>
      </c>
    </row>
    <row r="8" spans="1:1">
      <c r="A8" s="6" t="str">
        <f>CONCATENATE("ap name ",'AP-LIST_c9800'!B8," controller primary ",var_dns_wlc2," ",var_ip_wlc2)</f>
        <v>ap name de0896ncap20005 controller primary de0896swlc20002 10.254.91.195</v>
      </c>
    </row>
    <row r="9" spans="1:1">
      <c r="A9" s="6" t="str">
        <f>CONCATENATE("ap name ",'AP-LIST_c9800'!B9," controller primary ",var_dns_wlc2," ",var_ip_wlc2)</f>
        <v>ap name de0896ncap20006 controller primary de0896swlc20002 10.254.91.195</v>
      </c>
    </row>
    <row r="10" spans="1:1">
      <c r="A10" s="6" t="str">
        <f>CONCATENATE("ap name ",'AP-LIST_c9800'!B10," controller primary ",var_dns_wlc2," ",var_ip_wlc2)</f>
        <v>ap name de0896ncap20007 controller primary de0896swlc20002 10.254.91.195</v>
      </c>
    </row>
    <row r="11" spans="1:1">
      <c r="A11" s="6" t="str">
        <f>CONCATENATE("ap name ",'AP-LIST_c9800'!B11," controller primary ",var_dns_wlc2," ",var_ip_wlc2)</f>
        <v>ap name de0896ncap20008 controller primary de0896swlc20002 10.254.91.195</v>
      </c>
    </row>
    <row r="12" spans="1:1">
      <c r="A12" s="6" t="str">
        <f>CONCATENATE("ap name ",'AP-LIST_c9800'!B12," controller primary ",var_dns_wlc2," ",var_ip_wlc2)</f>
        <v>ap name de0896ncap20009 controller primary de0896swlc20002 10.254.91.195</v>
      </c>
    </row>
    <row r="13" spans="1:1">
      <c r="A13" s="6" t="str">
        <f>CONCATENATE("ap name ",'AP-LIST_c9800'!B13," controller primary ",var_dns_wlc2," ",var_ip_wlc2)</f>
        <v>ap name de0896ncap20010 controller primary de0896swlc20002 10.254.91.195</v>
      </c>
    </row>
    <row r="14" spans="1:1">
      <c r="A14" s="6" t="str">
        <f>CONCATENATE("ap name ",'AP-LIST_c9800'!B14," controller primary ",var_dns_wlc2," ",var_ip_wlc2)</f>
        <v>ap name de0896ncap20011 controller primary de0896swlc20002 10.254.91.195</v>
      </c>
    </row>
    <row r="15" spans="1:1">
      <c r="A15" s="6" t="str">
        <f>CONCATENATE("ap name ",'AP-LIST_c9800'!B15," controller primary ",var_dns_wlc2," ",var_ip_wlc2)</f>
        <v>ap name de0896ncap20012 controller primary de0896swlc20002 10.254.91.195</v>
      </c>
    </row>
    <row r="16" spans="1:1">
      <c r="A16" s="6" t="str">
        <f>CONCATENATE("ap name ",'AP-LIST_c9800'!B16," controller primary ",var_dns_wlc2," ",var_ip_wlc2)</f>
        <v>ap name de0896ncap20013 controller primary de0896swlc20002 10.254.91.195</v>
      </c>
    </row>
    <row r="17" spans="1:1">
      <c r="A17" s="6" t="str">
        <f>CONCATENATE("ap name ",'AP-LIST_c9800'!B17," controller primary ",var_dns_wlc2," ",var_ip_wlc2)</f>
        <v>ap name de0896ncap20014 controller primary de0896swlc20002 10.254.91.195</v>
      </c>
    </row>
    <row r="18" spans="1:1">
      <c r="A18" s="6" t="str">
        <f>CONCATENATE("ap name ",'AP-LIST_c9800'!B18," controller primary ",var_dns_wlc2," ",var_ip_wlc2)</f>
        <v>ap name de0896ncap20015 controller primary de0896swlc20002 10.254.91.195</v>
      </c>
    </row>
    <row r="19" spans="1:1">
      <c r="A19" s="6" t="str">
        <f>CONCATENATE("ap name ",'AP-LIST_c9800'!B19," controller primary ",var_dns_wlc2," ",var_ip_wlc2)</f>
        <v>ap name de0896ncap20016 controller primary de0896swlc20002 10.254.91.195</v>
      </c>
    </row>
    <row r="20" spans="1:1">
      <c r="A20" s="6" t="str">
        <f>CONCATENATE("ap name ",'AP-LIST_c9800'!B20," controller primary ",var_dns_wlc2," ",var_ip_wlc2)</f>
        <v>ap name de0896ncap20017 controller primary de0896swlc20002 10.254.91.195</v>
      </c>
    </row>
    <row r="21" spans="1:1">
      <c r="A21" s="6" t="str">
        <f>CONCATENATE("ap name ",'AP-LIST_c9800'!B21," controller primary ",var_dns_wlc2," ",var_ip_wlc2)</f>
        <v>ap name de0896ncap20018 controller primary de0896swlc20002 10.254.91.195</v>
      </c>
    </row>
    <row r="22" spans="1:1">
      <c r="A22" s="6" t="str">
        <f>CONCATENATE("ap name ",'AP-LIST_c9800'!B22," controller primary ",var_dns_wlc2," ",var_ip_wlc2)</f>
        <v>ap name de0896ncap20019 controller primary de0896swlc20002 10.254.91.195</v>
      </c>
    </row>
    <row r="23" spans="1:1">
      <c r="A23" s="6" t="str">
        <f>CONCATENATE("ap name ",'AP-LIST_c9800'!B23," controller primary ",var_dns_wlc2," ",var_ip_wlc2)</f>
        <v>ap name de0896ncap20020 controller primary de0896swlc20002 10.254.91.195</v>
      </c>
    </row>
    <row r="24" spans="1:1">
      <c r="A24" s="6" t="str">
        <f>CONCATENATE("ap name ",'AP-LIST_c9800'!B24," controller primary ",var_dns_wlc2," ",var_ip_wlc2)</f>
        <v>ap name de0896ncap20021 controller primary de0896swlc20002 10.254.91.195</v>
      </c>
    </row>
    <row r="25" spans="1:1">
      <c r="A25" s="6" t="str">
        <f>CONCATENATE("ap name ",'AP-LIST_c9800'!B25," controller primary ",var_dns_wlc2," ",var_ip_wlc2)</f>
        <v>ap name de0896ncap20022 controller primary de0896swlc20002 10.254.91.195</v>
      </c>
    </row>
    <row r="26" spans="1:1">
      <c r="A26" s="6" t="str">
        <f>CONCATENATE("ap name ",'AP-LIST_c9800'!B26," controller primary ",var_dns_wlc2," ",var_ip_wlc2)</f>
        <v>ap name de0896ncap20023 controller primary de0896swlc20002 10.254.91.195</v>
      </c>
    </row>
    <row r="27" spans="1:1">
      <c r="A27" s="6" t="str">
        <f>CONCATENATE("ap name ",'AP-LIST_c9800'!B27," controller primary ",var_dns_wlc2," ",var_ip_wlc2)</f>
        <v>ap name de0896ncap20024 controller primary de0896swlc20002 10.254.91.195</v>
      </c>
    </row>
    <row r="28" spans="1:1">
      <c r="A28" s="6" t="str">
        <f>CONCATENATE("ap name ",'AP-LIST_c9800'!B28," controller primary ",var_dns_wlc2," ",var_ip_wlc2)</f>
        <v>ap name de0896ncap20025 controller primary de0896swlc20002 10.254.91.195</v>
      </c>
    </row>
    <row r="29" spans="1:1">
      <c r="A29" s="6" t="str">
        <f>CONCATENATE("ap name ",'AP-LIST_c9800'!B29," controller primary ",var_dns_wlc2," ",var_ip_wlc2)</f>
        <v>ap name de0896ncap20026 controller primary de0896swlc20002 10.254.91.195</v>
      </c>
    </row>
    <row r="30" spans="1:1">
      <c r="A30" s="6" t="str">
        <f>CONCATENATE("ap name ",'AP-LIST_c9800'!B30," controller primary ",var_dns_wlc2," ",var_ip_wlc2)</f>
        <v>ap name de0896ncap20027 controller primary de0896swlc20002 10.254.91.195</v>
      </c>
    </row>
    <row r="31" spans="1:1">
      <c r="A31" s="6" t="str">
        <f>CONCATENATE("ap name ",'AP-LIST_c9800'!B31," controller primary ",var_dns_wlc2," ",var_ip_wlc2)</f>
        <v>ap name de0896ncap20028 controller primary de0896swlc20002 10.254.91.195</v>
      </c>
    </row>
    <row r="32" spans="1:1">
      <c r="A32" s="6" t="str">
        <f>CONCATENATE("ap name ",'AP-LIST_c9800'!B32," controller primary ",var_dns_wlc2," ",var_ip_wlc2)</f>
        <v>ap name de0896ncap20029 controller primary de0896swlc20002 10.254.91.195</v>
      </c>
    </row>
    <row r="33" spans="1:1">
      <c r="A33" s="6" t="str">
        <f>CONCATENATE("ap name ",'AP-LIST_c9800'!B33," controller primary ",var_dns_wlc2," ",var_ip_wlc2)</f>
        <v>ap name de0896ncap20030 controller primary de0896swlc20002 10.254.91.195</v>
      </c>
    </row>
    <row r="34" spans="1:1">
      <c r="A34" s="6" t="str">
        <f>CONCATENATE("ap name ",'AP-LIST_c9800'!B34," controller primary ",var_dns_wlc2," ",var_ip_wlc2)</f>
        <v>ap name de0896ncap20031 controller primary de0896swlc20002 10.254.91.195</v>
      </c>
    </row>
    <row r="35" spans="1:1">
      <c r="A35" s="6" t="str">
        <f>CONCATENATE("ap name ",'AP-LIST_c9800'!B35," controller primary ",var_dns_wlc2," ",var_ip_wlc2)</f>
        <v>ap name de0896ncap20032 controller primary de0896swlc20002 10.254.91.195</v>
      </c>
    </row>
    <row r="36" spans="1:1">
      <c r="A36" s="6" t="str">
        <f>CONCATENATE("ap name ",'AP-LIST_c9800'!B36," controller primary ",var_dns_wlc2," ",var_ip_wlc2)</f>
        <v>ap name de0896ncap20033 controller primary de0896swlc20002 10.254.91.195</v>
      </c>
    </row>
    <row r="37" spans="1:1">
      <c r="A37" s="6" t="str">
        <f>CONCATENATE("ap name ",'AP-LIST_c9800'!B37," controller primary ",var_dns_wlc2," ",var_ip_wlc2)</f>
        <v>ap name de0896ncap20034 controller primary de0896swlc20002 10.254.91.195</v>
      </c>
    </row>
    <row r="38" spans="1:1">
      <c r="A38" s="6" t="str">
        <f>CONCATENATE("ap name ",'AP-LIST_c9800'!B38," controller primary ",var_dns_wlc2," ",var_ip_wlc2)</f>
        <v>ap name de0896ncap20035 controller primary de0896swlc20002 10.254.91.195</v>
      </c>
    </row>
    <row r="39" spans="1:1">
      <c r="A39" s="6" t="str">
        <f>CONCATENATE("ap name ",'AP-LIST_c9800'!B39," controller primary ",var_dns_wlc2," ",var_ip_wlc2)</f>
        <v>ap name de0896ncap20036 controller primary de0896swlc20002 10.254.91.195</v>
      </c>
    </row>
    <row r="40" spans="1:1">
      <c r="A40" s="6" t="str">
        <f>CONCATENATE("ap name ",'AP-LIST_c9800'!B40," controller primary ",var_dns_wlc2," ",var_ip_wlc2)</f>
        <v>ap name de0896ncap20037 controller primary de0896swlc20002 10.254.91.195</v>
      </c>
    </row>
    <row r="41" spans="1:1">
      <c r="A41" s="6" t="str">
        <f>CONCATENATE("ap name ",'AP-LIST_c9800'!B41," controller primary ",var_dns_wlc2," ",var_ip_wlc2)</f>
        <v>ap name de0896ncap20038 controller primary de0896swlc20002 10.254.91.195</v>
      </c>
    </row>
    <row r="42" spans="1:1">
      <c r="A42" s="6" t="str">
        <f>CONCATENATE("ap name ",'AP-LIST_c9800'!B42," controller primary ",var_dns_wlc2," ",var_ip_wlc2)</f>
        <v>ap name de0896ncap20039 controller primary de0896swlc20002 10.254.91.195</v>
      </c>
    </row>
    <row r="43" spans="1:1">
      <c r="A43" s="6" t="str">
        <f>CONCATENATE("ap name ",'AP-LIST_c9800'!B43," controller primary ",var_dns_wlc2," ",var_ip_wlc2)</f>
        <v>ap name de0896ncap20040 controller primary de0896swlc20002 10.254.91.195</v>
      </c>
    </row>
    <row r="44" spans="1:1">
      <c r="A44" s="6" t="str">
        <f>CONCATENATE("ap name ",'AP-LIST_c9800'!B44," controller primary ",var_dns_wlc2," ",var_ip_wlc2)</f>
        <v>ap name de0896ncap20041 controller primary de0896swlc20002 10.254.91.195</v>
      </c>
    </row>
    <row r="45" spans="1:1">
      <c r="A45" s="6" t="str">
        <f>CONCATENATE("ap name ",'AP-LIST_c9800'!B45," controller primary ",var_dns_wlc2," ",var_ip_wlc2)</f>
        <v>ap name de0896ncap20042 controller primary de0896swlc20002 10.254.91.195</v>
      </c>
    </row>
    <row r="46" spans="1:1">
      <c r="A46" s="6" t="str">
        <f>CONCATENATE("ap name ",'AP-LIST_c9800'!B46," controller primary ",var_dns_wlc2," ",var_ip_wlc2)</f>
        <v>ap name de0896ncap20043 controller primary de0896swlc20002 10.254.91.195</v>
      </c>
    </row>
    <row r="47" spans="1:1">
      <c r="A47" s="6" t="str">
        <f>CONCATENATE("ap name ",'AP-LIST_c9800'!B47," controller primary ",var_dns_wlc2," ",var_ip_wlc2)</f>
        <v>ap name de0896ncap20044 controller primary de0896swlc20002 10.254.91.195</v>
      </c>
    </row>
    <row r="48" spans="1:1">
      <c r="A48" s="6" t="str">
        <f>CONCATENATE("ap name ",'AP-LIST_c9800'!B48," controller primary ",var_dns_wlc2," ",var_ip_wlc2)</f>
        <v>ap name de0896ncap20045 controller primary de0896swlc20002 10.254.91.195</v>
      </c>
    </row>
    <row r="49" spans="1:1">
      <c r="A49" s="6" t="str">
        <f>CONCATENATE("ap name ",'AP-LIST_c9800'!B49," controller primary ",var_dns_wlc2," ",var_ip_wlc2)</f>
        <v>ap name de0896ncap20046 controller primary de0896swlc20002 10.254.91.195</v>
      </c>
    </row>
    <row r="50" spans="1:1">
      <c r="A50" s="6" t="str">
        <f>CONCATENATE("ap name ",'AP-LIST_c9800'!B50," controller primary ",var_dns_wlc2," ",var_ip_wlc2)</f>
        <v>ap name de0896ncap20047 controller primary de0896swlc20002 10.254.91.195</v>
      </c>
    </row>
    <row r="51" spans="1:1">
      <c r="A51" s="6" t="str">
        <f>CONCATENATE("ap name ",'AP-LIST_c9800'!B51," controller primary ",var_dns_wlc2," ",var_ip_wlc2)</f>
        <v>ap name de0896ncap20048 controller primary de0896swlc20002 10.254.91.195</v>
      </c>
    </row>
    <row r="52" spans="1:1">
      <c r="A52" s="6" t="str">
        <f>CONCATENATE("ap name ",'AP-LIST_c9800'!B52," controller primary ",var_dns_wlc2," ",var_ip_wlc2)</f>
        <v>ap name de0896ncap20049 controller primary de0896swlc20002 10.254.91.195</v>
      </c>
    </row>
    <row r="53" spans="1:1">
      <c r="A53" s="6" t="str">
        <f>CONCATENATE("ap name ",'AP-LIST_c9800'!B53," controller primary ",var_dns_wlc2," ",var_ip_wlc2)</f>
        <v>ap name de0896ncap20050 controller primary de0896swlc20002 10.254.91.195</v>
      </c>
    </row>
    <row r="54" spans="1:1">
      <c r="A54" s="6" t="str">
        <f>CONCATENATE("ap name ",'AP-LIST_c9800'!B54," controller primary ",var_dns_wlc2," ",var_ip_wlc2)</f>
        <v>ap name de0896ncap20051 controller primary de0896swlc20002 10.254.91.195</v>
      </c>
    </row>
    <row r="55" spans="1:1">
      <c r="A55" s="6" t="str">
        <f>CONCATENATE("ap name ",'AP-LIST_c9800'!B55," controller primary ",var_dns_wlc2," ",var_ip_wlc2)</f>
        <v>ap name de0896ncap20052 controller primary de0896swlc20002 10.254.91.195</v>
      </c>
    </row>
    <row r="56" spans="1:1">
      <c r="A56" s="6" t="str">
        <f>CONCATENATE("ap name ",'AP-LIST_c9800'!B56," controller primary ",var_dns_wlc2," ",var_ip_wlc2)</f>
        <v>ap name de0896ncap20053 controller primary de0896swlc20002 10.254.91.195</v>
      </c>
    </row>
    <row r="57" spans="1:1">
      <c r="A57" s="6" t="str">
        <f>CONCATENATE("ap name ",'AP-LIST_c9800'!B57," controller primary ",var_dns_wlc2," ",var_ip_wlc2)</f>
        <v>ap name de0896ncap20054 controller primary de0896swlc20002 10.254.91.195</v>
      </c>
    </row>
    <row r="58" spans="1:1">
      <c r="A58" s="6" t="str">
        <f>CONCATENATE("ap name ",'AP-LIST_c9800'!B58," controller primary ",var_dns_wlc2," ",var_ip_wlc2)</f>
        <v>ap name de0896ncap20055 controller primary de0896swlc20002 10.254.91.195</v>
      </c>
    </row>
    <row r="59" spans="1:1">
      <c r="A59" s="6" t="str">
        <f>CONCATENATE("ap name ",'AP-LIST_c9800'!B59," controller primary ",var_dns_wlc2," ",var_ip_wlc2)</f>
        <v>ap name de0896ncap20056 controller primary de0896swlc20002 10.254.91.195</v>
      </c>
    </row>
    <row r="60" spans="1:1">
      <c r="A60" s="6" t="str">
        <f>CONCATENATE("ap name ",'AP-LIST_c9800'!B60," controller primary ",var_dns_wlc2," ",var_ip_wlc2)</f>
        <v>ap name de0896ncap20057 controller primary de0896swlc20002 10.254.91.195</v>
      </c>
    </row>
    <row r="61" spans="1:1">
      <c r="A61" s="6" t="str">
        <f>CONCATENATE("ap name ",'AP-LIST_c9800'!B61," controller primary ",var_dns_wlc2," ",var_ip_wlc2)</f>
        <v>ap name de0896ncap20058 controller primary de0896swlc20002 10.254.91.195</v>
      </c>
    </row>
    <row r="62" spans="1:1">
      <c r="A62" s="6" t="str">
        <f>CONCATENATE("ap name ",'AP-LIST_c9800'!B62," controller primary ",var_dns_wlc2," ",var_ip_wlc2)</f>
        <v>ap name de0896ncap20059 controller primary de0896swlc20002 10.254.91.195</v>
      </c>
    </row>
    <row r="63" spans="1:1">
      <c r="A63" s="6" t="str">
        <f>CONCATENATE("ap name ",'AP-LIST_c9800'!B63," controller primary ",var_dns_wlc2," ",var_ip_wlc2)</f>
        <v>ap name de0896ncap20060 controller primary de0896swlc20002 10.254.91.195</v>
      </c>
    </row>
    <row r="64" spans="1:1">
      <c r="A64" s="6" t="str">
        <f>CONCATENATE("ap name ",'AP-LIST_c9800'!B64," controller primary ",var_dns_wlc2," ",var_ip_wlc2)</f>
        <v>ap name de0896ncap20061 controller primary de0896swlc20002 10.254.91.195</v>
      </c>
    </row>
    <row r="65" spans="1:1">
      <c r="A65" s="6" t="str">
        <f>CONCATENATE("ap name ",'AP-LIST_c9800'!B65," controller primary ",var_dns_wlc2," ",var_ip_wlc2)</f>
        <v>ap name de0896ncap20062 controller primary de0896swlc20002 10.254.91.195</v>
      </c>
    </row>
    <row r="66" spans="1:1">
      <c r="A66" s="6" t="str">
        <f>CONCATENATE("ap name ",'AP-LIST_c9800'!B66," controller primary ",var_dns_wlc2," ",var_ip_wlc2)</f>
        <v>ap name de0896ncap20063 controller primary de0896swlc20002 10.254.91.195</v>
      </c>
    </row>
    <row r="67" spans="1:1">
      <c r="A67" s="6" t="str">
        <f>CONCATENATE("ap name ",'AP-LIST_c9800'!B67," controller primary ",var_dns_wlc2," ",var_ip_wlc2)</f>
        <v>ap name de0896ncap20064 controller primary de0896swlc20002 10.254.91.195</v>
      </c>
    </row>
    <row r="68" spans="1:1">
      <c r="A68" s="6" t="str">
        <f>CONCATENATE("ap name ",'AP-LIST_c9800'!B68," controller primary ",var_dns_wlc2," ",var_ip_wlc2)</f>
        <v>ap name de0896ncap20065 controller primary de0896swlc20002 10.254.91.195</v>
      </c>
    </row>
    <row r="69" spans="1:1">
      <c r="A69" s="6" t="str">
        <f>CONCATENATE("ap name ",'AP-LIST_c9800'!B69," controller primary ",var_dns_wlc2," ",var_ip_wlc2)</f>
        <v>ap name de0896ncap20066 controller primary de0896swlc20002 10.254.91.195</v>
      </c>
    </row>
    <row r="70" spans="1:1">
      <c r="A70" s="6" t="str">
        <f>CONCATENATE("ap name ",'AP-LIST_c9800'!B70," controller primary ",var_dns_wlc2," ",var_ip_wlc2)</f>
        <v>ap name de0896ncap20067 controller primary de0896swlc20002 10.254.91.195</v>
      </c>
    </row>
    <row r="71" spans="1:1">
      <c r="A71" s="6" t="str">
        <f>CONCATENATE("ap name ",'AP-LIST_c9800'!B71," controller primary ",var_dns_wlc2," ",var_ip_wlc2)</f>
        <v>ap name de0896ncap20068 controller primary de0896swlc20002 10.254.91.195</v>
      </c>
    </row>
    <row r="72" spans="1:1">
      <c r="A72" s="6" t="str">
        <f>CONCATENATE("ap name ",'AP-LIST_c9800'!B72," controller primary ",var_dns_wlc2," ",var_ip_wlc2)</f>
        <v>ap name de0896ncap20069 controller primary de0896swlc20002 10.254.91.195</v>
      </c>
    </row>
    <row r="73" spans="1:1">
      <c r="A73" s="6" t="str">
        <f>CONCATENATE("ap name ",'AP-LIST_c9800'!B73," controller primary ",var_dns_wlc2," ",var_ip_wlc2)</f>
        <v>ap name de0896ncap20070 controller primary de0896swlc20002 10.254.91.195</v>
      </c>
    </row>
    <row r="74" spans="1:1">
      <c r="A74" s="6" t="str">
        <f>CONCATENATE("ap name ",'AP-LIST_c9800'!B74," controller primary ",var_dns_wlc2," ",var_ip_wlc2)</f>
        <v>ap name de0896ncap20071 controller primary de0896swlc20002 10.254.91.195</v>
      </c>
    </row>
    <row r="75" spans="1:1">
      <c r="A75" s="6" t="str">
        <f>CONCATENATE("ap name ",'AP-LIST_c9800'!B75," controller primary ",var_dns_wlc2," ",var_ip_wlc2)</f>
        <v>ap name de0896ncap20072 controller primary de0896swlc20002 10.254.91.195</v>
      </c>
    </row>
    <row r="76" spans="1:1">
      <c r="A76" s="6" t="str">
        <f>CONCATENATE("ap name ",'AP-LIST_c9800'!B76," controller primary ",var_dns_wlc2," ",var_ip_wlc2)</f>
        <v>ap name de0896ncap20073 controller primary de0896swlc20002 10.254.91.195</v>
      </c>
    </row>
    <row r="77" spans="1:1">
      <c r="A77" s="6" t="str">
        <f>CONCATENATE("ap name ",'AP-LIST_c9800'!B77," controller primary ",var_dns_wlc2," ",var_ip_wlc2)</f>
        <v>ap name de0896ncap20074 controller primary de0896swlc20002 10.254.91.195</v>
      </c>
    </row>
    <row r="78" spans="1:1">
      <c r="A78" s="6" t="str">
        <f>CONCATENATE("ap name ",'AP-LIST_c9800'!B78," controller primary ",var_dns_wlc2," ",var_ip_wlc2)</f>
        <v>ap name de0896ncap20075 controller primary de0896swlc20002 10.254.91.195</v>
      </c>
    </row>
    <row r="79" spans="1:1">
      <c r="A79" s="6" t="str">
        <f>CONCATENATE("ap name ",'AP-LIST_c9800'!B79," controller primary ",var_dns_wlc2," ",var_ip_wlc2)</f>
        <v>ap name de0896ncap20076 controller primary de0896swlc20002 10.254.91.195</v>
      </c>
    </row>
    <row r="80" spans="1:1">
      <c r="A80" s="6" t="str">
        <f>CONCATENATE("ap name ",'AP-LIST_c9800'!B80," controller primary ",var_dns_wlc2," ",var_ip_wlc2)</f>
        <v>ap name de0896ncap20077 controller primary de0896swlc20002 10.254.91.195</v>
      </c>
    </row>
    <row r="81" spans="1:1">
      <c r="A81" s="6" t="str">
        <f>CONCATENATE("ap name ",'AP-LIST_c9800'!B81," controller primary ",var_dns_wlc2," ",var_ip_wlc2)</f>
        <v>ap name de0896ncap20078 controller primary de0896swlc20002 10.254.91.195</v>
      </c>
    </row>
    <row r="82" spans="1:1">
      <c r="A82" s="6" t="str">
        <f>CONCATENATE("ap name ",'AP-LIST_c9800'!B82," controller primary ",var_dns_wlc2," ",var_ip_wlc2)</f>
        <v>ap name de0896ncap20079 controller primary de0896swlc20002 10.254.91.195</v>
      </c>
    </row>
    <row r="83" spans="1:1">
      <c r="A83" s="6" t="str">
        <f>CONCATENATE("ap name ",'AP-LIST_c9800'!B83," controller primary ",var_dns_wlc2," ",var_ip_wlc2)</f>
        <v>ap name de0896ncap20080 controller primary de0896swlc20002 10.254.91.195</v>
      </c>
    </row>
    <row r="84" spans="1:1">
      <c r="A84" s="6" t="str">
        <f>CONCATENATE("ap name ",'AP-LIST_c9800'!B84," controller primary ",var_dns_wlc2," ",var_ip_wlc2)</f>
        <v>ap name de0896ncap20081 controller primary de0896swlc20002 10.254.91.195</v>
      </c>
    </row>
    <row r="85" spans="1:1">
      <c r="A85" s="6" t="str">
        <f>CONCATENATE("ap name ",'AP-LIST_c9800'!B85," controller primary ",var_dns_wlc2," ",var_ip_wlc2)</f>
        <v>ap name de0896ncap20082 controller primary de0896swlc20002 10.254.91.195</v>
      </c>
    </row>
    <row r="86" spans="1:1">
      <c r="A86" s="6" t="str">
        <f>CONCATENATE("ap name ",'AP-LIST_c9800'!B86," controller primary ",var_dns_wlc2," ",var_ip_wlc2)</f>
        <v>ap name de0896ncap20083 controller primary de0896swlc20002 10.254.91.195</v>
      </c>
    </row>
    <row r="87" spans="1:1">
      <c r="A87" s="6" t="str">
        <f>CONCATENATE("ap name ",'AP-LIST_c9800'!B87," controller primary ",var_dns_wlc2," ",var_ip_wlc2)</f>
        <v>ap name de0896ncap20084 controller primary de0896swlc20002 10.254.91.195</v>
      </c>
    </row>
    <row r="88" spans="1:1">
      <c r="A88" s="6" t="str">
        <f>CONCATENATE("ap name ",'AP-LIST_c9800'!B88," controller primary ",var_dns_wlc2," ",var_ip_wlc2)</f>
        <v>ap name de0896ncap20085 controller primary de0896swlc20002 10.254.91.195</v>
      </c>
    </row>
    <row r="89" spans="1:1">
      <c r="A89" s="6" t="str">
        <f>CONCATENATE("ap name ",'AP-LIST_c9800'!B89," controller primary ",var_dns_wlc2," ",var_ip_wlc2)</f>
        <v>ap name de0896ncap20086 controller primary de0896swlc20002 10.254.91.195</v>
      </c>
    </row>
    <row r="90" spans="1:1">
      <c r="A90" s="6" t="str">
        <f>CONCATENATE("ap name ",'AP-LIST_c9800'!B90," controller primary ",var_dns_wlc2," ",var_ip_wlc2)</f>
        <v>ap name de0896ncap20087 controller primary de0896swlc20002 10.254.91.195</v>
      </c>
    </row>
    <row r="91" spans="1:1">
      <c r="A91" s="6" t="str">
        <f>CONCATENATE("ap name ",'AP-LIST_c9800'!B91," controller primary ",var_dns_wlc2," ",var_ip_wlc2)</f>
        <v>ap name de0896ncap20088 controller primary de0896swlc20002 10.254.91.195</v>
      </c>
    </row>
    <row r="92" spans="1:1">
      <c r="A92" s="6" t="str">
        <f>CONCATENATE("ap name ",'AP-LIST_c9800'!B92," controller primary ",var_dns_wlc2," ",var_ip_wlc2)</f>
        <v>ap name de0896ncap20089 controller primary de0896swlc20002 10.254.91.195</v>
      </c>
    </row>
    <row r="93" spans="1:1">
      <c r="A93" s="6" t="str">
        <f>CONCATENATE("ap name ",'AP-LIST_c9800'!B93," controller primary ",var_dns_wlc2," ",var_ip_wlc2)</f>
        <v>ap name de0896ncap20090 controller primary de0896swlc20002 10.254.91.195</v>
      </c>
    </row>
    <row r="94" spans="1:1">
      <c r="A94" s="6" t="str">
        <f>CONCATENATE("ap name ",'AP-LIST_c9800'!B94," controller primary ",var_dns_wlc2," ",var_ip_wlc2)</f>
        <v>ap name de0896ncap20091 controller primary de0896swlc20002 10.254.91.195</v>
      </c>
    </row>
    <row r="95" spans="1:1">
      <c r="A95" s="6" t="str">
        <f>CONCATENATE("ap name ",'AP-LIST_c9800'!B95," controller primary ",var_dns_wlc2," ",var_ip_wlc2)</f>
        <v>ap name de0896ncap20092 controller primary de0896swlc20002 10.254.91.195</v>
      </c>
    </row>
    <row r="96" spans="1:1">
      <c r="A96" s="6" t="str">
        <f>CONCATENATE("ap name ",'AP-LIST_c9800'!B96," controller primary ",var_dns_wlc2," ",var_ip_wlc2)</f>
        <v>ap name de0896ncap20093 controller primary de0896swlc20002 10.254.91.195</v>
      </c>
    </row>
    <row r="97" spans="1:1">
      <c r="A97" s="6" t="str">
        <f>CONCATENATE("ap name ",'AP-LIST_c9800'!B97," controller primary ",var_dns_wlc2," ",var_ip_wlc2)</f>
        <v>ap name de0896ncap20094 controller primary de0896swlc20002 10.254.91.195</v>
      </c>
    </row>
    <row r="98" spans="1:1">
      <c r="A98" s="6" t="str">
        <f>CONCATENATE("ap name ",'AP-LIST_c9800'!B98," controller primary ",var_dns_wlc2," ",var_ip_wlc2)</f>
        <v>ap name de0896ncap20095 controller primary de0896swlc20002 10.254.91.195</v>
      </c>
    </row>
    <row r="99" spans="1:1">
      <c r="A99" s="6" t="str">
        <f>CONCATENATE("ap name ",'AP-LIST_c9800'!B99," controller primary ",var_dns_wlc2," ",var_ip_wlc2)</f>
        <v>ap name de0896ncap20096 controller primary de0896swlc20002 10.254.91.195</v>
      </c>
    </row>
    <row r="100" spans="1:1">
      <c r="A100" s="6" t="str">
        <f>CONCATENATE("ap name ",'AP-LIST_c9800'!B100," controller primary ",var_dns_wlc2," ",var_ip_wlc2)</f>
        <v>ap name de0896ncap20097 controller primary de0896swlc20002 10.254.91.195</v>
      </c>
    </row>
    <row r="101" spans="1:1">
      <c r="A101" s="6" t="str">
        <f>CONCATENATE("ap name ",'AP-LIST_c9800'!B101," controller primary ",var_dns_wlc2," ",var_ip_wlc2)</f>
        <v>ap name de0896ncap20098 controller primary de0896swlc20002 10.254.91.195</v>
      </c>
    </row>
    <row r="102" spans="1:1">
      <c r="A102" s="6" t="str">
        <f>CONCATENATE("ap name ",'AP-LIST_c9800'!B102," controller primary ",var_dns_wlc2," ",var_ip_wlc2)</f>
        <v>ap name de0896ncap20099 controller primary de0896swlc20002 10.254.91.195</v>
      </c>
    </row>
    <row r="103" spans="1:1">
      <c r="A103" s="6" t="str">
        <f>CONCATENATE("ap name ",'AP-LIST_c9800'!B103," controller primary ",var_dns_wlc2," ",var_ip_wlc2)</f>
        <v>ap name de0896ncap20100 controller primary de0896swlc20002 10.254.91.195</v>
      </c>
    </row>
    <row r="104" spans="1:1">
      <c r="A104" s="6" t="str">
        <f>CONCATENATE("ap name ",'AP-LIST_c9800'!B104," controller primary ",var_dns_wlc2," ",var_ip_wlc2)</f>
        <v>ap name de0896ncap20101 controller primary de0896swlc20002 10.254.91.195</v>
      </c>
    </row>
    <row r="105" spans="1:1">
      <c r="A105" s="6" t="str">
        <f>CONCATENATE("ap name ",'AP-LIST_c9800'!B105," controller primary ",var_dns_wlc2," ",var_ip_wlc2)</f>
        <v>ap name de0896ncap20102 controller primary de0896swlc20002 10.254.91.195</v>
      </c>
    </row>
    <row r="106" spans="1:1">
      <c r="A106" s="6" t="str">
        <f>CONCATENATE("ap name ",'AP-LIST_c9800'!B106," controller primary ",var_dns_wlc2," ",var_ip_wlc2)</f>
        <v>ap name de0896ncap20103 controller primary de0896swlc20002 10.254.91.195</v>
      </c>
    </row>
    <row r="107" spans="1:1">
      <c r="A107" s="6" t="str">
        <f>CONCATENATE("ap name ",'AP-LIST_c9800'!B107," controller primary ",var_dns_wlc2," ",var_ip_wlc2)</f>
        <v>ap name # no free IP controller primary de0896swlc20002 10.254.91.195</v>
      </c>
    </row>
    <row r="108" spans="1:1">
      <c r="A108" s="6" t="str">
        <f>CONCATENATE("ap name ",'AP-LIST_c9800'!B108," controller primary ",var_dns_wlc2," ",var_ip_wlc2)</f>
        <v>ap name # no free IP controller primary de0896swlc20002 10.254.91.195</v>
      </c>
    </row>
    <row r="109" spans="1:1">
      <c r="A109" s="6" t="str">
        <f>CONCATENATE("ap name ",'AP-LIST_c9800'!B109," controller primary ",var_dns_wlc2," ",var_ip_wlc2)</f>
        <v>ap name # no free IP controller primary de0896swlc20002 10.254.91.195</v>
      </c>
    </row>
    <row r="110" spans="1:1">
      <c r="A110" s="6" t="str">
        <f>CONCATENATE("ap name ",'AP-LIST_c9800'!B110," controller primary ",var_dns_wlc2," ",var_ip_wlc2)</f>
        <v>ap name # no free IP controller primary de0896swlc20002 10.254.91.195</v>
      </c>
    </row>
    <row r="111" spans="1:1">
      <c r="A111" s="6" t="str">
        <f>CONCATENATE("ap name ",'AP-LIST_c9800'!B111," controller primary ",var_dns_wlc2," ",var_ip_wlc2)</f>
        <v>ap name # no free IP controller primary de0896swlc20002 10.254.91.195</v>
      </c>
    </row>
    <row r="112" spans="1:1">
      <c r="A112" s="6" t="str">
        <f>CONCATENATE("ap name ",'AP-LIST_c9800'!B112," controller primary ",var_dns_wlc2," ",var_ip_wlc2)</f>
        <v>ap name # no free IP controller primary de0896swlc20002 10.254.91.195</v>
      </c>
    </row>
    <row r="113" spans="1:1">
      <c r="A113" s="6" t="str">
        <f>CONCATENATE("ap name ",'AP-LIST_c9800'!B113," controller primary ",var_dns_wlc2," ",var_ip_wlc2)</f>
        <v>ap name # no free IP controller primary de0896swlc20002 10.254.91.195</v>
      </c>
    </row>
    <row r="114" spans="1:1">
      <c r="A114" s="6" t="str">
        <f>CONCATENATE("ap name ",'AP-LIST_c9800'!B114," controller primary ",var_dns_wlc2," ",var_ip_wlc2)</f>
        <v>ap name # no free IP controller primary de0896swlc20002 10.254.91.195</v>
      </c>
    </row>
    <row r="115" spans="1:1">
      <c r="A115" s="6" t="str">
        <f>CONCATENATE("ap name ",'AP-LIST_c9800'!B115," controller primary ",var_dns_wlc2," ",var_ip_wlc2)</f>
        <v>ap name # no free IP controller primary de0896swlc20002 10.254.91.195</v>
      </c>
    </row>
    <row r="116" spans="1:1">
      <c r="A116" s="67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102" sqref="A2:A102"/>
    </sheetView>
  </sheetViews>
  <sheetFormatPr baseColWidth="10" defaultRowHeight="14.4"/>
  <cols>
    <col min="1" max="1" width="58" bestFit="1" customWidth="1"/>
  </cols>
  <sheetData>
    <row r="1" spans="1:1" ht="34.5" customHeight="1">
      <c r="A1" s="62" t="s">
        <v>1439</v>
      </c>
    </row>
    <row r="2" spans="1:1">
      <c r="A2" s="68" t="s">
        <v>1285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de0896ncap20001 static-ip domain fc.de.bauhaus.intra</v>
      </c>
    </row>
    <row r="5" spans="1:1">
      <c r="A5" s="6" t="str">
        <f>CONCATENATE("ap name ",'AP-LIST_c9800'!B5," static-ip domain ",var_domain_nl)</f>
        <v>ap name de0896ncap20002 static-ip domain fc.de.bauhaus.intra</v>
      </c>
    </row>
    <row r="6" spans="1:1">
      <c r="A6" s="6" t="str">
        <f>CONCATENATE("ap name ",'AP-LIST_c9800'!B6," static-ip domain ",var_domain_nl)</f>
        <v>ap name de0896ncap20003 static-ip domain fc.de.bauhaus.intra</v>
      </c>
    </row>
    <row r="7" spans="1:1">
      <c r="A7" s="6" t="str">
        <f>CONCATENATE("ap name ",'AP-LIST_c9800'!B7," static-ip domain ",var_domain_nl)</f>
        <v>ap name de0896ncap20004 static-ip domain fc.de.bauhaus.intra</v>
      </c>
    </row>
    <row r="8" spans="1:1">
      <c r="A8" s="6" t="str">
        <f>CONCATENATE("ap name ",'AP-LIST_c9800'!B8," static-ip domain ",var_domain_nl)</f>
        <v>ap name de0896ncap20005 static-ip domain fc.de.bauhaus.intra</v>
      </c>
    </row>
    <row r="9" spans="1:1">
      <c r="A9" s="6" t="str">
        <f>CONCATENATE("ap name ",'AP-LIST_c9800'!B9," static-ip domain ",var_domain_nl)</f>
        <v>ap name de0896ncap20006 static-ip domain fc.de.bauhaus.intra</v>
      </c>
    </row>
    <row r="10" spans="1:1">
      <c r="A10" s="6" t="str">
        <f>CONCATENATE("ap name ",'AP-LIST_c9800'!B10," static-ip domain ",var_domain_nl)</f>
        <v>ap name de0896ncap20007 static-ip domain fc.de.bauhaus.intra</v>
      </c>
    </row>
    <row r="11" spans="1:1">
      <c r="A11" s="6" t="str">
        <f>CONCATENATE("ap name ",'AP-LIST_c9800'!B11," static-ip domain ",var_domain_nl)</f>
        <v>ap name de0896ncap20008 static-ip domain fc.de.bauhaus.intra</v>
      </c>
    </row>
    <row r="12" spans="1:1">
      <c r="A12" s="6" t="str">
        <f>CONCATENATE("ap name ",'AP-LIST_c9800'!B12," static-ip domain ",var_domain_nl)</f>
        <v>ap name de0896ncap20009 static-ip domain fc.de.bauhaus.intra</v>
      </c>
    </row>
    <row r="13" spans="1:1">
      <c r="A13" s="6" t="str">
        <f>CONCATENATE("ap name ",'AP-LIST_c9800'!B13," static-ip domain ",var_domain_nl)</f>
        <v>ap name de0896ncap20010 static-ip domain fc.de.bauhaus.intra</v>
      </c>
    </row>
    <row r="14" spans="1:1">
      <c r="A14" s="6" t="str">
        <f>CONCATENATE("ap name ",'AP-LIST_c9800'!B14," static-ip domain ",var_domain_nl)</f>
        <v>ap name de0896ncap20011 static-ip domain fc.de.bauhaus.intra</v>
      </c>
    </row>
    <row r="15" spans="1:1">
      <c r="A15" s="6" t="str">
        <f>CONCATENATE("ap name ",'AP-LIST_c9800'!B15," static-ip domain ",var_domain_nl)</f>
        <v>ap name de0896ncap20012 static-ip domain fc.de.bauhaus.intra</v>
      </c>
    </row>
    <row r="16" spans="1:1">
      <c r="A16" s="6" t="str">
        <f>CONCATENATE("ap name ",'AP-LIST_c9800'!B16," static-ip domain ",var_domain_nl)</f>
        <v>ap name de0896ncap20013 static-ip domain fc.de.bauhaus.intra</v>
      </c>
    </row>
    <row r="17" spans="1:1">
      <c r="A17" s="6" t="str">
        <f>CONCATENATE("ap name ",'AP-LIST_c9800'!B17," static-ip domain ",var_domain_nl)</f>
        <v>ap name de0896ncap20014 static-ip domain fc.de.bauhaus.intra</v>
      </c>
    </row>
    <row r="18" spans="1:1">
      <c r="A18" s="6" t="str">
        <f>CONCATENATE("ap name ",'AP-LIST_c9800'!B18," static-ip domain ",var_domain_nl)</f>
        <v>ap name de0896ncap20015 static-ip domain fc.de.bauhaus.intra</v>
      </c>
    </row>
    <row r="19" spans="1:1">
      <c r="A19" s="6" t="str">
        <f>CONCATENATE("ap name ",'AP-LIST_c9800'!B19," static-ip domain ",var_domain_nl)</f>
        <v>ap name de0896ncap20016 static-ip domain fc.de.bauhaus.intra</v>
      </c>
    </row>
    <row r="20" spans="1:1">
      <c r="A20" s="6" t="str">
        <f>CONCATENATE("ap name ",'AP-LIST_c9800'!B20," static-ip domain ",var_domain_nl)</f>
        <v>ap name de0896ncap20017 static-ip domain fc.de.bauhaus.intra</v>
      </c>
    </row>
    <row r="21" spans="1:1">
      <c r="A21" s="6" t="str">
        <f>CONCATENATE("ap name ",'AP-LIST_c9800'!B21," static-ip domain ",var_domain_nl)</f>
        <v>ap name de0896ncap20018 static-ip domain fc.de.bauhaus.intra</v>
      </c>
    </row>
    <row r="22" spans="1:1">
      <c r="A22" s="6" t="str">
        <f>CONCATENATE("ap name ",'AP-LIST_c9800'!B22," static-ip domain ",var_domain_nl)</f>
        <v>ap name de0896ncap20019 static-ip domain fc.de.bauhaus.intra</v>
      </c>
    </row>
    <row r="23" spans="1:1">
      <c r="A23" s="6" t="str">
        <f>CONCATENATE("ap name ",'AP-LIST_c9800'!B23," static-ip domain ",var_domain_nl)</f>
        <v>ap name de0896ncap20020 static-ip domain fc.de.bauhaus.intra</v>
      </c>
    </row>
    <row r="24" spans="1:1">
      <c r="A24" s="6" t="str">
        <f>CONCATENATE("ap name ",'AP-LIST_c9800'!B24," static-ip domain ",var_domain_nl)</f>
        <v>ap name de0896ncap20021 static-ip domain fc.de.bauhaus.intra</v>
      </c>
    </row>
    <row r="25" spans="1:1">
      <c r="A25" s="6" t="str">
        <f>CONCATENATE("ap name ",'AP-LIST_c9800'!B25," static-ip domain ",var_domain_nl)</f>
        <v>ap name de0896ncap20022 static-ip domain fc.de.bauhaus.intra</v>
      </c>
    </row>
    <row r="26" spans="1:1">
      <c r="A26" s="6" t="str">
        <f>CONCATENATE("ap name ",'AP-LIST_c9800'!B26," static-ip domain ",var_domain_nl)</f>
        <v>ap name de0896ncap20023 static-ip domain fc.de.bauhaus.intra</v>
      </c>
    </row>
    <row r="27" spans="1:1">
      <c r="A27" s="6" t="str">
        <f>CONCATENATE("ap name ",'AP-LIST_c9800'!B27," static-ip domain ",var_domain_nl)</f>
        <v>ap name de0896ncap20024 static-ip domain fc.de.bauhaus.intra</v>
      </c>
    </row>
    <row r="28" spans="1:1">
      <c r="A28" s="6" t="str">
        <f>CONCATENATE("ap name ",'AP-LIST_c9800'!B28," static-ip domain ",var_domain_nl)</f>
        <v>ap name de0896ncap20025 static-ip domain fc.de.bauhaus.intra</v>
      </c>
    </row>
    <row r="29" spans="1:1">
      <c r="A29" s="6" t="str">
        <f>CONCATENATE("ap name ",'AP-LIST_c9800'!B29," static-ip domain ",var_domain_nl)</f>
        <v>ap name de0896ncap20026 static-ip domain fc.de.bauhaus.intra</v>
      </c>
    </row>
    <row r="30" spans="1:1">
      <c r="A30" s="6" t="str">
        <f>CONCATENATE("ap name ",'AP-LIST_c9800'!B30," static-ip domain ",var_domain_nl)</f>
        <v>ap name de0896ncap20027 static-ip domain fc.de.bauhaus.intra</v>
      </c>
    </row>
    <row r="31" spans="1:1">
      <c r="A31" s="6" t="str">
        <f>CONCATENATE("ap name ",'AP-LIST_c9800'!B31," static-ip domain ",var_domain_nl)</f>
        <v>ap name de0896ncap20028 static-ip domain fc.de.bauhaus.intra</v>
      </c>
    </row>
    <row r="32" spans="1:1">
      <c r="A32" s="6" t="str">
        <f>CONCATENATE("ap name ",'AP-LIST_c9800'!B32," static-ip domain ",var_domain_nl)</f>
        <v>ap name de0896ncap20029 static-ip domain fc.de.bauhaus.intra</v>
      </c>
    </row>
    <row r="33" spans="1:1">
      <c r="A33" s="6" t="str">
        <f>CONCATENATE("ap name ",'AP-LIST_c9800'!B33," static-ip domain ",var_domain_nl)</f>
        <v>ap name de0896ncap20030 static-ip domain fc.de.bauhaus.intra</v>
      </c>
    </row>
    <row r="34" spans="1:1">
      <c r="A34" s="6" t="str">
        <f>CONCATENATE("ap name ",'AP-LIST_c9800'!B34," static-ip domain ",var_domain_nl)</f>
        <v>ap name de0896ncap20031 static-ip domain fc.de.bauhaus.intra</v>
      </c>
    </row>
    <row r="35" spans="1:1">
      <c r="A35" s="6" t="str">
        <f>CONCATENATE("ap name ",'AP-LIST_c9800'!B35," static-ip domain ",var_domain_nl)</f>
        <v>ap name de0896ncap20032 static-ip domain fc.de.bauhaus.intra</v>
      </c>
    </row>
    <row r="36" spans="1:1">
      <c r="A36" s="6" t="str">
        <f>CONCATENATE("ap name ",'AP-LIST_c9800'!B36," static-ip domain ",var_domain_nl)</f>
        <v>ap name de0896ncap20033 static-ip domain fc.de.bauhaus.intra</v>
      </c>
    </row>
    <row r="37" spans="1:1">
      <c r="A37" s="6" t="str">
        <f>CONCATENATE("ap name ",'AP-LIST_c9800'!B37," static-ip domain ",var_domain_nl)</f>
        <v>ap name de0896ncap20034 static-ip domain fc.de.bauhaus.intra</v>
      </c>
    </row>
    <row r="38" spans="1:1">
      <c r="A38" s="6" t="str">
        <f>CONCATENATE("ap name ",'AP-LIST_c9800'!B38," static-ip domain ",var_domain_nl)</f>
        <v>ap name de0896ncap20035 static-ip domain fc.de.bauhaus.intra</v>
      </c>
    </row>
    <row r="39" spans="1:1">
      <c r="A39" s="6" t="str">
        <f>CONCATENATE("ap name ",'AP-LIST_c9800'!B39," static-ip domain ",var_domain_nl)</f>
        <v>ap name de0896ncap20036 static-ip domain fc.de.bauhaus.intra</v>
      </c>
    </row>
    <row r="40" spans="1:1">
      <c r="A40" s="6" t="str">
        <f>CONCATENATE("ap name ",'AP-LIST_c9800'!B40," static-ip domain ",var_domain_nl)</f>
        <v>ap name de0896ncap20037 static-ip domain fc.de.bauhaus.intra</v>
      </c>
    </row>
    <row r="41" spans="1:1">
      <c r="A41" s="6" t="str">
        <f>CONCATENATE("ap name ",'AP-LIST_c9800'!B41," static-ip domain ",var_domain_nl)</f>
        <v>ap name de0896ncap20038 static-ip domain fc.de.bauhaus.intra</v>
      </c>
    </row>
    <row r="42" spans="1:1">
      <c r="A42" s="6" t="str">
        <f>CONCATENATE("ap name ",'AP-LIST_c9800'!B42," static-ip domain ",var_domain_nl)</f>
        <v>ap name de0896ncap20039 static-ip domain fc.de.bauhaus.intra</v>
      </c>
    </row>
    <row r="43" spans="1:1">
      <c r="A43" s="6" t="str">
        <f>CONCATENATE("ap name ",'AP-LIST_c9800'!B43," static-ip domain ",var_domain_nl)</f>
        <v>ap name de0896ncap20040 static-ip domain fc.de.bauhaus.intra</v>
      </c>
    </row>
    <row r="44" spans="1:1">
      <c r="A44" s="6" t="str">
        <f>CONCATENATE("ap name ",'AP-LIST_c9800'!B44," static-ip domain ",var_domain_nl)</f>
        <v>ap name de0896ncap20041 static-ip domain fc.de.bauhaus.intra</v>
      </c>
    </row>
    <row r="45" spans="1:1">
      <c r="A45" s="6" t="str">
        <f>CONCATENATE("ap name ",'AP-LIST_c9800'!B45," static-ip domain ",var_domain_nl)</f>
        <v>ap name de0896ncap20042 static-ip domain fc.de.bauhaus.intra</v>
      </c>
    </row>
    <row r="46" spans="1:1">
      <c r="A46" s="6" t="str">
        <f>CONCATENATE("ap name ",'AP-LIST_c9800'!B46," static-ip domain ",var_domain_nl)</f>
        <v>ap name de0896ncap20043 static-ip domain fc.de.bauhaus.intra</v>
      </c>
    </row>
    <row r="47" spans="1:1">
      <c r="A47" s="6" t="str">
        <f>CONCATENATE("ap name ",'AP-LIST_c9800'!B47," static-ip domain ",var_domain_nl)</f>
        <v>ap name de0896ncap20044 static-ip domain fc.de.bauhaus.intra</v>
      </c>
    </row>
    <row r="48" spans="1:1">
      <c r="A48" s="6" t="str">
        <f>CONCATENATE("ap name ",'AP-LIST_c9800'!B48," static-ip domain ",var_domain_nl)</f>
        <v>ap name de0896ncap20045 static-ip domain fc.de.bauhaus.intra</v>
      </c>
    </row>
    <row r="49" spans="1:1">
      <c r="A49" s="6" t="str">
        <f>CONCATENATE("ap name ",'AP-LIST_c9800'!B49," static-ip domain ",var_domain_nl)</f>
        <v>ap name de0896ncap20046 static-ip domain fc.de.bauhaus.intra</v>
      </c>
    </row>
    <row r="50" spans="1:1">
      <c r="A50" s="6" t="str">
        <f>CONCATENATE("ap name ",'AP-LIST_c9800'!B50," static-ip domain ",var_domain_nl)</f>
        <v>ap name de0896ncap20047 static-ip domain fc.de.bauhaus.intra</v>
      </c>
    </row>
    <row r="51" spans="1:1">
      <c r="A51" s="6" t="str">
        <f>CONCATENATE("ap name ",'AP-LIST_c9800'!B51," static-ip domain ",var_domain_nl)</f>
        <v>ap name de0896ncap20048 static-ip domain fc.de.bauhaus.intra</v>
      </c>
    </row>
    <row r="52" spans="1:1">
      <c r="A52" s="6" t="str">
        <f>CONCATENATE("ap name ",'AP-LIST_c9800'!B52," static-ip domain ",var_domain_nl)</f>
        <v>ap name de0896ncap20049 static-ip domain fc.de.bauhaus.intra</v>
      </c>
    </row>
    <row r="53" spans="1:1">
      <c r="A53" s="6" t="str">
        <f>CONCATENATE("ap name ",'AP-LIST_c9800'!B53," static-ip domain ",var_domain_nl)</f>
        <v>ap name de0896ncap20050 static-ip domain fc.de.bauhaus.intra</v>
      </c>
    </row>
    <row r="54" spans="1:1">
      <c r="A54" s="6" t="str">
        <f>CONCATENATE("ap name ",'AP-LIST_c9800'!B54," static-ip domain ",var_domain_nl)</f>
        <v>ap name de0896ncap20051 static-ip domain fc.de.bauhaus.intra</v>
      </c>
    </row>
    <row r="55" spans="1:1">
      <c r="A55" s="6" t="str">
        <f>CONCATENATE("ap name ",'AP-LIST_c9800'!B55," static-ip domain ",var_domain_nl)</f>
        <v>ap name de0896ncap20052 static-ip domain fc.de.bauhaus.intra</v>
      </c>
    </row>
    <row r="56" spans="1:1">
      <c r="A56" s="6" t="str">
        <f>CONCATENATE("ap name ",'AP-LIST_c9800'!B56," static-ip domain ",var_domain_nl)</f>
        <v>ap name de0896ncap20053 static-ip domain fc.de.bauhaus.intra</v>
      </c>
    </row>
    <row r="57" spans="1:1">
      <c r="A57" s="6" t="str">
        <f>CONCATENATE("ap name ",'AP-LIST_c9800'!B57," static-ip domain ",var_domain_nl)</f>
        <v>ap name de0896ncap20054 static-ip domain fc.de.bauhaus.intra</v>
      </c>
    </row>
    <row r="58" spans="1:1">
      <c r="A58" s="6" t="str">
        <f>CONCATENATE("ap name ",'AP-LIST_c9800'!B58," static-ip domain ",var_domain_nl)</f>
        <v>ap name de0896ncap20055 static-ip domain fc.de.bauhaus.intra</v>
      </c>
    </row>
    <row r="59" spans="1:1">
      <c r="A59" s="6" t="str">
        <f>CONCATENATE("ap name ",'AP-LIST_c9800'!B59," static-ip domain ",var_domain_nl)</f>
        <v>ap name de0896ncap20056 static-ip domain fc.de.bauhaus.intra</v>
      </c>
    </row>
    <row r="60" spans="1:1">
      <c r="A60" s="6" t="str">
        <f>CONCATENATE("ap name ",'AP-LIST_c9800'!B60," static-ip domain ",var_domain_nl)</f>
        <v>ap name de0896ncap20057 static-ip domain fc.de.bauhaus.intra</v>
      </c>
    </row>
    <row r="61" spans="1:1">
      <c r="A61" s="6" t="str">
        <f>CONCATENATE("ap name ",'AP-LIST_c9800'!B61," static-ip domain ",var_domain_nl)</f>
        <v>ap name de0896ncap20058 static-ip domain fc.de.bauhaus.intra</v>
      </c>
    </row>
    <row r="62" spans="1:1">
      <c r="A62" s="6" t="str">
        <f>CONCATENATE("ap name ",'AP-LIST_c9800'!B62," static-ip domain ",var_domain_nl)</f>
        <v>ap name de0896ncap20059 static-ip domain fc.de.bauhaus.intra</v>
      </c>
    </row>
    <row r="63" spans="1:1">
      <c r="A63" s="6" t="str">
        <f>CONCATENATE("ap name ",'AP-LIST_c9800'!B63," static-ip domain ",var_domain_nl)</f>
        <v>ap name de0896ncap20060 static-ip domain fc.de.bauhaus.intra</v>
      </c>
    </row>
    <row r="64" spans="1:1">
      <c r="A64" s="6" t="str">
        <f>CONCATENATE("ap name ",'AP-LIST_c9800'!B64," static-ip domain ",var_domain_nl)</f>
        <v>ap name de0896ncap20061 static-ip domain fc.de.bauhaus.intra</v>
      </c>
    </row>
    <row r="65" spans="1:1">
      <c r="A65" s="6" t="str">
        <f>CONCATENATE("ap name ",'AP-LIST_c9800'!B65," static-ip domain ",var_domain_nl)</f>
        <v>ap name de0896ncap20062 static-ip domain fc.de.bauhaus.intra</v>
      </c>
    </row>
    <row r="66" spans="1:1">
      <c r="A66" s="6" t="str">
        <f>CONCATENATE("ap name ",'AP-LIST_c9800'!B66," static-ip domain ",var_domain_nl)</f>
        <v>ap name de0896ncap20063 static-ip domain fc.de.bauhaus.intra</v>
      </c>
    </row>
    <row r="67" spans="1:1">
      <c r="A67" s="6" t="str">
        <f>CONCATENATE("ap name ",'AP-LIST_c9800'!B67," static-ip domain ",var_domain_nl)</f>
        <v>ap name de0896ncap20064 static-ip domain fc.de.bauhaus.intra</v>
      </c>
    </row>
    <row r="68" spans="1:1">
      <c r="A68" s="6" t="str">
        <f>CONCATENATE("ap name ",'AP-LIST_c9800'!B68," static-ip domain ",var_domain_nl)</f>
        <v>ap name de0896ncap20065 static-ip domain fc.de.bauhaus.intra</v>
      </c>
    </row>
    <row r="69" spans="1:1">
      <c r="A69" s="6" t="str">
        <f>CONCATENATE("ap name ",'AP-LIST_c9800'!B69," static-ip domain ",var_domain_nl)</f>
        <v>ap name de0896ncap20066 static-ip domain fc.de.bauhaus.intra</v>
      </c>
    </row>
    <row r="70" spans="1:1">
      <c r="A70" s="6" t="str">
        <f>CONCATENATE("ap name ",'AP-LIST_c9800'!B70," static-ip domain ",var_domain_nl)</f>
        <v>ap name de0896ncap20067 static-ip domain fc.de.bauhaus.intra</v>
      </c>
    </row>
    <row r="71" spans="1:1">
      <c r="A71" s="6" t="str">
        <f>CONCATENATE("ap name ",'AP-LIST_c9800'!B71," static-ip domain ",var_domain_nl)</f>
        <v>ap name de0896ncap20068 static-ip domain fc.de.bauhaus.intra</v>
      </c>
    </row>
    <row r="72" spans="1:1">
      <c r="A72" s="6" t="str">
        <f>CONCATENATE("ap name ",'AP-LIST_c9800'!B72," static-ip domain ",var_domain_nl)</f>
        <v>ap name de0896ncap20069 static-ip domain fc.de.bauhaus.intra</v>
      </c>
    </row>
    <row r="73" spans="1:1">
      <c r="A73" s="6" t="str">
        <f>CONCATENATE("ap name ",'AP-LIST_c9800'!B73," static-ip domain ",var_domain_nl)</f>
        <v>ap name de0896ncap20070 static-ip domain fc.de.bauhaus.intra</v>
      </c>
    </row>
    <row r="74" spans="1:1">
      <c r="A74" s="6" t="str">
        <f>CONCATENATE("ap name ",'AP-LIST_c9800'!B74," static-ip domain ",var_domain_nl)</f>
        <v>ap name de0896ncap20071 static-ip domain fc.de.bauhaus.intra</v>
      </c>
    </row>
    <row r="75" spans="1:1">
      <c r="A75" s="6" t="str">
        <f>CONCATENATE("ap name ",'AP-LIST_c9800'!B75," static-ip domain ",var_domain_nl)</f>
        <v>ap name de0896ncap20072 static-ip domain fc.de.bauhaus.intra</v>
      </c>
    </row>
    <row r="76" spans="1:1">
      <c r="A76" s="6" t="str">
        <f>CONCATENATE("ap name ",'AP-LIST_c9800'!B76," static-ip domain ",var_domain_nl)</f>
        <v>ap name de0896ncap20073 static-ip domain fc.de.bauhaus.intra</v>
      </c>
    </row>
    <row r="77" spans="1:1">
      <c r="A77" s="6" t="str">
        <f>CONCATENATE("ap name ",'AP-LIST_c9800'!B77," static-ip domain ",var_domain_nl)</f>
        <v>ap name de0896ncap20074 static-ip domain fc.de.bauhaus.intra</v>
      </c>
    </row>
    <row r="78" spans="1:1">
      <c r="A78" s="6" t="str">
        <f>CONCATENATE("ap name ",'AP-LIST_c9800'!B78," static-ip domain ",var_domain_nl)</f>
        <v>ap name de0896ncap20075 static-ip domain fc.de.bauhaus.intra</v>
      </c>
    </row>
    <row r="79" spans="1:1">
      <c r="A79" s="6" t="str">
        <f>CONCATENATE("ap name ",'AP-LIST_c9800'!B79," static-ip domain ",var_domain_nl)</f>
        <v>ap name de0896ncap20076 static-ip domain fc.de.bauhaus.intra</v>
      </c>
    </row>
    <row r="80" spans="1:1">
      <c r="A80" s="6" t="str">
        <f>CONCATENATE("ap name ",'AP-LIST_c9800'!B80," static-ip domain ",var_domain_nl)</f>
        <v>ap name de0896ncap20077 static-ip domain fc.de.bauhaus.intra</v>
      </c>
    </row>
    <row r="81" spans="1:1">
      <c r="A81" s="6" t="str">
        <f>CONCATENATE("ap name ",'AP-LIST_c9800'!B81," static-ip domain ",var_domain_nl)</f>
        <v>ap name de0896ncap20078 static-ip domain fc.de.bauhaus.intra</v>
      </c>
    </row>
    <row r="82" spans="1:1">
      <c r="A82" s="6" t="str">
        <f>CONCATENATE("ap name ",'AP-LIST_c9800'!B82," static-ip domain ",var_domain_nl)</f>
        <v>ap name de0896ncap20079 static-ip domain fc.de.bauhaus.intra</v>
      </c>
    </row>
    <row r="83" spans="1:1">
      <c r="A83" s="6" t="str">
        <f>CONCATENATE("ap name ",'AP-LIST_c9800'!B83," static-ip domain ",var_domain_nl)</f>
        <v>ap name de0896ncap20080 static-ip domain fc.de.bauhaus.intra</v>
      </c>
    </row>
    <row r="84" spans="1:1">
      <c r="A84" s="6" t="str">
        <f>CONCATENATE("ap name ",'AP-LIST_c9800'!B84," static-ip domain ",var_domain_nl)</f>
        <v>ap name de0896ncap20081 static-ip domain fc.de.bauhaus.intra</v>
      </c>
    </row>
    <row r="85" spans="1:1">
      <c r="A85" s="6" t="str">
        <f>CONCATENATE("ap name ",'AP-LIST_c9800'!B85," static-ip domain ",var_domain_nl)</f>
        <v>ap name de0896ncap20082 static-ip domain fc.de.bauhaus.intra</v>
      </c>
    </row>
    <row r="86" spans="1:1">
      <c r="A86" s="6" t="str">
        <f>CONCATENATE("ap name ",'AP-LIST_c9800'!B86," static-ip domain ",var_domain_nl)</f>
        <v>ap name de0896ncap20083 static-ip domain fc.de.bauhaus.intra</v>
      </c>
    </row>
    <row r="87" spans="1:1">
      <c r="A87" s="6" t="str">
        <f>CONCATENATE("ap name ",'AP-LIST_c9800'!B87," static-ip domain ",var_domain_nl)</f>
        <v>ap name de0896ncap20084 static-ip domain fc.de.bauhaus.intra</v>
      </c>
    </row>
    <row r="88" spans="1:1">
      <c r="A88" s="6" t="str">
        <f>CONCATENATE("ap name ",'AP-LIST_c9800'!B88," static-ip domain ",var_domain_nl)</f>
        <v>ap name de0896ncap20085 static-ip domain fc.de.bauhaus.intra</v>
      </c>
    </row>
    <row r="89" spans="1:1">
      <c r="A89" s="6" t="str">
        <f>CONCATENATE("ap name ",'AP-LIST_c9800'!B89," static-ip domain ",var_domain_nl)</f>
        <v>ap name de0896ncap20086 static-ip domain fc.de.bauhaus.intra</v>
      </c>
    </row>
    <row r="90" spans="1:1">
      <c r="A90" s="6" t="str">
        <f>CONCATENATE("ap name ",'AP-LIST_c9800'!B90," static-ip domain ",var_domain_nl)</f>
        <v>ap name de0896ncap20087 static-ip domain fc.de.bauhaus.intra</v>
      </c>
    </row>
    <row r="91" spans="1:1">
      <c r="A91" s="6" t="str">
        <f>CONCATENATE("ap name ",'AP-LIST_c9800'!B91," static-ip domain ",var_domain_nl)</f>
        <v>ap name de0896ncap20088 static-ip domain fc.de.bauhaus.intra</v>
      </c>
    </row>
    <row r="92" spans="1:1">
      <c r="A92" s="6" t="str">
        <f>CONCATENATE("ap name ",'AP-LIST_c9800'!B92," static-ip domain ",var_domain_nl)</f>
        <v>ap name de0896ncap20089 static-ip domain fc.de.bauhaus.intra</v>
      </c>
    </row>
    <row r="93" spans="1:1">
      <c r="A93" s="6" t="str">
        <f>CONCATENATE("ap name ",'AP-LIST_c9800'!B93," static-ip domain ",var_domain_nl)</f>
        <v>ap name de0896ncap20090 static-ip domain fc.de.bauhaus.intra</v>
      </c>
    </row>
    <row r="94" spans="1:1">
      <c r="A94" s="6" t="str">
        <f>CONCATENATE("ap name ",'AP-LIST_c9800'!B94," static-ip domain ",var_domain_nl)</f>
        <v>ap name de0896ncap20091 static-ip domain fc.de.bauhaus.intra</v>
      </c>
    </row>
    <row r="95" spans="1:1">
      <c r="A95" s="6" t="str">
        <f>CONCATENATE("ap name ",'AP-LIST_c9800'!B95," static-ip domain ",var_domain_nl)</f>
        <v>ap name de0896ncap20092 static-ip domain fc.de.bauhaus.intra</v>
      </c>
    </row>
    <row r="96" spans="1:1">
      <c r="A96" s="6" t="str">
        <f>CONCATENATE("ap name ",'AP-LIST_c9800'!B96," static-ip domain ",var_domain_nl)</f>
        <v>ap name de0896ncap20093 static-ip domain fc.de.bauhaus.intra</v>
      </c>
    </row>
    <row r="97" spans="1:1">
      <c r="A97" s="6" t="str">
        <f>CONCATENATE("ap name ",'AP-LIST_c9800'!B97," static-ip domain ",var_domain_nl)</f>
        <v>ap name de0896ncap20094 static-ip domain fc.de.bauhaus.intra</v>
      </c>
    </row>
    <row r="98" spans="1:1">
      <c r="A98" s="6" t="str">
        <f>CONCATENATE("ap name ",'AP-LIST_c9800'!B98," static-ip domain ",var_domain_nl)</f>
        <v>ap name de0896ncap20095 static-ip domain fc.de.bauhaus.intra</v>
      </c>
    </row>
    <row r="99" spans="1:1">
      <c r="A99" s="6" t="str">
        <f>CONCATENATE("ap name ",'AP-LIST_c9800'!B99," static-ip domain ",var_domain_nl)</f>
        <v>ap name de0896ncap20096 static-ip domain fc.de.bauhaus.intra</v>
      </c>
    </row>
    <row r="100" spans="1:1">
      <c r="A100" s="6" t="str">
        <f>CONCATENATE("ap name ",'AP-LIST_c9800'!B100," static-ip domain ",var_domain_nl)</f>
        <v>ap name de0896ncap20097 static-ip domain fc.de.bauhaus.intra</v>
      </c>
    </row>
    <row r="101" spans="1:1">
      <c r="A101" s="6" t="str">
        <f>CONCATENATE("ap name ",'AP-LIST_c9800'!B101," static-ip domain ",var_domain_nl)</f>
        <v>ap name de0896ncap20098 static-ip domain fc.de.bauhaus.intra</v>
      </c>
    </row>
    <row r="102" spans="1:1">
      <c r="A102" s="67" t="s">
        <v>1303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102" sqref="A2:A102"/>
    </sheetView>
  </sheetViews>
  <sheetFormatPr baseColWidth="10" defaultRowHeight="14.4"/>
  <cols>
    <col min="1" max="1" width="54.33203125" bestFit="1" customWidth="1"/>
  </cols>
  <sheetData>
    <row r="1" spans="1:1" ht="33" customHeight="1">
      <c r="A1" s="62" t="s">
        <v>1440</v>
      </c>
    </row>
    <row r="2" spans="1:1">
      <c r="A2" s="67" t="s">
        <v>1285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de0896ncap20001 static-ip nameserver 172.17.91.11</v>
      </c>
    </row>
    <row r="5" spans="1:1">
      <c r="A5" s="6" t="str">
        <f>CONCATENATE("ap name ",'AP-LIST_c9800'!B5," static-ip nameserver ",var_ip_dns1)</f>
        <v>ap name de0896ncap20002 static-ip nameserver 172.17.91.11</v>
      </c>
    </row>
    <row r="6" spans="1:1">
      <c r="A6" s="6" t="str">
        <f>CONCATENATE("ap name ",'AP-LIST_c9800'!B6," static-ip nameserver ",var_ip_dns1)</f>
        <v>ap name de0896ncap20003 static-ip nameserver 172.17.91.11</v>
      </c>
    </row>
    <row r="7" spans="1:1">
      <c r="A7" s="6" t="str">
        <f>CONCATENATE("ap name ",'AP-LIST_c9800'!B7," static-ip nameserver ",var_ip_dns1)</f>
        <v>ap name de0896ncap20004 static-ip nameserver 172.17.91.11</v>
      </c>
    </row>
    <row r="8" spans="1:1">
      <c r="A8" s="6" t="str">
        <f>CONCATENATE("ap name ",'AP-LIST_c9800'!B8," static-ip nameserver ",var_ip_dns1)</f>
        <v>ap name de0896ncap20005 static-ip nameserver 172.17.91.11</v>
      </c>
    </row>
    <row r="9" spans="1:1">
      <c r="A9" s="6" t="str">
        <f>CONCATENATE("ap name ",'AP-LIST_c9800'!B9," static-ip nameserver ",var_ip_dns1)</f>
        <v>ap name de0896ncap20006 static-ip nameserver 172.17.91.11</v>
      </c>
    </row>
    <row r="10" spans="1:1">
      <c r="A10" s="6" t="str">
        <f>CONCATENATE("ap name ",'AP-LIST_c9800'!B10," static-ip nameserver ",var_ip_dns1)</f>
        <v>ap name de0896ncap20007 static-ip nameserver 172.17.91.11</v>
      </c>
    </row>
    <row r="11" spans="1:1">
      <c r="A11" s="6" t="str">
        <f>CONCATENATE("ap name ",'AP-LIST_c9800'!B11," static-ip nameserver ",var_ip_dns1)</f>
        <v>ap name de0896ncap20008 static-ip nameserver 172.17.91.11</v>
      </c>
    </row>
    <row r="12" spans="1:1">
      <c r="A12" s="6" t="str">
        <f>CONCATENATE("ap name ",'AP-LIST_c9800'!B12," static-ip nameserver ",var_ip_dns1)</f>
        <v>ap name de0896ncap20009 static-ip nameserver 172.17.91.11</v>
      </c>
    </row>
    <row r="13" spans="1:1">
      <c r="A13" s="6" t="str">
        <f>CONCATENATE("ap name ",'AP-LIST_c9800'!B13," static-ip nameserver ",var_ip_dns1)</f>
        <v>ap name de0896ncap20010 static-ip nameserver 172.17.91.11</v>
      </c>
    </row>
    <row r="14" spans="1:1">
      <c r="A14" s="6" t="str">
        <f>CONCATENATE("ap name ",'AP-LIST_c9800'!B14," static-ip nameserver ",var_ip_dns1)</f>
        <v>ap name de0896ncap20011 static-ip nameserver 172.17.91.11</v>
      </c>
    </row>
    <row r="15" spans="1:1">
      <c r="A15" s="6" t="str">
        <f>CONCATENATE("ap name ",'AP-LIST_c9800'!B15," static-ip nameserver ",var_ip_dns1)</f>
        <v>ap name de0896ncap20012 static-ip nameserver 172.17.91.11</v>
      </c>
    </row>
    <row r="16" spans="1:1">
      <c r="A16" s="6" t="str">
        <f>CONCATENATE("ap name ",'AP-LIST_c9800'!B16," static-ip nameserver ",var_ip_dns1)</f>
        <v>ap name de0896ncap20013 static-ip nameserver 172.17.91.11</v>
      </c>
    </row>
    <row r="17" spans="1:1">
      <c r="A17" s="6" t="str">
        <f>CONCATENATE("ap name ",'AP-LIST_c9800'!B17," static-ip nameserver ",var_ip_dns1)</f>
        <v>ap name de0896ncap20014 static-ip nameserver 172.17.91.11</v>
      </c>
    </row>
    <row r="18" spans="1:1">
      <c r="A18" s="6" t="str">
        <f>CONCATENATE("ap name ",'AP-LIST_c9800'!B18," static-ip nameserver ",var_ip_dns1)</f>
        <v>ap name de0896ncap20015 static-ip nameserver 172.17.91.11</v>
      </c>
    </row>
    <row r="19" spans="1:1">
      <c r="A19" s="6" t="str">
        <f>CONCATENATE("ap name ",'AP-LIST_c9800'!B19," static-ip nameserver ",var_ip_dns1)</f>
        <v>ap name de0896ncap20016 static-ip nameserver 172.17.91.11</v>
      </c>
    </row>
    <row r="20" spans="1:1">
      <c r="A20" s="6" t="str">
        <f>CONCATENATE("ap name ",'AP-LIST_c9800'!B20," static-ip nameserver ",var_ip_dns1)</f>
        <v>ap name de0896ncap20017 static-ip nameserver 172.17.91.11</v>
      </c>
    </row>
    <row r="21" spans="1:1">
      <c r="A21" s="6" t="str">
        <f>CONCATENATE("ap name ",'AP-LIST_c9800'!B21," static-ip nameserver ",var_ip_dns1)</f>
        <v>ap name de0896ncap20018 static-ip nameserver 172.17.91.11</v>
      </c>
    </row>
    <row r="22" spans="1:1">
      <c r="A22" s="6" t="str">
        <f>CONCATENATE("ap name ",'AP-LIST_c9800'!B22," static-ip nameserver ",var_ip_dns1)</f>
        <v>ap name de0896ncap20019 static-ip nameserver 172.17.91.11</v>
      </c>
    </row>
    <row r="23" spans="1:1">
      <c r="A23" s="6" t="str">
        <f>CONCATENATE("ap name ",'AP-LIST_c9800'!B23," static-ip nameserver ",var_ip_dns1)</f>
        <v>ap name de0896ncap20020 static-ip nameserver 172.17.91.11</v>
      </c>
    </row>
    <row r="24" spans="1:1">
      <c r="A24" s="6" t="str">
        <f>CONCATENATE("ap name ",'AP-LIST_c9800'!B24," static-ip nameserver ",var_ip_dns1)</f>
        <v>ap name de0896ncap20021 static-ip nameserver 172.17.91.11</v>
      </c>
    </row>
    <row r="25" spans="1:1">
      <c r="A25" s="6" t="str">
        <f>CONCATENATE("ap name ",'AP-LIST_c9800'!B25," static-ip nameserver ",var_ip_dns1)</f>
        <v>ap name de0896ncap20022 static-ip nameserver 172.17.91.11</v>
      </c>
    </row>
    <row r="26" spans="1:1">
      <c r="A26" s="6" t="str">
        <f>CONCATENATE("ap name ",'AP-LIST_c9800'!B26," static-ip nameserver ",var_ip_dns1)</f>
        <v>ap name de0896ncap20023 static-ip nameserver 172.17.91.11</v>
      </c>
    </row>
    <row r="27" spans="1:1">
      <c r="A27" s="6" t="str">
        <f>CONCATENATE("ap name ",'AP-LIST_c9800'!B27," static-ip nameserver ",var_ip_dns1)</f>
        <v>ap name de0896ncap20024 static-ip nameserver 172.17.91.11</v>
      </c>
    </row>
    <row r="28" spans="1:1">
      <c r="A28" s="6" t="str">
        <f>CONCATENATE("ap name ",'AP-LIST_c9800'!B28," static-ip nameserver ",var_ip_dns1)</f>
        <v>ap name de0896ncap20025 static-ip nameserver 172.17.91.11</v>
      </c>
    </row>
    <row r="29" spans="1:1">
      <c r="A29" s="6" t="str">
        <f>CONCATENATE("ap name ",'AP-LIST_c9800'!B29," static-ip nameserver ",var_ip_dns1)</f>
        <v>ap name de0896ncap20026 static-ip nameserver 172.17.91.11</v>
      </c>
    </row>
    <row r="30" spans="1:1">
      <c r="A30" s="6" t="str">
        <f>CONCATENATE("ap name ",'AP-LIST_c9800'!B30," static-ip nameserver ",var_ip_dns1)</f>
        <v>ap name de0896ncap20027 static-ip nameserver 172.17.91.11</v>
      </c>
    </row>
    <row r="31" spans="1:1">
      <c r="A31" s="6" t="str">
        <f>CONCATENATE("ap name ",'AP-LIST_c9800'!B31," static-ip nameserver ",var_ip_dns1)</f>
        <v>ap name de0896ncap20028 static-ip nameserver 172.17.91.11</v>
      </c>
    </row>
    <row r="32" spans="1:1">
      <c r="A32" s="6" t="str">
        <f>CONCATENATE("ap name ",'AP-LIST_c9800'!B32," static-ip nameserver ",var_ip_dns1)</f>
        <v>ap name de0896ncap20029 static-ip nameserver 172.17.91.11</v>
      </c>
    </row>
    <row r="33" spans="1:1">
      <c r="A33" s="6" t="str">
        <f>CONCATENATE("ap name ",'AP-LIST_c9800'!B33," static-ip nameserver ",var_ip_dns1)</f>
        <v>ap name de0896ncap20030 static-ip nameserver 172.17.91.11</v>
      </c>
    </row>
    <row r="34" spans="1:1">
      <c r="A34" s="6" t="str">
        <f>CONCATENATE("ap name ",'AP-LIST_c9800'!B34," static-ip nameserver ",var_ip_dns1)</f>
        <v>ap name de0896ncap20031 static-ip nameserver 172.17.91.11</v>
      </c>
    </row>
    <row r="35" spans="1:1">
      <c r="A35" s="6" t="str">
        <f>CONCATENATE("ap name ",'AP-LIST_c9800'!B35," static-ip nameserver ",var_ip_dns1)</f>
        <v>ap name de0896ncap20032 static-ip nameserver 172.17.91.11</v>
      </c>
    </row>
    <row r="36" spans="1:1">
      <c r="A36" s="6" t="str">
        <f>CONCATENATE("ap name ",'AP-LIST_c9800'!B36," static-ip nameserver ",var_ip_dns1)</f>
        <v>ap name de0896ncap20033 static-ip nameserver 172.17.91.11</v>
      </c>
    </row>
    <row r="37" spans="1:1">
      <c r="A37" s="6" t="str">
        <f>CONCATENATE("ap name ",'AP-LIST_c9800'!B37," static-ip nameserver ",var_ip_dns1)</f>
        <v>ap name de0896ncap20034 static-ip nameserver 172.17.91.11</v>
      </c>
    </row>
    <row r="38" spans="1:1">
      <c r="A38" s="6" t="str">
        <f>CONCATENATE("ap name ",'AP-LIST_c9800'!B38," static-ip nameserver ",var_ip_dns1)</f>
        <v>ap name de0896ncap20035 static-ip nameserver 172.17.91.11</v>
      </c>
    </row>
    <row r="39" spans="1:1">
      <c r="A39" s="6" t="str">
        <f>CONCATENATE("ap name ",'AP-LIST_c9800'!B39," static-ip nameserver ",var_ip_dns1)</f>
        <v>ap name de0896ncap20036 static-ip nameserver 172.17.91.11</v>
      </c>
    </row>
    <row r="40" spans="1:1">
      <c r="A40" s="6" t="str">
        <f>CONCATENATE("ap name ",'AP-LIST_c9800'!B40," static-ip nameserver ",var_ip_dns1)</f>
        <v>ap name de0896ncap20037 static-ip nameserver 172.17.91.11</v>
      </c>
    </row>
    <row r="41" spans="1:1">
      <c r="A41" s="6" t="str">
        <f>CONCATENATE("ap name ",'AP-LIST_c9800'!B41," static-ip nameserver ",var_ip_dns1)</f>
        <v>ap name de0896ncap20038 static-ip nameserver 172.17.91.11</v>
      </c>
    </row>
    <row r="42" spans="1:1">
      <c r="A42" s="6" t="str">
        <f>CONCATENATE("ap name ",'AP-LIST_c9800'!B42," static-ip nameserver ",var_ip_dns1)</f>
        <v>ap name de0896ncap20039 static-ip nameserver 172.17.91.11</v>
      </c>
    </row>
    <row r="43" spans="1:1">
      <c r="A43" s="6" t="str">
        <f>CONCATENATE("ap name ",'AP-LIST_c9800'!B43," static-ip nameserver ",var_ip_dns1)</f>
        <v>ap name de0896ncap20040 static-ip nameserver 172.17.91.11</v>
      </c>
    </row>
    <row r="44" spans="1:1">
      <c r="A44" s="6" t="str">
        <f>CONCATENATE("ap name ",'AP-LIST_c9800'!B44," static-ip nameserver ",var_ip_dns1)</f>
        <v>ap name de0896ncap20041 static-ip nameserver 172.17.91.11</v>
      </c>
    </row>
    <row r="45" spans="1:1">
      <c r="A45" s="6" t="str">
        <f>CONCATENATE("ap name ",'AP-LIST_c9800'!B45," static-ip nameserver ",var_ip_dns1)</f>
        <v>ap name de0896ncap20042 static-ip nameserver 172.17.91.11</v>
      </c>
    </row>
    <row r="46" spans="1:1">
      <c r="A46" s="6" t="str">
        <f>CONCATENATE("ap name ",'AP-LIST_c9800'!B46," static-ip nameserver ",var_ip_dns1)</f>
        <v>ap name de0896ncap20043 static-ip nameserver 172.17.91.11</v>
      </c>
    </row>
    <row r="47" spans="1:1">
      <c r="A47" s="6" t="str">
        <f>CONCATENATE("ap name ",'AP-LIST_c9800'!B47," static-ip nameserver ",var_ip_dns1)</f>
        <v>ap name de0896ncap20044 static-ip nameserver 172.17.91.11</v>
      </c>
    </row>
    <row r="48" spans="1:1">
      <c r="A48" s="6" t="str">
        <f>CONCATENATE("ap name ",'AP-LIST_c9800'!B48," static-ip nameserver ",var_ip_dns1)</f>
        <v>ap name de0896ncap20045 static-ip nameserver 172.17.91.11</v>
      </c>
    </row>
    <row r="49" spans="1:1">
      <c r="A49" s="6" t="str">
        <f>CONCATENATE("ap name ",'AP-LIST_c9800'!B49," static-ip nameserver ",var_ip_dns1)</f>
        <v>ap name de0896ncap20046 static-ip nameserver 172.17.91.11</v>
      </c>
    </row>
    <row r="50" spans="1:1">
      <c r="A50" s="6" t="str">
        <f>CONCATENATE("ap name ",'AP-LIST_c9800'!B50," static-ip nameserver ",var_ip_dns1)</f>
        <v>ap name de0896ncap20047 static-ip nameserver 172.17.91.11</v>
      </c>
    </row>
    <row r="51" spans="1:1">
      <c r="A51" s="6" t="str">
        <f>CONCATENATE("ap name ",'AP-LIST_c9800'!B51," static-ip nameserver ",var_ip_dns1)</f>
        <v>ap name de0896ncap20048 static-ip nameserver 172.17.91.11</v>
      </c>
    </row>
    <row r="52" spans="1:1">
      <c r="A52" s="6" t="str">
        <f>CONCATENATE("ap name ",'AP-LIST_c9800'!B52," static-ip nameserver ",var_ip_dns1)</f>
        <v>ap name de0896ncap20049 static-ip nameserver 172.17.91.11</v>
      </c>
    </row>
    <row r="53" spans="1:1">
      <c r="A53" s="6" t="str">
        <f>CONCATENATE("ap name ",'AP-LIST_c9800'!B53," static-ip nameserver ",var_ip_dns1)</f>
        <v>ap name de0896ncap20050 static-ip nameserver 172.17.91.11</v>
      </c>
    </row>
    <row r="54" spans="1:1">
      <c r="A54" s="6" t="str">
        <f>CONCATENATE("ap name ",'AP-LIST_c9800'!B54," static-ip nameserver ",var_ip_dns1)</f>
        <v>ap name de0896ncap20051 static-ip nameserver 172.17.91.11</v>
      </c>
    </row>
    <row r="55" spans="1:1">
      <c r="A55" s="6" t="str">
        <f>CONCATENATE("ap name ",'AP-LIST_c9800'!B55," static-ip nameserver ",var_ip_dns1)</f>
        <v>ap name de0896ncap20052 static-ip nameserver 172.17.91.11</v>
      </c>
    </row>
    <row r="56" spans="1:1">
      <c r="A56" s="6" t="str">
        <f>CONCATENATE("ap name ",'AP-LIST_c9800'!B56," static-ip nameserver ",var_ip_dns1)</f>
        <v>ap name de0896ncap20053 static-ip nameserver 172.17.91.11</v>
      </c>
    </row>
    <row r="57" spans="1:1">
      <c r="A57" s="6" t="str">
        <f>CONCATENATE("ap name ",'AP-LIST_c9800'!B57," static-ip nameserver ",var_ip_dns1)</f>
        <v>ap name de0896ncap20054 static-ip nameserver 172.17.91.11</v>
      </c>
    </row>
    <row r="58" spans="1:1">
      <c r="A58" s="6" t="str">
        <f>CONCATENATE("ap name ",'AP-LIST_c9800'!B58," static-ip nameserver ",var_ip_dns1)</f>
        <v>ap name de0896ncap20055 static-ip nameserver 172.17.91.11</v>
      </c>
    </row>
    <row r="59" spans="1:1">
      <c r="A59" s="6" t="str">
        <f>CONCATENATE("ap name ",'AP-LIST_c9800'!B59," static-ip nameserver ",var_ip_dns1)</f>
        <v>ap name de0896ncap20056 static-ip nameserver 172.17.91.11</v>
      </c>
    </row>
    <row r="60" spans="1:1">
      <c r="A60" s="6" t="str">
        <f>CONCATENATE("ap name ",'AP-LIST_c9800'!B60," static-ip nameserver ",var_ip_dns1)</f>
        <v>ap name de0896ncap20057 static-ip nameserver 172.17.91.11</v>
      </c>
    </row>
    <row r="61" spans="1:1">
      <c r="A61" s="6" t="str">
        <f>CONCATENATE("ap name ",'AP-LIST_c9800'!B61," static-ip nameserver ",var_ip_dns1)</f>
        <v>ap name de0896ncap20058 static-ip nameserver 172.17.91.11</v>
      </c>
    </row>
    <row r="62" spans="1:1">
      <c r="A62" s="6" t="str">
        <f>CONCATENATE("ap name ",'AP-LIST_c9800'!B62," static-ip nameserver ",var_ip_dns1)</f>
        <v>ap name de0896ncap20059 static-ip nameserver 172.17.91.11</v>
      </c>
    </row>
    <row r="63" spans="1:1">
      <c r="A63" s="6" t="str">
        <f>CONCATENATE("ap name ",'AP-LIST_c9800'!B63," static-ip nameserver ",var_ip_dns1)</f>
        <v>ap name de0896ncap20060 static-ip nameserver 172.17.91.11</v>
      </c>
    </row>
    <row r="64" spans="1:1">
      <c r="A64" s="6" t="str">
        <f>CONCATENATE("ap name ",'AP-LIST_c9800'!B64," static-ip nameserver ",var_ip_dns1)</f>
        <v>ap name de0896ncap20061 static-ip nameserver 172.17.91.11</v>
      </c>
    </row>
    <row r="65" spans="1:1">
      <c r="A65" s="6" t="str">
        <f>CONCATENATE("ap name ",'AP-LIST_c9800'!B65," static-ip nameserver ",var_ip_dns1)</f>
        <v>ap name de0896ncap20062 static-ip nameserver 172.17.91.11</v>
      </c>
    </row>
    <row r="66" spans="1:1">
      <c r="A66" s="6" t="str">
        <f>CONCATENATE("ap name ",'AP-LIST_c9800'!B66," static-ip nameserver ",var_ip_dns1)</f>
        <v>ap name de0896ncap20063 static-ip nameserver 172.17.91.11</v>
      </c>
    </row>
    <row r="67" spans="1:1">
      <c r="A67" s="6" t="str">
        <f>CONCATENATE("ap name ",'AP-LIST_c9800'!B67," static-ip nameserver ",var_ip_dns1)</f>
        <v>ap name de0896ncap20064 static-ip nameserver 172.17.91.11</v>
      </c>
    </row>
    <row r="68" spans="1:1">
      <c r="A68" s="6" t="str">
        <f>CONCATENATE("ap name ",'AP-LIST_c9800'!B68," static-ip nameserver ",var_ip_dns1)</f>
        <v>ap name de0896ncap20065 static-ip nameserver 172.17.91.11</v>
      </c>
    </row>
    <row r="69" spans="1:1">
      <c r="A69" s="6" t="str">
        <f>CONCATENATE("ap name ",'AP-LIST_c9800'!B69," static-ip nameserver ",var_ip_dns1)</f>
        <v>ap name de0896ncap20066 static-ip nameserver 172.17.91.11</v>
      </c>
    </row>
    <row r="70" spans="1:1">
      <c r="A70" s="6" t="str">
        <f>CONCATENATE("ap name ",'AP-LIST_c9800'!B70," static-ip nameserver ",var_ip_dns1)</f>
        <v>ap name de0896ncap20067 static-ip nameserver 172.17.91.11</v>
      </c>
    </row>
    <row r="71" spans="1:1">
      <c r="A71" s="6" t="str">
        <f>CONCATENATE("ap name ",'AP-LIST_c9800'!B71," static-ip nameserver ",var_ip_dns1)</f>
        <v>ap name de0896ncap20068 static-ip nameserver 172.17.91.11</v>
      </c>
    </row>
    <row r="72" spans="1:1">
      <c r="A72" s="6" t="str">
        <f>CONCATENATE("ap name ",'AP-LIST_c9800'!B72," static-ip nameserver ",var_ip_dns1)</f>
        <v>ap name de0896ncap20069 static-ip nameserver 172.17.91.11</v>
      </c>
    </row>
    <row r="73" spans="1:1">
      <c r="A73" s="6" t="str">
        <f>CONCATENATE("ap name ",'AP-LIST_c9800'!B73," static-ip nameserver ",var_ip_dns1)</f>
        <v>ap name de0896ncap20070 static-ip nameserver 172.17.91.11</v>
      </c>
    </row>
    <row r="74" spans="1:1">
      <c r="A74" s="6" t="str">
        <f>CONCATENATE("ap name ",'AP-LIST_c9800'!B74," static-ip nameserver ",var_ip_dns1)</f>
        <v>ap name de0896ncap20071 static-ip nameserver 172.17.91.11</v>
      </c>
    </row>
    <row r="75" spans="1:1">
      <c r="A75" s="6" t="str">
        <f>CONCATENATE("ap name ",'AP-LIST_c9800'!B75," static-ip nameserver ",var_ip_dns1)</f>
        <v>ap name de0896ncap20072 static-ip nameserver 172.17.91.11</v>
      </c>
    </row>
    <row r="76" spans="1:1">
      <c r="A76" s="6" t="str">
        <f>CONCATENATE("ap name ",'AP-LIST_c9800'!B76," static-ip nameserver ",var_ip_dns1)</f>
        <v>ap name de0896ncap20073 static-ip nameserver 172.17.91.11</v>
      </c>
    </row>
    <row r="77" spans="1:1">
      <c r="A77" s="6" t="str">
        <f>CONCATENATE("ap name ",'AP-LIST_c9800'!B77," static-ip nameserver ",var_ip_dns1)</f>
        <v>ap name de0896ncap20074 static-ip nameserver 172.17.91.11</v>
      </c>
    </row>
    <row r="78" spans="1:1">
      <c r="A78" s="6" t="str">
        <f>CONCATENATE("ap name ",'AP-LIST_c9800'!B78," static-ip nameserver ",var_ip_dns1)</f>
        <v>ap name de0896ncap20075 static-ip nameserver 172.17.91.11</v>
      </c>
    </row>
    <row r="79" spans="1:1">
      <c r="A79" s="6" t="str">
        <f>CONCATENATE("ap name ",'AP-LIST_c9800'!B79," static-ip nameserver ",var_ip_dns1)</f>
        <v>ap name de0896ncap20076 static-ip nameserver 172.17.91.11</v>
      </c>
    </row>
    <row r="80" spans="1:1">
      <c r="A80" s="6" t="str">
        <f>CONCATENATE("ap name ",'AP-LIST_c9800'!B80," static-ip nameserver ",var_ip_dns1)</f>
        <v>ap name de0896ncap20077 static-ip nameserver 172.17.91.11</v>
      </c>
    </row>
    <row r="81" spans="1:1">
      <c r="A81" s="6" t="str">
        <f>CONCATENATE("ap name ",'AP-LIST_c9800'!B81," static-ip nameserver ",var_ip_dns1)</f>
        <v>ap name de0896ncap20078 static-ip nameserver 172.17.91.11</v>
      </c>
    </row>
    <row r="82" spans="1:1">
      <c r="A82" s="6" t="str">
        <f>CONCATENATE("ap name ",'AP-LIST_c9800'!B82," static-ip nameserver ",var_ip_dns1)</f>
        <v>ap name de0896ncap20079 static-ip nameserver 172.17.91.11</v>
      </c>
    </row>
    <row r="83" spans="1:1">
      <c r="A83" s="6" t="str">
        <f>CONCATENATE("ap name ",'AP-LIST_c9800'!B83," static-ip nameserver ",var_ip_dns1)</f>
        <v>ap name de0896ncap20080 static-ip nameserver 172.17.91.11</v>
      </c>
    </row>
    <row r="84" spans="1:1">
      <c r="A84" s="6" t="str">
        <f>CONCATENATE("ap name ",'AP-LIST_c9800'!B84," static-ip nameserver ",var_ip_dns1)</f>
        <v>ap name de0896ncap20081 static-ip nameserver 172.17.91.11</v>
      </c>
    </row>
    <row r="85" spans="1:1">
      <c r="A85" s="6" t="str">
        <f>CONCATENATE("ap name ",'AP-LIST_c9800'!B85," static-ip nameserver ",var_ip_dns1)</f>
        <v>ap name de0896ncap20082 static-ip nameserver 172.17.91.11</v>
      </c>
    </row>
    <row r="86" spans="1:1">
      <c r="A86" s="6" t="str">
        <f>CONCATENATE("ap name ",'AP-LIST_c9800'!B86," static-ip nameserver ",var_ip_dns1)</f>
        <v>ap name de0896ncap20083 static-ip nameserver 172.17.91.11</v>
      </c>
    </row>
    <row r="87" spans="1:1">
      <c r="A87" s="6" t="str">
        <f>CONCATENATE("ap name ",'AP-LIST_c9800'!B87," static-ip nameserver ",var_ip_dns1)</f>
        <v>ap name de0896ncap20084 static-ip nameserver 172.17.91.11</v>
      </c>
    </row>
    <row r="88" spans="1:1">
      <c r="A88" s="6" t="str">
        <f>CONCATENATE("ap name ",'AP-LIST_c9800'!B88," static-ip nameserver ",var_ip_dns1)</f>
        <v>ap name de0896ncap20085 static-ip nameserver 172.17.91.11</v>
      </c>
    </row>
    <row r="89" spans="1:1">
      <c r="A89" s="6" t="str">
        <f>CONCATENATE("ap name ",'AP-LIST_c9800'!B89," static-ip nameserver ",var_ip_dns1)</f>
        <v>ap name de0896ncap20086 static-ip nameserver 172.17.91.11</v>
      </c>
    </row>
    <row r="90" spans="1:1">
      <c r="A90" s="6" t="str">
        <f>CONCATENATE("ap name ",'AP-LIST_c9800'!B90," static-ip nameserver ",var_ip_dns1)</f>
        <v>ap name de0896ncap20087 static-ip nameserver 172.17.91.11</v>
      </c>
    </row>
    <row r="91" spans="1:1">
      <c r="A91" s="6" t="str">
        <f>CONCATENATE("ap name ",'AP-LIST_c9800'!B91," static-ip nameserver ",var_ip_dns1)</f>
        <v>ap name de0896ncap20088 static-ip nameserver 172.17.91.11</v>
      </c>
    </row>
    <row r="92" spans="1:1">
      <c r="A92" s="6" t="str">
        <f>CONCATENATE("ap name ",'AP-LIST_c9800'!B92," static-ip nameserver ",var_ip_dns1)</f>
        <v>ap name de0896ncap20089 static-ip nameserver 172.17.91.11</v>
      </c>
    </row>
    <row r="93" spans="1:1">
      <c r="A93" s="6" t="str">
        <f>CONCATENATE("ap name ",'AP-LIST_c9800'!B93," static-ip nameserver ",var_ip_dns1)</f>
        <v>ap name de0896ncap20090 static-ip nameserver 172.17.91.11</v>
      </c>
    </row>
    <row r="94" spans="1:1">
      <c r="A94" s="6" t="str">
        <f>CONCATENATE("ap name ",'AP-LIST_c9800'!B94," static-ip nameserver ",var_ip_dns1)</f>
        <v>ap name de0896ncap20091 static-ip nameserver 172.17.91.11</v>
      </c>
    </row>
    <row r="95" spans="1:1">
      <c r="A95" s="6" t="str">
        <f>CONCATENATE("ap name ",'AP-LIST_c9800'!B95," static-ip nameserver ",var_ip_dns1)</f>
        <v>ap name de0896ncap20092 static-ip nameserver 172.17.91.11</v>
      </c>
    </row>
    <row r="96" spans="1:1">
      <c r="A96" s="6" t="str">
        <f>CONCATENATE("ap name ",'AP-LIST_c9800'!B96," static-ip nameserver ",var_ip_dns1)</f>
        <v>ap name de0896ncap20093 static-ip nameserver 172.17.91.11</v>
      </c>
    </row>
    <row r="97" spans="1:1">
      <c r="A97" s="6" t="str">
        <f>CONCATENATE("ap name ",'AP-LIST_c9800'!B97," static-ip nameserver ",var_ip_dns1)</f>
        <v>ap name de0896ncap20094 static-ip nameserver 172.17.91.11</v>
      </c>
    </row>
    <row r="98" spans="1:1">
      <c r="A98" s="6" t="str">
        <f>CONCATENATE("ap name ",'AP-LIST_c9800'!B98," static-ip nameserver ",var_ip_dns1)</f>
        <v>ap name de0896ncap20095 static-ip nameserver 172.17.91.11</v>
      </c>
    </row>
    <row r="99" spans="1:1">
      <c r="A99" s="6" t="str">
        <f>CONCATENATE("ap name ",'AP-LIST_c9800'!B99," static-ip nameserver ",var_ip_dns1)</f>
        <v>ap name de0896ncap20096 static-ip nameserver 172.17.91.11</v>
      </c>
    </row>
    <row r="100" spans="1:1">
      <c r="A100" s="6" t="str">
        <f>CONCATENATE("ap name ",'AP-LIST_c9800'!B100," static-ip nameserver ",var_ip_dns1)</f>
        <v>ap name de0896ncap20097 static-ip nameserver 172.17.91.11</v>
      </c>
    </row>
    <row r="101" spans="1:1">
      <c r="A101" s="6" t="str">
        <f>CONCATENATE("ap name ",'AP-LIST_c9800'!B101," static-ip nameserver ",var_ip_dns1)</f>
        <v>ap name de0896ncap20098 static-ip nameserver 172.17.91.11</v>
      </c>
    </row>
    <row r="102" spans="1:1">
      <c r="A102" s="67" t="s">
        <v>1303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4140625" defaultRowHeight="14.4"/>
  <cols>
    <col min="1" max="1" width="65.109375" style="97" bestFit="1" customWidth="1"/>
    <col min="2" max="16384" width="11.44140625" style="1"/>
  </cols>
  <sheetData>
    <row r="1" spans="1:1" ht="33.75" customHeight="1">
      <c r="A1" s="62" t="s">
        <v>1446</v>
      </c>
    </row>
    <row r="2" spans="1:1">
      <c r="A2" s="68" t="s">
        <v>1285</v>
      </c>
    </row>
    <row r="3" spans="1:1">
      <c r="A3" s="101" t="s">
        <v>1057</v>
      </c>
    </row>
    <row r="4" spans="1:1">
      <c r="A4" s="98" t="s">
        <v>1343</v>
      </c>
    </row>
    <row r="5" spans="1:1">
      <c r="A5" s="101" t="str">
        <f>CONCATENATE("config ap primary-base ",var_dns_wlc2," ",'AP-LIST_c9800'!B4," ",var_ip_wlc2)</f>
        <v>config ap primary-base de0896swlc20002 de0896ncap20001 10.254.91.195</v>
      </c>
    </row>
    <row r="6" spans="1:1">
      <c r="A6" s="101" t="str">
        <f>CONCATENATE("config ap primary-base ",var_dns_wlc2," ",'AP-LIST_c9800'!B5," ",var_ip_wlc2)</f>
        <v>config ap primary-base de0896swlc20002 de0896ncap20002 10.254.91.195</v>
      </c>
    </row>
    <row r="7" spans="1:1">
      <c r="A7" s="101" t="str">
        <f>CONCATENATE("config ap primary-base ",var_dns_wlc2," ",'AP-LIST_c9800'!B6," ",var_ip_wlc2)</f>
        <v>config ap primary-base de0896swlc20002 de0896ncap20003 10.254.91.195</v>
      </c>
    </row>
    <row r="8" spans="1:1">
      <c r="A8" s="101" t="str">
        <f>CONCATENATE("config ap primary-base ",var_dns_wlc2," ",'AP-LIST_c9800'!B7," ",var_ip_wlc2)</f>
        <v>config ap primary-base de0896swlc20002 de0896ncap20004 10.254.91.195</v>
      </c>
    </row>
    <row r="9" spans="1:1">
      <c r="A9" s="101" t="str">
        <f>CONCATENATE("config ap primary-base ",var_dns_wlc2," ",'AP-LIST_c9800'!B8," ",var_ip_wlc2)</f>
        <v>config ap primary-base de0896swlc20002 de0896ncap20005 10.254.91.195</v>
      </c>
    </row>
    <row r="10" spans="1:1">
      <c r="A10" s="101" t="str">
        <f>CONCATENATE("config ap primary-base ",var_dns_wlc2," ",'AP-LIST_c9800'!B9," ",var_ip_wlc2)</f>
        <v>config ap primary-base de0896swlc20002 de0896ncap20006 10.254.91.195</v>
      </c>
    </row>
    <row r="11" spans="1:1">
      <c r="A11" s="101" t="str">
        <f>CONCATENATE("config ap primary-base ",var_dns_wlc2," ",'AP-LIST_c9800'!B10," ",var_ip_wlc2)</f>
        <v>config ap primary-base de0896swlc20002 de0896ncap20007 10.254.91.195</v>
      </c>
    </row>
    <row r="12" spans="1:1">
      <c r="A12" s="101" t="str">
        <f>CONCATENATE("config ap primary-base ",var_dns_wlc2," ",'AP-LIST_c9800'!B11," ",var_ip_wlc2)</f>
        <v>config ap primary-base de0896swlc20002 de0896ncap20008 10.254.91.195</v>
      </c>
    </row>
    <row r="13" spans="1:1">
      <c r="A13" s="101" t="str">
        <f>CONCATENATE("config ap primary-base ",var_dns_wlc2," ",'AP-LIST_c9800'!B12," ",var_ip_wlc2)</f>
        <v>config ap primary-base de0896swlc20002 de0896ncap20009 10.254.91.195</v>
      </c>
    </row>
    <row r="14" spans="1:1">
      <c r="A14" s="101" t="str">
        <f>CONCATENATE("config ap primary-base ",var_dns_wlc2," ",'AP-LIST_c9800'!B13," ",var_ip_wlc2)</f>
        <v>config ap primary-base de0896swlc20002 de0896ncap20010 10.254.91.195</v>
      </c>
    </row>
    <row r="15" spans="1:1">
      <c r="A15" s="101" t="str">
        <f>CONCATENATE("config ap primary-base ",var_dns_wlc2," ",'AP-LIST_c9800'!B14," ",var_ip_wlc2)</f>
        <v>config ap primary-base de0896swlc20002 de0896ncap20011 10.254.91.195</v>
      </c>
    </row>
    <row r="16" spans="1:1">
      <c r="A16" s="101" t="str">
        <f>CONCATENATE("config ap primary-base ",var_dns_wlc2," ",'AP-LIST_c9800'!B15," ",var_ip_wlc2)</f>
        <v>config ap primary-base de0896swlc20002 de0896ncap20012 10.254.91.195</v>
      </c>
    </row>
    <row r="17" spans="1:1">
      <c r="A17" s="101" t="str">
        <f>CONCATENATE("config ap primary-base ",var_dns_wlc2," ",'AP-LIST_c9800'!B16," ",var_ip_wlc2)</f>
        <v>config ap primary-base de0896swlc20002 de0896ncap20013 10.254.91.195</v>
      </c>
    </row>
    <row r="18" spans="1:1">
      <c r="A18" s="101" t="str">
        <f>CONCATENATE("config ap primary-base ",var_dns_wlc2," ",'AP-LIST_c9800'!B17," ",var_ip_wlc2)</f>
        <v>config ap primary-base de0896swlc20002 de0896ncap20014 10.254.91.195</v>
      </c>
    </row>
    <row r="19" spans="1:1">
      <c r="A19" s="101" t="str">
        <f>CONCATENATE("config ap primary-base ",var_dns_wlc2," ",'AP-LIST_c9800'!B18," ",var_ip_wlc2)</f>
        <v>config ap primary-base de0896swlc20002 de0896ncap20015 10.254.91.195</v>
      </c>
    </row>
    <row r="20" spans="1:1">
      <c r="A20" s="101" t="str">
        <f>CONCATENATE("config ap primary-base ",var_dns_wlc2," ",'AP-LIST_c9800'!B19," ",var_ip_wlc2)</f>
        <v>config ap primary-base de0896swlc20002 de0896ncap20016 10.254.91.195</v>
      </c>
    </row>
    <row r="21" spans="1:1">
      <c r="A21" s="101" t="str">
        <f>CONCATENATE("config ap primary-base ",var_dns_wlc2," ",'AP-LIST_c9800'!B20," ",var_ip_wlc2)</f>
        <v>config ap primary-base de0896swlc20002 de0896ncap20017 10.254.91.195</v>
      </c>
    </row>
    <row r="22" spans="1:1">
      <c r="A22" s="101" t="str">
        <f>CONCATENATE("config ap primary-base ",var_dns_wlc2," ",'AP-LIST_c9800'!B21," ",var_ip_wlc2)</f>
        <v>config ap primary-base de0896swlc20002 de0896ncap20018 10.254.91.195</v>
      </c>
    </row>
    <row r="23" spans="1:1">
      <c r="A23" s="101" t="str">
        <f>CONCATENATE("config ap primary-base ",var_dns_wlc2," ",'AP-LIST_c9800'!B22," ",var_ip_wlc2)</f>
        <v>config ap primary-base de0896swlc20002 de0896ncap20019 10.254.91.195</v>
      </c>
    </row>
    <row r="24" spans="1:1">
      <c r="A24" s="101" t="str">
        <f>CONCATENATE("config ap primary-base ",var_dns_wlc2," ",'AP-LIST_c9800'!B23," ",var_ip_wlc2)</f>
        <v>config ap primary-base de0896swlc20002 de0896ncap20020 10.254.91.195</v>
      </c>
    </row>
    <row r="25" spans="1:1">
      <c r="A25" s="101" t="str">
        <f>CONCATENATE("config ap primary-base ",var_dns_wlc2," ",'AP-LIST_c9800'!B24," ",var_ip_wlc2)</f>
        <v>config ap primary-base de0896swlc20002 de0896ncap20021 10.254.91.195</v>
      </c>
    </row>
    <row r="26" spans="1:1">
      <c r="A26" s="101" t="str">
        <f>CONCATENATE("config ap primary-base ",var_dns_wlc2," ",'AP-LIST_c9800'!B25," ",var_ip_wlc2)</f>
        <v>config ap primary-base de0896swlc20002 de0896ncap20022 10.254.91.195</v>
      </c>
    </row>
    <row r="27" spans="1:1">
      <c r="A27" s="101" t="str">
        <f>CONCATENATE("config ap primary-base ",var_dns_wlc2," ",'AP-LIST_c9800'!B26," ",var_ip_wlc2)</f>
        <v>config ap primary-base de0896swlc20002 de0896ncap20023 10.254.91.195</v>
      </c>
    </row>
    <row r="28" spans="1:1">
      <c r="A28" s="101" t="str">
        <f>CONCATENATE("config ap primary-base ",var_dns_wlc2," ",'AP-LIST_c9800'!B27," ",var_ip_wlc2)</f>
        <v>config ap primary-base de0896swlc20002 de0896ncap20024 10.254.91.195</v>
      </c>
    </row>
    <row r="29" spans="1:1">
      <c r="A29" s="101" t="str">
        <f>CONCATENATE("config ap primary-base ",var_dns_wlc2," ",'AP-LIST_c9800'!B28," ",var_ip_wlc2)</f>
        <v>config ap primary-base de0896swlc20002 de0896ncap20025 10.254.91.195</v>
      </c>
    </row>
    <row r="30" spans="1:1">
      <c r="A30" s="101" t="str">
        <f>CONCATENATE("config ap primary-base ",var_dns_wlc2," ",'AP-LIST_c9800'!B29," ",var_ip_wlc2)</f>
        <v>config ap primary-base de0896swlc20002 de0896ncap20026 10.254.91.195</v>
      </c>
    </row>
    <row r="31" spans="1:1">
      <c r="A31" s="101" t="str">
        <f>CONCATENATE("config ap primary-base ",var_dns_wlc2," ",'AP-LIST_c9800'!B30," ",var_ip_wlc2)</f>
        <v>config ap primary-base de0896swlc20002 de0896ncap20027 10.254.91.195</v>
      </c>
    </row>
    <row r="32" spans="1:1">
      <c r="A32" s="101" t="str">
        <f>CONCATENATE("config ap primary-base ",var_dns_wlc2," ",'AP-LIST_c9800'!B31," ",var_ip_wlc2)</f>
        <v>config ap primary-base de0896swlc20002 de0896ncap20028 10.254.91.195</v>
      </c>
    </row>
    <row r="33" spans="1:1">
      <c r="A33" s="101" t="str">
        <f>CONCATENATE("config ap primary-base ",var_dns_wlc2," ",'AP-LIST_c9800'!B32," ",var_ip_wlc2)</f>
        <v>config ap primary-base de0896swlc20002 de0896ncap20029 10.254.91.195</v>
      </c>
    </row>
    <row r="34" spans="1:1">
      <c r="A34" s="101" t="str">
        <f>CONCATENATE("config ap primary-base ",var_dns_wlc2," ",'AP-LIST_c9800'!B33," ",var_ip_wlc2)</f>
        <v>config ap primary-base de0896swlc20002 de0896ncap20030 10.254.91.195</v>
      </c>
    </row>
    <row r="35" spans="1:1">
      <c r="A35" s="101" t="str">
        <f>CONCATENATE("config ap primary-base ",var_dns_wlc2," ",'AP-LIST_c9800'!B34," ",var_ip_wlc2)</f>
        <v>config ap primary-base de0896swlc20002 de0896ncap20031 10.254.91.195</v>
      </c>
    </row>
    <row r="36" spans="1:1">
      <c r="A36" s="101" t="str">
        <f>CONCATENATE("config ap primary-base ",var_dns_wlc2," ",'AP-LIST_c9800'!B35," ",var_ip_wlc2)</f>
        <v>config ap primary-base de0896swlc20002 de0896ncap20032 10.254.91.195</v>
      </c>
    </row>
    <row r="37" spans="1:1">
      <c r="A37" s="101" t="str">
        <f>CONCATENATE("config ap primary-base ",var_dns_wlc2," ",'AP-LIST_c9800'!B36," ",var_ip_wlc2)</f>
        <v>config ap primary-base de0896swlc20002 de0896ncap20033 10.254.91.195</v>
      </c>
    </row>
    <row r="38" spans="1:1">
      <c r="A38" s="101" t="str">
        <f>CONCATENATE("config ap primary-base ",var_dns_wlc2," ",'AP-LIST_c9800'!B37," ",var_ip_wlc2)</f>
        <v>config ap primary-base de0896swlc20002 de0896ncap20034 10.254.91.195</v>
      </c>
    </row>
    <row r="39" spans="1:1">
      <c r="A39" s="101" t="str">
        <f>CONCATENATE("config ap primary-base ",var_dns_wlc2," ",'AP-LIST_c9800'!B38," ",var_ip_wlc2)</f>
        <v>config ap primary-base de0896swlc20002 de0896ncap20035 10.254.91.195</v>
      </c>
    </row>
    <row r="40" spans="1:1">
      <c r="A40" s="101" t="str">
        <f>CONCATENATE("config ap primary-base ",var_dns_wlc2," ",'AP-LIST_c9800'!B39," ",var_ip_wlc2)</f>
        <v>config ap primary-base de0896swlc20002 de0896ncap20036 10.254.91.195</v>
      </c>
    </row>
    <row r="41" spans="1:1">
      <c r="A41" s="101" t="str">
        <f>CONCATENATE("config ap primary-base ",var_dns_wlc2," ",'AP-LIST_c9800'!B40," ",var_ip_wlc2)</f>
        <v>config ap primary-base de0896swlc20002 de0896ncap20037 10.254.91.195</v>
      </c>
    </row>
    <row r="42" spans="1:1">
      <c r="A42" s="101" t="str">
        <f>CONCATENATE("config ap primary-base ",var_dns_wlc2," ",'AP-LIST_c9800'!B41," ",var_ip_wlc2)</f>
        <v>config ap primary-base de0896swlc20002 de0896ncap20038 10.254.91.195</v>
      </c>
    </row>
    <row r="43" spans="1:1">
      <c r="A43" s="101" t="str">
        <f>CONCATENATE("config ap primary-base ",var_dns_wlc2," ",'AP-LIST_c9800'!B42," ",var_ip_wlc2)</f>
        <v>config ap primary-base de0896swlc20002 de0896ncap20039 10.254.91.195</v>
      </c>
    </row>
    <row r="44" spans="1:1">
      <c r="A44" s="101" t="str">
        <f>CONCATENATE("config ap primary-base ",var_dns_wlc2," ",'AP-LIST_c9800'!B43," ",var_ip_wlc2)</f>
        <v>config ap primary-base de0896swlc20002 de0896ncap20040 10.254.91.195</v>
      </c>
    </row>
    <row r="45" spans="1:1">
      <c r="A45" s="101" t="str">
        <f>CONCATENATE("config ap primary-base ",var_dns_wlc2," ",'AP-LIST_c9800'!B44," ",var_ip_wlc2)</f>
        <v>config ap primary-base de0896swlc20002 de0896ncap20041 10.254.91.195</v>
      </c>
    </row>
    <row r="46" spans="1:1">
      <c r="A46" s="101" t="str">
        <f>CONCATENATE("config ap primary-base ",var_dns_wlc2," ",'AP-LIST_c9800'!B45," ",var_ip_wlc2)</f>
        <v>config ap primary-base de0896swlc20002 de0896ncap20042 10.254.91.195</v>
      </c>
    </row>
    <row r="47" spans="1:1">
      <c r="A47" s="101" t="str">
        <f>CONCATENATE("config ap primary-base ",var_dns_wlc2," ",'AP-LIST_c9800'!B46," ",var_ip_wlc2)</f>
        <v>config ap primary-base de0896swlc20002 de0896ncap20043 10.254.91.195</v>
      </c>
    </row>
    <row r="48" spans="1:1">
      <c r="A48" s="101" t="str">
        <f>CONCATENATE("config ap primary-base ",var_dns_wlc2," ",'AP-LIST_c9800'!B47," ",var_ip_wlc2)</f>
        <v>config ap primary-base de0896swlc20002 de0896ncap20044 10.254.91.195</v>
      </c>
    </row>
    <row r="49" spans="1:1">
      <c r="A49" s="101" t="str">
        <f>CONCATENATE("config ap primary-base ",var_dns_wlc2," ",'AP-LIST_c9800'!B48," ",var_ip_wlc2)</f>
        <v>config ap primary-base de0896swlc20002 de0896ncap20045 10.254.91.195</v>
      </c>
    </row>
    <row r="50" spans="1:1">
      <c r="A50" s="101" t="str">
        <f>CONCATENATE("config ap primary-base ",var_dns_wlc2," ",'AP-LIST_c9800'!B49," ",var_ip_wlc2)</f>
        <v>config ap primary-base de0896swlc20002 de0896ncap20046 10.254.91.195</v>
      </c>
    </row>
    <row r="51" spans="1:1">
      <c r="A51" s="101" t="str">
        <f>CONCATENATE("config ap primary-base ",var_dns_wlc2," ",'AP-LIST_c9800'!B50," ",var_ip_wlc2)</f>
        <v>config ap primary-base de0896swlc20002 de0896ncap20047 10.254.91.195</v>
      </c>
    </row>
    <row r="52" spans="1:1">
      <c r="A52" s="101" t="str">
        <f>CONCATENATE("config ap primary-base ",var_dns_wlc2," ",'AP-LIST_c9800'!B51," ",var_ip_wlc2)</f>
        <v>config ap primary-base de0896swlc20002 de0896ncap20048 10.254.91.195</v>
      </c>
    </row>
    <row r="53" spans="1:1">
      <c r="A53" s="101" t="str">
        <f>CONCATENATE("config ap primary-base ",var_dns_wlc2," ",'AP-LIST_c9800'!B52," ",var_ip_wlc2)</f>
        <v>config ap primary-base de0896swlc20002 de0896ncap20049 10.254.91.195</v>
      </c>
    </row>
    <row r="54" spans="1:1">
      <c r="A54" s="101" t="str">
        <f>CONCATENATE("config ap primary-base ",var_dns_wlc2," ",'AP-LIST_c9800'!B53," ",var_ip_wlc2)</f>
        <v>config ap primary-base de0896swlc20002 de0896ncap20050 10.254.91.195</v>
      </c>
    </row>
    <row r="55" spans="1:1">
      <c r="A55" s="101" t="str">
        <f>CONCATENATE("config ap primary-base ",var_dns_wlc2," ",'AP-LIST_c9800'!B54," ",var_ip_wlc2)</f>
        <v>config ap primary-base de0896swlc20002 de0896ncap20051 10.254.91.195</v>
      </c>
    </row>
    <row r="56" spans="1:1">
      <c r="A56" s="101" t="str">
        <f>CONCATENATE("config ap primary-base ",var_dns_wlc2," ",'AP-LIST_c9800'!B55," ",var_ip_wlc2)</f>
        <v>config ap primary-base de0896swlc20002 de0896ncap20052 10.254.91.195</v>
      </c>
    </row>
    <row r="57" spans="1:1">
      <c r="A57" s="101" t="str">
        <f>CONCATENATE("config ap primary-base ",var_dns_wlc2," ",'AP-LIST_c9800'!B56," ",var_ip_wlc2)</f>
        <v>config ap primary-base de0896swlc20002 de0896ncap20053 10.254.91.195</v>
      </c>
    </row>
    <row r="58" spans="1:1">
      <c r="A58" s="101" t="str">
        <f>CONCATENATE("config ap primary-base ",var_dns_wlc2," ",'AP-LIST_c9800'!B57," ",var_ip_wlc2)</f>
        <v>config ap primary-base de0896swlc20002 de0896ncap20054 10.254.91.195</v>
      </c>
    </row>
    <row r="59" spans="1:1">
      <c r="A59" s="101" t="str">
        <f>CONCATENATE("config ap primary-base ",var_dns_wlc2," ",'AP-LIST_c9800'!B58," ",var_ip_wlc2)</f>
        <v>config ap primary-base de0896swlc20002 de0896ncap20055 10.254.91.195</v>
      </c>
    </row>
    <row r="60" spans="1:1">
      <c r="A60" s="101" t="str">
        <f>CONCATENATE("config ap primary-base ",var_dns_wlc2," ",'AP-LIST_c9800'!B59," ",var_ip_wlc2)</f>
        <v>config ap primary-base de0896swlc20002 de0896ncap20056 10.254.91.195</v>
      </c>
    </row>
    <row r="61" spans="1:1">
      <c r="A61" s="101" t="str">
        <f>CONCATENATE("config ap primary-base ",var_dns_wlc2," ",'AP-LIST_c9800'!B60," ",var_ip_wlc2)</f>
        <v>config ap primary-base de0896swlc20002 de0896ncap20057 10.254.91.195</v>
      </c>
    </row>
    <row r="62" spans="1:1">
      <c r="A62" s="101" t="str">
        <f>CONCATENATE("config ap primary-base ",var_dns_wlc2," ",'AP-LIST_c9800'!B61," ",var_ip_wlc2)</f>
        <v>config ap primary-base de0896swlc20002 de0896ncap20058 10.254.91.195</v>
      </c>
    </row>
    <row r="63" spans="1:1">
      <c r="A63" s="101" t="str">
        <f>CONCATENATE("config ap primary-base ",var_dns_wlc2," ",'AP-LIST_c9800'!B62," ",var_ip_wlc2)</f>
        <v>config ap primary-base de0896swlc20002 de0896ncap20059 10.254.91.195</v>
      </c>
    </row>
    <row r="64" spans="1:1">
      <c r="A64" s="101" t="str">
        <f>CONCATENATE("config ap primary-base ",var_dns_wlc2," ",'AP-LIST_c9800'!B63," ",var_ip_wlc2)</f>
        <v>config ap primary-base de0896swlc20002 de0896ncap20060 10.254.91.195</v>
      </c>
    </row>
    <row r="65" spans="1:1">
      <c r="A65" s="101" t="str">
        <f>CONCATENATE("config ap primary-base ",var_dns_wlc2," ",'AP-LIST_c9800'!B64," ",var_ip_wlc2)</f>
        <v>config ap primary-base de0896swlc20002 de0896ncap20061 10.254.91.195</v>
      </c>
    </row>
    <row r="66" spans="1:1">
      <c r="A66" s="101" t="str">
        <f>CONCATENATE("config ap primary-base ",var_dns_wlc2," ",'AP-LIST_c9800'!B65," ",var_ip_wlc2)</f>
        <v>config ap primary-base de0896swlc20002 de0896ncap20062 10.254.91.195</v>
      </c>
    </row>
    <row r="67" spans="1:1">
      <c r="A67" s="101" t="str">
        <f>CONCATENATE("config ap primary-base ",var_dns_wlc2," ",'AP-LIST_c9800'!B66," ",var_ip_wlc2)</f>
        <v>config ap primary-base de0896swlc20002 de0896ncap20063 10.254.91.195</v>
      </c>
    </row>
    <row r="68" spans="1:1">
      <c r="A68" s="101" t="str">
        <f>CONCATENATE("config ap primary-base ",var_dns_wlc2," ",'AP-LIST_c9800'!B67," ",var_ip_wlc2)</f>
        <v>config ap primary-base de0896swlc20002 de0896ncap20064 10.254.91.195</v>
      </c>
    </row>
    <row r="69" spans="1:1">
      <c r="A69" s="101" t="str">
        <f>CONCATENATE("config ap primary-base ",var_dns_wlc2," ",'AP-LIST_c9800'!B68," ",var_ip_wlc2)</f>
        <v>config ap primary-base de0896swlc20002 de0896ncap20065 10.254.91.195</v>
      </c>
    </row>
    <row r="70" spans="1:1">
      <c r="A70" s="101" t="str">
        <f>CONCATENATE("config ap primary-base ",var_dns_wlc2," ",'AP-LIST_c9800'!B69," ",var_ip_wlc2)</f>
        <v>config ap primary-base de0896swlc20002 de0896ncap20066 10.254.91.195</v>
      </c>
    </row>
    <row r="71" spans="1:1">
      <c r="A71" s="101" t="str">
        <f>CONCATENATE("config ap primary-base ",var_dns_wlc2," ",'AP-LIST_c9800'!B70," ",var_ip_wlc2)</f>
        <v>config ap primary-base de0896swlc20002 de0896ncap20067 10.254.91.195</v>
      </c>
    </row>
    <row r="72" spans="1:1">
      <c r="A72" s="101" t="str">
        <f>CONCATENATE("config ap primary-base ",var_dns_wlc2," ",'AP-LIST_c9800'!B71," ",var_ip_wlc2)</f>
        <v>config ap primary-base de0896swlc20002 de0896ncap20068 10.254.91.195</v>
      </c>
    </row>
    <row r="73" spans="1:1">
      <c r="A73" s="101" t="str">
        <f>CONCATENATE("config ap primary-base ",var_dns_wlc2," ",'AP-LIST_c9800'!B72," ",var_ip_wlc2)</f>
        <v>config ap primary-base de0896swlc20002 de0896ncap20069 10.254.91.195</v>
      </c>
    </row>
    <row r="74" spans="1:1">
      <c r="A74" s="101" t="str">
        <f>CONCATENATE("config ap primary-base ",var_dns_wlc2," ",'AP-LIST_c9800'!B73," ",var_ip_wlc2)</f>
        <v>config ap primary-base de0896swlc20002 de0896ncap20070 10.254.91.195</v>
      </c>
    </row>
    <row r="75" spans="1:1">
      <c r="A75" s="101" t="str">
        <f>CONCATENATE("config ap primary-base ",var_dns_wlc2," ",'AP-LIST_c9800'!B74," ",var_ip_wlc2)</f>
        <v>config ap primary-base de0896swlc20002 de0896ncap20071 10.254.91.195</v>
      </c>
    </row>
    <row r="76" spans="1:1">
      <c r="A76" s="101" t="str">
        <f>CONCATENATE("config ap primary-base ",var_dns_wlc2," ",'AP-LIST_c9800'!B75," ",var_ip_wlc2)</f>
        <v>config ap primary-base de0896swlc20002 de0896ncap20072 10.254.91.195</v>
      </c>
    </row>
    <row r="77" spans="1:1">
      <c r="A77" s="101" t="str">
        <f>CONCATENATE("config ap primary-base ",var_dns_wlc2," ",'AP-LIST_c9800'!B76," ",var_ip_wlc2)</f>
        <v>config ap primary-base de0896swlc20002 de0896ncap20073 10.254.91.195</v>
      </c>
    </row>
    <row r="78" spans="1:1">
      <c r="A78" s="101" t="str">
        <f>CONCATENATE("config ap primary-base ",var_dns_wlc2," ",'AP-LIST_c9800'!B77," ",var_ip_wlc2)</f>
        <v>config ap primary-base de0896swlc20002 de0896ncap20074 10.254.91.195</v>
      </c>
    </row>
    <row r="79" spans="1:1">
      <c r="A79" s="101" t="str">
        <f>CONCATENATE("config ap primary-base ",var_dns_wlc2," ",'AP-LIST_c9800'!B78," ",var_ip_wlc2)</f>
        <v>config ap primary-base de0896swlc20002 de0896ncap20075 10.254.91.195</v>
      </c>
    </row>
    <row r="80" spans="1:1">
      <c r="A80" s="101" t="str">
        <f>CONCATENATE("config ap primary-base ",var_dns_wlc2," ",'AP-LIST_c9800'!B79," ",var_ip_wlc2)</f>
        <v>config ap primary-base de0896swlc20002 de0896ncap20076 10.254.91.195</v>
      </c>
    </row>
    <row r="81" spans="1:1">
      <c r="A81" s="101" t="str">
        <f>CONCATENATE("config ap primary-base ",var_dns_wlc2," ",'AP-LIST_c9800'!B80," ",var_ip_wlc2)</f>
        <v>config ap primary-base de0896swlc20002 de0896ncap20077 10.254.91.195</v>
      </c>
    </row>
    <row r="82" spans="1:1">
      <c r="A82" s="101" t="str">
        <f>CONCATENATE("config ap primary-base ",var_dns_wlc2," ",'AP-LIST_c9800'!B81," ",var_ip_wlc2)</f>
        <v>config ap primary-base de0896swlc20002 de0896ncap20078 10.254.91.195</v>
      </c>
    </row>
    <row r="83" spans="1:1">
      <c r="A83" s="101" t="str">
        <f>CONCATENATE("config ap primary-base ",var_dns_wlc2," ",'AP-LIST_c9800'!B82," ",var_ip_wlc2)</f>
        <v>config ap primary-base de0896swlc20002 de0896ncap20079 10.254.91.195</v>
      </c>
    </row>
    <row r="84" spans="1:1">
      <c r="A84" s="101" t="str">
        <f>CONCATENATE("config ap primary-base ",var_dns_wlc2," ",'AP-LIST_c9800'!B83," ",var_ip_wlc2)</f>
        <v>config ap primary-base de0896swlc20002 de0896ncap20080 10.254.91.195</v>
      </c>
    </row>
    <row r="85" spans="1:1">
      <c r="A85" s="101" t="str">
        <f>CONCATENATE("config ap primary-base ",var_dns_wlc2," ",'AP-LIST_c9800'!B84," ",var_ip_wlc2)</f>
        <v>config ap primary-base de0896swlc20002 de0896ncap20081 10.254.91.195</v>
      </c>
    </row>
    <row r="86" spans="1:1">
      <c r="A86" s="101" t="str">
        <f>CONCATENATE("config ap primary-base ",var_dns_wlc2," ",'AP-LIST_c9800'!B85," ",var_ip_wlc2)</f>
        <v>config ap primary-base de0896swlc20002 de0896ncap20082 10.254.91.195</v>
      </c>
    </row>
    <row r="87" spans="1:1">
      <c r="A87" s="101" t="str">
        <f>CONCATENATE("config ap primary-base ",var_dns_wlc2," ",'AP-LIST_c9800'!B86," ",var_ip_wlc2)</f>
        <v>config ap primary-base de0896swlc20002 de0896ncap20083 10.254.91.195</v>
      </c>
    </row>
    <row r="88" spans="1:1">
      <c r="A88" s="101" t="str">
        <f>CONCATENATE("config ap primary-base ",var_dns_wlc2," ",'AP-LIST_c9800'!B87," ",var_ip_wlc2)</f>
        <v>config ap primary-base de0896swlc20002 de0896ncap20084 10.254.91.195</v>
      </c>
    </row>
    <row r="89" spans="1:1">
      <c r="A89" s="101" t="str">
        <f>CONCATENATE("config ap primary-base ",var_dns_wlc2," ",'AP-LIST_c9800'!B88," ",var_ip_wlc2)</f>
        <v>config ap primary-base de0896swlc20002 de0896ncap20085 10.254.91.195</v>
      </c>
    </row>
    <row r="90" spans="1:1">
      <c r="A90" s="101" t="str">
        <f>CONCATENATE("config ap primary-base ",var_dns_wlc2," ",'AP-LIST_c9800'!B89," ",var_ip_wlc2)</f>
        <v>config ap primary-base de0896swlc20002 de0896ncap20086 10.254.91.195</v>
      </c>
    </row>
    <row r="91" spans="1:1">
      <c r="A91" s="101" t="str">
        <f>CONCATENATE("config ap primary-base ",var_dns_wlc2," ",'AP-LIST_c9800'!B90," ",var_ip_wlc2)</f>
        <v>config ap primary-base de0896swlc20002 de0896ncap20087 10.254.91.195</v>
      </c>
    </row>
    <row r="92" spans="1:1">
      <c r="A92" s="101" t="str">
        <f>CONCATENATE("config ap primary-base ",var_dns_wlc2," ",'AP-LIST_c9800'!B91," ",var_ip_wlc2)</f>
        <v>config ap primary-base de0896swlc20002 de0896ncap20088 10.254.91.195</v>
      </c>
    </row>
    <row r="93" spans="1:1">
      <c r="A93" s="101" t="str">
        <f>CONCATENATE("config ap primary-base ",var_dns_wlc2," ",'AP-LIST_c9800'!B92," ",var_ip_wlc2)</f>
        <v>config ap primary-base de0896swlc20002 de0896ncap20089 10.254.91.195</v>
      </c>
    </row>
    <row r="94" spans="1:1">
      <c r="A94" s="101" t="str">
        <f>CONCATENATE("config ap primary-base ",var_dns_wlc2," ",'AP-LIST_c9800'!B93," ",var_ip_wlc2)</f>
        <v>config ap primary-base de0896swlc20002 de0896ncap20090 10.254.91.195</v>
      </c>
    </row>
    <row r="95" spans="1:1">
      <c r="A95" s="101" t="str">
        <f>CONCATENATE("config ap primary-base ",var_dns_wlc2," ",'AP-LIST_c9800'!B94," ",var_ip_wlc2)</f>
        <v>config ap primary-base de0896swlc20002 de0896ncap20091 10.254.91.195</v>
      </c>
    </row>
    <row r="96" spans="1:1">
      <c r="A96" s="101" t="str">
        <f>CONCATENATE("config ap primary-base ",var_dns_wlc2," ",'AP-LIST_c9800'!B95," ",var_ip_wlc2)</f>
        <v>config ap primary-base de0896swlc20002 de0896ncap20092 10.254.91.195</v>
      </c>
    </row>
    <row r="97" spans="1:1">
      <c r="A97" s="101" t="str">
        <f>CONCATENATE("config ap primary-base ",var_dns_wlc2," ",'AP-LIST_c9800'!B96," ",var_ip_wlc2)</f>
        <v>config ap primary-base de0896swlc20002 de0896ncap20093 10.254.91.195</v>
      </c>
    </row>
    <row r="98" spans="1:1">
      <c r="A98" s="101" t="str">
        <f>CONCATENATE("config ap primary-base ",var_dns_wlc2," ",'AP-LIST_c9800'!B97," ",var_ip_wlc2)</f>
        <v>config ap primary-base de0896swlc20002 de0896ncap20094 10.254.91.195</v>
      </c>
    </row>
    <row r="99" spans="1:1">
      <c r="A99" s="101" t="str">
        <f>CONCATENATE("config ap primary-base ",var_dns_wlc2," ",'AP-LIST_c9800'!B98," ",var_ip_wlc2)</f>
        <v>config ap primary-base de0896swlc20002 de0896ncap20095 10.254.91.195</v>
      </c>
    </row>
    <row r="100" spans="1:1">
      <c r="A100" s="101" t="str">
        <f>CONCATENATE("config ap primary-base ",var_dns_wlc2," ",'AP-LIST_c9800'!B99," ",var_ip_wlc2)</f>
        <v>config ap primary-base de0896swlc20002 de0896ncap20096 10.254.91.195</v>
      </c>
    </row>
    <row r="101" spans="1:1">
      <c r="A101" s="101" t="str">
        <f>CONCATENATE("config ap primary-base ",var_dns_wlc2," ",'AP-LIST_c9800'!B100," ",var_ip_wlc2)</f>
        <v>config ap primary-base de0896swlc20002 de0896ncap20097 10.254.91.195</v>
      </c>
    </row>
    <row r="102" spans="1:1">
      <c r="A102" s="101" t="str">
        <f>CONCATENATE("config ap primary-base ",var_dns_wlc2," ",'AP-LIST_c9800'!B101," ",var_ip_wlc2)</f>
        <v>config ap primary-base de0896swlc20002 de0896ncap20098 10.254.91.195</v>
      </c>
    </row>
    <row r="103" spans="1:1">
      <c r="A103" s="101" t="str">
        <f>CONCATENATE("config ap primary-base ",var_dns_wlc2," ",'AP-LIST_c9800'!B102," ",var_ip_wlc2)</f>
        <v>config ap primary-base de0896swlc20002 de0896ncap20099 10.254.91.195</v>
      </c>
    </row>
    <row r="104" spans="1:1">
      <c r="A104" s="101" t="str">
        <f>CONCATENATE("config ap primary-base ",var_dns_wlc2," ",'AP-LIST_c9800'!B103," ",var_ip_wlc2)</f>
        <v>config ap primary-base de0896swlc20002 de0896ncap20100 10.254.91.195</v>
      </c>
    </row>
    <row r="105" spans="1:1">
      <c r="A105" s="101" t="str">
        <f>CONCATENATE("config ap primary-base ",var_dns_wlc2," ",'AP-LIST_c9800'!B104," ",var_ip_wlc2)</f>
        <v>config ap primary-base de0896swlc20002 de0896ncap20101 10.254.91.195</v>
      </c>
    </row>
    <row r="106" spans="1:1">
      <c r="A106" s="101" t="str">
        <f>CONCATENATE("config ap primary-base ",var_dns_wlc2," ",'AP-LIST_c9800'!B105," ",var_ip_wlc2)</f>
        <v>config ap primary-base de0896swlc20002 de0896ncap20102 10.254.91.195</v>
      </c>
    </row>
    <row r="107" spans="1:1">
      <c r="A107" s="101" t="str">
        <f>CONCATENATE("config ap primary-base ",var_dns_wlc2," ",'AP-LIST_c9800'!B106," ",var_ip_wlc2)</f>
        <v>config ap primary-base de0896swlc20002 de0896ncap20103 10.254.91.195</v>
      </c>
    </row>
    <row r="108" spans="1:1">
      <c r="A108" s="101" t="str">
        <f>CONCATENATE("config ap primary-base ",var_dns_wlc2," ",'AP-LIST_c9800'!B107," ",var_ip_wlc2)</f>
        <v>config ap primary-base de0896swlc20002 # no free IP 10.254.91.195</v>
      </c>
    </row>
    <row r="109" spans="1:1">
      <c r="A109" s="101" t="str">
        <f>CONCATENATE("config ap primary-base ",var_dns_wlc2," ",'AP-LIST_c9800'!B108," ",var_ip_wlc2)</f>
        <v>config ap primary-base de0896swlc20002 # no free IP 10.254.91.195</v>
      </c>
    </row>
    <row r="110" spans="1:1">
      <c r="A110" s="101" t="str">
        <f>CONCATENATE("config ap primary-base ",var_dns_wlc2," ",'AP-LIST_c9800'!B109," ",var_ip_wlc2)</f>
        <v>config ap primary-base de0896swlc20002 # no free IP 10.254.91.195</v>
      </c>
    </row>
    <row r="111" spans="1:1">
      <c r="A111" s="101" t="str">
        <f>CONCATENATE("config ap primary-base ",var_dns_wlc2," ",'AP-LIST_c9800'!B110," ",var_ip_wlc2)</f>
        <v>config ap primary-base de0896swlc20002 # no free IP 10.254.91.195</v>
      </c>
    </row>
    <row r="112" spans="1:1">
      <c r="A112" s="101" t="str">
        <f>CONCATENATE("config ap primary-base ",var_dns_wlc2," ",'AP-LIST_c9800'!B111," ",var_ip_wlc2)</f>
        <v>config ap primary-base de0896swlc20002 # no free IP 10.254.91.195</v>
      </c>
    </row>
    <row r="113" spans="1:1">
      <c r="A113" s="101" t="str">
        <f>CONCATENATE("config ap primary-base ",var_dns_wlc2," ",'AP-LIST_c9800'!B112," ",var_ip_wlc2)</f>
        <v>config ap primary-base de0896swlc20002 # no free IP 10.254.91.195</v>
      </c>
    </row>
    <row r="114" spans="1:1">
      <c r="A114" s="101" t="str">
        <f>CONCATENATE("config ap primary-base ",var_dns_wlc2," ",'AP-LIST_c9800'!B113," ",var_ip_wlc2)</f>
        <v>config ap primary-base de0896swlc20002 # no free IP 10.254.91.195</v>
      </c>
    </row>
    <row r="115" spans="1:1">
      <c r="A115" s="101" t="str">
        <f>CONCATENATE("config ap primary-base ",var_dns_wlc2," ",'AP-LIST_c9800'!B114," ",var_ip_wlc2)</f>
        <v>config ap primary-base de0896swlc20002 # no free IP 10.254.91.195</v>
      </c>
    </row>
    <row r="116" spans="1:1">
      <c r="A116" s="101" t="str">
        <f>CONCATENATE("config ap primary-base ",var_dns_wlc2," ",'AP-LIST_c9800'!B115," ",var_ip_wlc2)</f>
        <v>config ap primary-base de0896swlc20002 # no free IP 10.254.91.195</v>
      </c>
    </row>
    <row r="117" spans="1:1">
      <c r="A117" s="101" t="str">
        <f>CONCATENATE("config ap primary-base ",var_dns_wlc2," ",'AP-LIST_c9800'!B116," ",var_ip_wlc2)</f>
        <v>config ap primary-base de0896swlc20002 # no free IP 10.254.91.195</v>
      </c>
    </row>
    <row r="118" spans="1:1">
      <c r="A118" s="101" t="str">
        <f>CONCATENATE("config ap primary-base ",var_dns_wlc2," ",'AP-LIST_c9800'!B117," ",var_ip_wlc2)</f>
        <v>config ap primary-base de0896swlc20002 # no free IP 10.254.91.195</v>
      </c>
    </row>
    <row r="119" spans="1:1">
      <c r="A119" s="101" t="str">
        <f>CONCATENATE("config ap primary-base ",var_dns_wlc2," ",'AP-LIST_c9800'!B118," ",var_ip_wlc2)</f>
        <v>config ap primary-base de0896swlc20002 # no free IP 10.254.91.195</v>
      </c>
    </row>
    <row r="120" spans="1:1">
      <c r="A120" s="101" t="str">
        <f>CONCATENATE("config ap primary-base ",var_dns_wlc2," ",'AP-LIST_c9800'!B119," ",var_ip_wlc2)</f>
        <v>config ap primary-base de0896swlc20002 # no free IP 10.254.91.195</v>
      </c>
    </row>
    <row r="121" spans="1:1">
      <c r="A121" s="101" t="str">
        <f>CONCATENATE("config ap primary-base ",var_dns_wlc2," ",'AP-LIST_c9800'!B120," ",var_ip_wlc2)</f>
        <v>config ap primary-base de0896swlc20002 # no free IP 10.254.91.195</v>
      </c>
    </row>
    <row r="122" spans="1:1">
      <c r="A122" s="101" t="str">
        <f>CONCATENATE("config ap primary-base ",var_dns_wlc2," ",'AP-LIST_c9800'!B121," ",var_ip_wlc2)</f>
        <v>config ap primary-base de0896swlc20002 # no free IP 10.254.91.195</v>
      </c>
    </row>
    <row r="123" spans="1:1">
      <c r="A123" s="101" t="str">
        <f>CONCATENATE("config ap primary-base ",var_dns_wlc2," ",'AP-LIST_c9800'!B122," ",var_ip_wlc2)</f>
        <v>config ap primary-base de0896swlc20002 # no free IP 10.254.91.195</v>
      </c>
    </row>
    <row r="124" spans="1:1">
      <c r="A124" s="101" t="str">
        <f>CONCATENATE("config ap primary-base ",var_dns_wlc2," ",'AP-LIST_c9800'!B123," ",var_ip_wlc2)</f>
        <v>config ap primary-base de0896swlc20002 # no free IP 10.254.91.195</v>
      </c>
    </row>
    <row r="125" spans="1:1">
      <c r="A125" s="101" t="str">
        <f>CONCATENATE("config ap primary-base ",var_dns_wlc2," ",'AP-LIST_c9800'!B124," ",var_ip_wlc2)</f>
        <v>config ap primary-base de0896swlc20002 # no free IP 10.254.91.195</v>
      </c>
    </row>
    <row r="126" spans="1:1">
      <c r="A126" s="101" t="str">
        <f>CONCATENATE("config ap primary-base ",var_dns_wlc2," ",'AP-LIST_c9800'!B125," ",var_ip_wlc2)</f>
        <v>config ap primary-base de0896swlc20002 # no free IP 10.254.91.195</v>
      </c>
    </row>
    <row r="127" spans="1:1">
      <c r="A127" s="101" t="str">
        <f>CONCATENATE("config ap primary-base ",var_dns_wlc2," ",'AP-LIST_c9800'!B126," ",var_ip_wlc2)</f>
        <v>config ap primary-base de0896swlc20002 # no free IP 10.254.91.195</v>
      </c>
    </row>
    <row r="128" spans="1:1">
      <c r="A128" s="101" t="str">
        <f>CONCATENATE("config ap primary-base ",var_dns_wlc2," ",'AP-LIST_c9800'!B127," ",var_ip_wlc2)</f>
        <v>config ap primary-base de0896swlc20002 # no free IP 10.254.91.195</v>
      </c>
    </row>
    <row r="129" spans="1:1">
      <c r="A129" s="101" t="str">
        <f>CONCATENATE("config ap primary-base ",var_dns_wlc2," ",'AP-LIST_c9800'!B128," ",var_ip_wlc2)</f>
        <v>config ap primary-base de0896swlc20002 # no free IP 10.254.91.195</v>
      </c>
    </row>
    <row r="130" spans="1:1">
      <c r="A130" s="101" t="str">
        <f>CONCATENATE("config ap primary-base ",var_dns_wlc2," ",'AP-LIST_c9800'!B129," ",var_ip_wlc2)</f>
        <v>config ap primary-base de0896swlc20002 # no free IP 10.254.91.195</v>
      </c>
    </row>
    <row r="131" spans="1:1">
      <c r="A131" s="101" t="str">
        <f>CONCATENATE("config ap primary-base ",var_dns_wlc2," ",'AP-LIST_c9800'!B130," ",var_ip_wlc2)</f>
        <v>config ap primary-base de0896swlc20002 # no free IP 10.254.91.195</v>
      </c>
    </row>
    <row r="132" spans="1:1">
      <c r="A132" s="101" t="str">
        <f>CONCATENATE("config ap primary-base ",var_dns_wlc2," ",'AP-LIST_c9800'!B131," ",var_ip_wlc2)</f>
        <v>config ap primary-base de0896swlc20002 # no free IP 10.254.91.195</v>
      </c>
    </row>
    <row r="133" spans="1:1">
      <c r="A133" s="101" t="str">
        <f>CONCATENATE("config ap primary-base ",var_dns_wlc2," ",'AP-LIST_c9800'!B132," ",var_ip_wlc2)</f>
        <v>config ap primary-base de0896swlc20002 # no free IP 10.254.91.195</v>
      </c>
    </row>
    <row r="134" spans="1:1">
      <c r="A134" s="101" t="str">
        <f>CONCATENATE("config ap primary-base ",var_dns_wlc2," ",'AP-LIST_c9800'!B133," ",var_ip_wlc2)</f>
        <v>config ap primary-base de0896swlc20002 # no free IP 10.254.91.195</v>
      </c>
    </row>
    <row r="135" spans="1:1">
      <c r="A135" s="101" t="str">
        <f>CONCATENATE("config ap primary-base ",var_dns_wlc2," ",'AP-LIST_c9800'!B134," ",var_ip_wlc2)</f>
        <v>config ap primary-base de0896swlc20002 # no free IP 10.254.91.195</v>
      </c>
    </row>
    <row r="136" spans="1:1">
      <c r="A136" s="101" t="str">
        <f>CONCATENATE("config ap primary-base ",var_dns_wlc2," ",'AP-LIST_c9800'!B135," ",var_ip_wlc2)</f>
        <v>config ap primary-base de0896swlc20002 # no free IP 10.254.91.195</v>
      </c>
    </row>
    <row r="137" spans="1:1">
      <c r="A137" s="101" t="str">
        <f>CONCATENATE("config ap primary-base ",var_dns_wlc2," ",'AP-LIST_c9800'!B136," ",var_ip_wlc2)</f>
        <v>config ap primary-base de0896swlc20002 # no free IP 10.254.91.195</v>
      </c>
    </row>
    <row r="138" spans="1:1">
      <c r="A138" s="101" t="str">
        <f>CONCATENATE("config ap primary-base ",var_dns_wlc2," ",'AP-LIST_c9800'!B137," ",var_ip_wlc2)</f>
        <v>config ap primary-base de0896swlc20002 # no free IP 10.254.91.195</v>
      </c>
    </row>
    <row r="139" spans="1:1">
      <c r="A139" s="101" t="str">
        <f>CONCATENATE("config ap primary-base ",var_dns_wlc2," ",'AP-LIST_c9800'!B138," ",var_ip_wlc2)</f>
        <v>config ap primary-base de0896swlc20002 # no free IP 10.254.91.195</v>
      </c>
    </row>
    <row r="140" spans="1:1">
      <c r="A140" s="101" t="str">
        <f>CONCATENATE("config ap primary-base ",var_dns_wlc2," ",'AP-LIST_c9800'!B139," ",var_ip_wlc2)</f>
        <v>config ap primary-base de0896swlc20002 # no free IP 10.254.91.195</v>
      </c>
    </row>
    <row r="141" spans="1:1">
      <c r="A141" s="101" t="str">
        <f>CONCATENATE("config ap primary-base ",var_dns_wlc2," ",'AP-LIST_c9800'!B140," ",var_ip_wlc2)</f>
        <v>config ap primary-base de0896swlc20002 # no free IP 10.254.91.195</v>
      </c>
    </row>
    <row r="142" spans="1:1">
      <c r="A142" s="101" t="str">
        <f>CONCATENATE("config ap primary-base ",var_dns_wlc2," ",'AP-LIST_c9800'!B141," ",var_ip_wlc2)</f>
        <v>config ap primary-base de0896swlc20002 # no free IP 10.254.91.195</v>
      </c>
    </row>
    <row r="143" spans="1:1">
      <c r="A143" s="101" t="str">
        <f>CONCATENATE("config ap primary-base ",var_dns_wlc2," ",'AP-LIST_c9800'!B142," ",var_ip_wlc2)</f>
        <v>config ap primary-base de0896swlc20002 # no free IP 10.254.91.195</v>
      </c>
    </row>
    <row r="144" spans="1:1">
      <c r="A144" s="101" t="str">
        <f>CONCATENATE("config ap primary-base ",var_dns_wlc2," ",'AP-LIST_c9800'!B143," ",var_ip_wlc2)</f>
        <v>config ap primary-base de0896swlc20002 # no free IP 10.254.91.195</v>
      </c>
    </row>
    <row r="145" spans="1:1">
      <c r="A145" s="101" t="str">
        <f>CONCATENATE("config ap primary-base ",var_dns_wlc2," ",'AP-LIST_c9800'!B144," ",var_ip_wlc2)</f>
        <v>config ap primary-base de0896swlc20002 # no free IP 10.254.91.195</v>
      </c>
    </row>
    <row r="146" spans="1:1">
      <c r="A146" s="101" t="str">
        <f>CONCATENATE("config ap primary-base ",var_dns_wlc2," ",'AP-LIST_c9800'!B145," ",var_ip_wlc2)</f>
        <v>config ap primary-base de0896swlc20002 # no free IP 10.254.91.195</v>
      </c>
    </row>
    <row r="147" spans="1:1">
      <c r="A147" s="101" t="str">
        <f>CONCATENATE("config ap primary-base ",var_dns_wlc2," ",'AP-LIST_c9800'!B146," ",var_ip_wlc2)</f>
        <v>config ap primary-base de0896swlc20002 # no free IP 10.254.91.195</v>
      </c>
    </row>
    <row r="148" spans="1:1">
      <c r="A148" s="101" t="str">
        <f>CONCATENATE("config ap primary-base ",var_dns_wlc2," ",'AP-LIST_c9800'!B147," ",var_ip_wlc2)</f>
        <v>config ap primary-base de0896swlc20002 # no free IP 10.254.91.195</v>
      </c>
    </row>
    <row r="149" spans="1:1">
      <c r="A149" s="101" t="str">
        <f>CONCATENATE("config ap primary-base ",var_dns_wlc2," ",'AP-LIST_c9800'!B148," ",var_ip_wlc2)</f>
        <v>config ap primary-base de0896swlc20002 # no free IP 10.254.91.195</v>
      </c>
    </row>
    <row r="150" spans="1:1">
      <c r="A150" s="101" t="str">
        <f>CONCATENATE("config ap primary-base ",var_dns_wlc2," ",'AP-LIST_c9800'!B149," ",var_ip_wlc2)</f>
        <v>config ap primary-base de0896swlc20002 # no free IP 10.254.91.195</v>
      </c>
    </row>
    <row r="151" spans="1:1">
      <c r="A151" s="101" t="str">
        <f>CONCATENATE("config ap primary-base ",var_dns_wlc2," ",'AP-LIST_c9800'!B150," ",var_ip_wlc2)</f>
        <v>config ap primary-base de0896swlc20002 # no free IP 10.254.91.195</v>
      </c>
    </row>
    <row r="152" spans="1:1">
      <c r="A152" s="101" t="str">
        <f>CONCATENATE("config ap primary-base ",var_dns_wlc2," ",'AP-LIST_c9800'!B151," ",var_ip_wlc2)</f>
        <v>config ap primary-base de0896swlc20002 # no free IP 10.254.91.195</v>
      </c>
    </row>
    <row r="153" spans="1:1">
      <c r="A153" s="101" t="str">
        <f>CONCATENATE("config ap primary-base ",var_dns_wlc2," ",'AP-LIST_c9800'!B152," ",var_ip_wlc2)</f>
        <v>config ap primary-base de0896swlc20002 # no free IP 10.254.91.195</v>
      </c>
    </row>
    <row r="154" spans="1:1">
      <c r="A154" s="101" t="str">
        <f>CONCATENATE("config ap primary-base ",var_dns_wlc2," ",'AP-LIST_c9800'!B153," ",var_ip_wlc2)</f>
        <v>config ap primary-base de0896swlc20002 # no free IP 10.254.91.195</v>
      </c>
    </row>
    <row r="155" spans="1:1">
      <c r="A155" s="101" t="str">
        <f>CONCATENATE("config ap primary-base ",var_dns_wlc2," ",'AP-LIST_c9800'!B154," ",var_ip_wlc2)</f>
        <v>config ap primary-base de0896swlc20002 # no free IP 10.254.91.195</v>
      </c>
    </row>
    <row r="156" spans="1:1">
      <c r="A156" s="101" t="str">
        <f>CONCATENATE("config ap primary-base ",var_dns_wlc2," ",'AP-LIST_c9800'!B155," ",var_ip_wlc2)</f>
        <v>config ap primary-base de0896swlc20002 # no free IP 10.254.91.195</v>
      </c>
    </row>
    <row r="157" spans="1:1">
      <c r="A157" s="101" t="str">
        <f>CONCATENATE("config ap primary-base ",var_dns_wlc2," ",'AP-LIST_c9800'!B156," ",var_ip_wlc2)</f>
        <v>config ap primary-base de0896swlc20002 # no free IP 10.254.91.195</v>
      </c>
    </row>
    <row r="158" spans="1:1">
      <c r="A158" s="101" t="str">
        <f>CONCATENATE("config ap primary-base ",var_dns_wlc2," ",'AP-LIST_c9800'!B157," ",var_ip_wlc2)</f>
        <v>config ap primary-base de0896swlc20002 # no free IP 10.254.91.195</v>
      </c>
    </row>
    <row r="159" spans="1:1">
      <c r="A159" s="101" t="str">
        <f>CONCATENATE("config ap primary-base ",var_dns_wlc2," ",'AP-LIST_c9800'!B158," ",var_ip_wlc2)</f>
        <v>config ap primary-base de0896swlc20002 # no free IP 10.254.91.195</v>
      </c>
    </row>
    <row r="160" spans="1:1">
      <c r="A160" s="101" t="str">
        <f>CONCATENATE("config ap primary-base ",var_dns_wlc2," ",'AP-LIST_c9800'!B159," ",var_ip_wlc2)</f>
        <v>config ap primary-base de0896swlc20002 # no free IP 10.254.91.195</v>
      </c>
    </row>
    <row r="161" spans="1:1">
      <c r="A161" s="101" t="str">
        <f>CONCATENATE("config ap primary-base ",var_dns_wlc2," ",'AP-LIST_c9800'!B160," ",var_ip_wlc2)</f>
        <v>config ap primary-base de0896swlc20002 # no free IP 10.254.91.195</v>
      </c>
    </row>
    <row r="162" spans="1:1">
      <c r="A162" s="101" t="str">
        <f>CONCATENATE("config ap primary-base ",var_dns_wlc2," ",'AP-LIST_c9800'!B161," ",var_ip_wlc2)</f>
        <v>config ap primary-base de0896swlc20002 # no free IP 10.254.91.195</v>
      </c>
    </row>
    <row r="163" spans="1:1">
      <c r="A163" s="101" t="str">
        <f>CONCATENATE("config ap primary-base ",var_dns_wlc2," ",'AP-LIST_c9800'!B162," ",var_ip_wlc2)</f>
        <v>config ap primary-base de0896swlc20002 # no free IP 10.254.91.195</v>
      </c>
    </row>
    <row r="164" spans="1:1">
      <c r="A164" s="101" t="str">
        <f>CONCATENATE("config ap primary-base ",var_dns_wlc2," ",'AP-LIST_c9800'!B163," ",var_ip_wlc2)</f>
        <v>config ap primary-base de0896swlc20002 # no free IP 10.254.91.195</v>
      </c>
    </row>
    <row r="165" spans="1:1">
      <c r="A165" s="101" t="str">
        <f>CONCATENATE("config ap primary-base ",var_dns_wlc2," ",'AP-LIST_c9800'!B164," ",var_ip_wlc2)</f>
        <v>config ap primary-base de0896swlc20002 # no free IP 10.254.91.195</v>
      </c>
    </row>
    <row r="166" spans="1:1">
      <c r="A166" s="101" t="str">
        <f>CONCATENATE("config ap primary-base ",var_dns_wlc2," ",'AP-LIST_c9800'!B165," ",var_ip_wlc2)</f>
        <v>config ap primary-base de0896swlc20002 # no free IP 10.254.91.195</v>
      </c>
    </row>
    <row r="167" spans="1:1">
      <c r="A167" s="101" t="str">
        <f>CONCATENATE("config ap primary-base ",var_dns_wlc2," ",'AP-LIST_c9800'!B166," ",var_ip_wlc2)</f>
        <v>config ap primary-base de0896swlc20002 # no free IP 10.254.91.195</v>
      </c>
    </row>
    <row r="168" spans="1:1">
      <c r="A168" s="101" t="str">
        <f>CONCATENATE("config ap primary-base ",var_dns_wlc2," ",'AP-LIST_c9800'!B167," ",var_ip_wlc2)</f>
        <v>config ap primary-base de0896swlc20002 # no free IP 10.254.91.195</v>
      </c>
    </row>
    <row r="169" spans="1:1">
      <c r="A169" s="101" t="str">
        <f>CONCATENATE("config ap primary-base ",var_dns_wlc2," ",'AP-LIST_c9800'!B168," ",var_ip_wlc2)</f>
        <v>config ap primary-base de0896swlc20002 # no free IP 10.254.91.195</v>
      </c>
    </row>
    <row r="170" spans="1:1">
      <c r="A170" s="101" t="str">
        <f>CONCATENATE("config ap primary-base ",var_dns_wlc2," ",'AP-LIST_c9800'!B169," ",var_ip_wlc2)</f>
        <v>config ap primary-base de0896swlc20002 # no free IP 10.254.91.195</v>
      </c>
    </row>
    <row r="171" spans="1:1">
      <c r="A171" s="101" t="str">
        <f>CONCATENATE("config ap primary-base ",var_dns_wlc2," ",'AP-LIST_c9800'!B170," ",var_ip_wlc2)</f>
        <v>config ap primary-base de0896swlc20002 # no free IP 10.254.91.195</v>
      </c>
    </row>
    <row r="172" spans="1:1">
      <c r="A172" s="101" t="str">
        <f>CONCATENATE("config ap primary-base ",var_dns_wlc2," ",'AP-LIST_c9800'!B171," ",var_ip_wlc2)</f>
        <v>config ap primary-base de0896swlc20002 # no free IP 10.254.91.195</v>
      </c>
    </row>
    <row r="173" spans="1:1">
      <c r="A173" s="101" t="str">
        <f>CONCATENATE("config ap primary-base ",var_dns_wlc2," ",'AP-LIST_c9800'!B172," ",var_ip_wlc2)</f>
        <v>config ap primary-base de0896swlc20002 # no free IP 10.254.91.195</v>
      </c>
    </row>
    <row r="174" spans="1:1">
      <c r="A174" s="101" t="str">
        <f>CONCATENATE("config ap primary-base ",var_dns_wlc2," ",'AP-LIST_c9800'!B173," ",var_ip_wlc2)</f>
        <v>config ap primary-base de0896swlc20002 # no free IP 10.254.91.195</v>
      </c>
    </row>
    <row r="175" spans="1:1">
      <c r="A175" s="101" t="str">
        <f>CONCATENATE("config ap primary-base ",var_dns_wlc2," ",'AP-LIST_c9800'!B174," ",var_ip_wlc2)</f>
        <v>config ap primary-base de0896swlc20002 # no free IP 10.254.91.195</v>
      </c>
    </row>
    <row r="176" spans="1:1">
      <c r="A176" s="101" t="str">
        <f>CONCATENATE("config ap primary-base ",var_dns_wlc2," ",'AP-LIST_c9800'!B175," ",var_ip_wlc2)</f>
        <v>config ap primary-base de0896swlc20002 # no free IP 10.254.91.195</v>
      </c>
    </row>
    <row r="177" spans="1:1">
      <c r="A177" s="101" t="str">
        <f>CONCATENATE("config ap primary-base ",var_dns_wlc2," ",'AP-LIST_c9800'!B176," ",var_ip_wlc2)</f>
        <v>config ap primary-base de0896swlc20002 # no free IP 10.254.91.195</v>
      </c>
    </row>
    <row r="178" spans="1:1">
      <c r="A178" s="101" t="str">
        <f>CONCATENATE("config ap primary-base ",var_dns_wlc2," ",'AP-LIST_c9800'!B177," ",var_ip_wlc2)</f>
        <v>config ap primary-base de0896swlc20002 # no free IP 10.254.91.195</v>
      </c>
    </row>
    <row r="179" spans="1:1">
      <c r="A179" s="101" t="str">
        <f>CONCATENATE("config ap primary-base ",var_dns_wlc2," ",'AP-LIST_c9800'!B178," ",var_ip_wlc2)</f>
        <v>config ap primary-base de0896swlc20002 # no free IP 10.254.91.195</v>
      </c>
    </row>
    <row r="180" spans="1:1">
      <c r="A180" s="101" t="str">
        <f>CONCATENATE("config ap primary-base ",var_dns_wlc2," ",'AP-LIST_c9800'!B179," ",var_ip_wlc2)</f>
        <v>config ap primary-base de0896swlc20002 # no free IP 10.254.91.195</v>
      </c>
    </row>
    <row r="181" spans="1:1">
      <c r="A181" s="101" t="str">
        <f>CONCATENATE("config ap primary-base ",var_dns_wlc2," ",'AP-LIST_c9800'!B180," ",var_ip_wlc2)</f>
        <v>config ap primary-base de0896swlc20002 # no free IP 10.254.91.195</v>
      </c>
    </row>
    <row r="182" spans="1:1">
      <c r="A182" s="101" t="str">
        <f>CONCATENATE("config ap primary-base ",var_dns_wlc2," ",'AP-LIST_c9800'!B181," ",var_ip_wlc2)</f>
        <v>config ap primary-base de0896swlc20002 # no free IP 10.254.91.195</v>
      </c>
    </row>
    <row r="183" spans="1:1">
      <c r="A183" s="101" t="str">
        <f>CONCATENATE("config ap primary-base ",var_dns_wlc2," ",'AP-LIST_c9800'!B182," ",var_ip_wlc2)</f>
        <v>config ap primary-base de0896swlc20002 # no free IP 10.254.91.195</v>
      </c>
    </row>
    <row r="184" spans="1:1">
      <c r="A184" s="101" t="str">
        <f>CONCATENATE("config ap primary-base ",var_dns_wlc2," ",'AP-LIST_c9800'!B183," ",var_ip_wlc2)</f>
        <v>config ap primary-base de0896swlc20002 # no free IP 10.254.91.195</v>
      </c>
    </row>
    <row r="185" spans="1:1">
      <c r="A185" s="101" t="str">
        <f>CONCATENATE("config ap primary-base ",var_dns_wlc2," ",'AP-LIST_c9800'!B184," ",var_ip_wlc2)</f>
        <v>config ap primary-base de0896swlc20002 # no free IP 10.254.91.195</v>
      </c>
    </row>
    <row r="186" spans="1:1">
      <c r="A186" s="101" t="str">
        <f>CONCATENATE("config ap primary-base ",var_dns_wlc2," ",'AP-LIST_c9800'!B185," ",var_ip_wlc2)</f>
        <v>config ap primary-base de0896swlc20002 # no free IP 10.254.91.195</v>
      </c>
    </row>
    <row r="187" spans="1:1">
      <c r="A187" s="101" t="str">
        <f>CONCATENATE("config ap primary-base ",var_dns_wlc2," ",'AP-LIST_c9800'!B186," ",var_ip_wlc2)</f>
        <v>config ap primary-base de0896swlc20002 # no free IP 10.254.91.195</v>
      </c>
    </row>
    <row r="188" spans="1:1">
      <c r="A188" s="101" t="str">
        <f>CONCATENATE("config ap primary-base ",var_dns_wlc2," ",'AP-LIST_c9800'!B187," ",var_ip_wlc2)</f>
        <v>config ap primary-base de0896swlc20002 # no free IP 10.254.91.195</v>
      </c>
    </row>
    <row r="189" spans="1:1">
      <c r="A189" s="101" t="str">
        <f>CONCATENATE("config ap primary-base ",var_dns_wlc2," ",'AP-LIST_c9800'!B188," ",var_ip_wlc2)</f>
        <v>config ap primary-base de0896swlc20002 # no free IP 10.254.91.195</v>
      </c>
    </row>
    <row r="190" spans="1:1">
      <c r="A190" s="101" t="str">
        <f>CONCATENATE("config ap primary-base ",var_dns_wlc2," ",'AP-LIST_c9800'!B189," ",var_ip_wlc2)</f>
        <v>config ap primary-base de0896swlc20002 # no free IP 10.254.91.195</v>
      </c>
    </row>
    <row r="191" spans="1:1">
      <c r="A191" s="101" t="str">
        <f>CONCATENATE("config ap primary-base ",var_dns_wlc2," ",'AP-LIST_c9800'!B190," ",var_ip_wlc2)</f>
        <v>config ap primary-base de0896swlc20002 # no free IP 10.254.91.195</v>
      </c>
    </row>
    <row r="192" spans="1:1">
      <c r="A192" s="101" t="str">
        <f>CONCATENATE("config ap primary-base ",var_dns_wlc2," ",'AP-LIST_c9800'!B191," ",var_ip_wlc2)</f>
        <v>config ap primary-base de0896swlc20002 # no free IP 10.254.91.195</v>
      </c>
    </row>
    <row r="193" spans="1:1">
      <c r="A193" s="101" t="str">
        <f>CONCATENATE("config ap primary-base ",var_dns_wlc2," ",'AP-LIST_c9800'!B192," ",var_ip_wlc2)</f>
        <v>config ap primary-base de0896swlc20002 # no free IP 10.254.91.195</v>
      </c>
    </row>
    <row r="194" spans="1:1">
      <c r="A194" s="101" t="str">
        <f>CONCATENATE("config ap primary-base ",var_dns_wlc2," ",'AP-LIST_c9800'!B193," ",var_ip_wlc2)</f>
        <v>config ap primary-base de0896swlc20002 # no free IP 10.254.91.195</v>
      </c>
    </row>
    <row r="195" spans="1:1">
      <c r="A195" s="101" t="str">
        <f>CONCATENATE("config ap primary-base ",var_dns_wlc2," ",'AP-LIST_c9800'!B194," ",var_ip_wlc2)</f>
        <v>config ap primary-base de0896swlc20002 # no free IP 10.254.91.195</v>
      </c>
    </row>
    <row r="196" spans="1:1">
      <c r="A196" s="101" t="str">
        <f>CONCATENATE("config ap primary-base ",var_dns_wlc2," ",'AP-LIST_c9800'!B195," ",var_ip_wlc2)</f>
        <v>config ap primary-base de0896swlc20002 # no free IP 10.254.91.195</v>
      </c>
    </row>
    <row r="197" spans="1:1">
      <c r="A197" s="101" t="str">
        <f>CONCATENATE("config ap primary-base ",var_dns_wlc2," ",'AP-LIST_c9800'!B196," ",var_ip_wlc2)</f>
        <v>config ap primary-base de0896swlc20002 # no free IP 10.254.91.195</v>
      </c>
    </row>
    <row r="198" spans="1:1">
      <c r="A198" s="101" t="str">
        <f>CONCATENATE("config ap primary-base ",var_dns_wlc2," ",'AP-LIST_c9800'!B197," ",var_ip_wlc2)</f>
        <v>config ap primary-base de0896swlc20002 # no free IP 10.254.91.195</v>
      </c>
    </row>
    <row r="199" spans="1:1">
      <c r="A199" s="101" t="str">
        <f>CONCATENATE("config ap primary-base ",var_dns_wlc2," ",'AP-LIST_c9800'!B198," ",var_ip_wlc2)</f>
        <v>config ap primary-base de0896swlc20002 # no free IP 10.254.91.195</v>
      </c>
    </row>
    <row r="200" spans="1:1">
      <c r="A200" s="101" t="str">
        <f>CONCATENATE("config ap primary-base ",var_dns_wlc2," ",'AP-LIST_c9800'!B199," ",var_ip_wlc2)</f>
        <v>config ap primary-base de0896swlc20002 # no free IP 10.254.91.195</v>
      </c>
    </row>
    <row r="201" spans="1:1">
      <c r="A201" s="101" t="str">
        <f>CONCATENATE("config ap primary-base ",var_dns_wlc2," ",'AP-LIST_c9800'!B200," ",var_ip_wlc2)</f>
        <v>config ap primary-base de0896swlc20002 # no free IP 10.254.91.195</v>
      </c>
    </row>
    <row r="202" spans="1:1">
      <c r="A202" s="101" t="str">
        <f>CONCATENATE("config ap primary-base ",var_dns_wlc2," ",'AP-LIST_c9800'!B201," ",var_ip_wlc2)</f>
        <v>config ap primary-base de0896swlc20002 # no free IP 10.254.91.195</v>
      </c>
    </row>
    <row r="203" spans="1:1">
      <c r="A203" s="101" t="str">
        <f>CONCATENATE("config ap primary-base ",var_dns_wlc2," ",'AP-LIST_c9800'!B202," ",var_ip_wlc2)</f>
        <v>config ap primary-base de0896swlc20002 # no free IP 10.254.91.195</v>
      </c>
    </row>
    <row r="204" spans="1:1">
      <c r="A204" s="101" t="str">
        <f>CONCATENATE("config ap primary-base ",var_dns_wlc2," ",'AP-LIST_c9800'!B203," ",var_ip_wlc2)</f>
        <v>config ap primary-base de0896swlc20002 # no free IP 10.254.91.195</v>
      </c>
    </row>
    <row r="205" spans="1:1">
      <c r="A205" s="101" t="str">
        <f>CONCATENATE("config ap primary-base ",var_dns_wlc2," ",'AP-LIST_c9800'!B204," ",var_ip_wlc2)</f>
        <v>config ap primary-base de0896swlc20002 # no free IP 10.254.91.195</v>
      </c>
    </row>
    <row r="206" spans="1:1">
      <c r="A206" s="101" t="str">
        <f>CONCATENATE("config ap primary-base ",var_dns_wlc2," ",'AP-LIST_c9800'!B205," ",var_ip_wlc2)</f>
        <v>config ap primary-base de0896swlc20002 # no free IP 10.254.91.195</v>
      </c>
    </row>
    <row r="207" spans="1:1">
      <c r="A207" s="101" t="str">
        <f>CONCATENATE("config ap primary-base ",var_dns_wlc2," ",'AP-LIST_c9800'!B206," ",var_ip_wlc2)</f>
        <v>config ap primary-base de0896swlc20002 # no free IP 10.254.91.195</v>
      </c>
    </row>
    <row r="208" spans="1:1">
      <c r="A208" s="101" t="str">
        <f>CONCATENATE("config ap primary-base ",var_dns_wlc2," ",'AP-LIST_c9800'!B207," ",var_ip_wlc2)</f>
        <v>config ap primary-base de0896swlc20002 # no free IP 10.254.91.195</v>
      </c>
    </row>
    <row r="209" spans="1:1">
      <c r="A209" s="101" t="str">
        <f>CONCATENATE("config ap primary-base ",var_dns_wlc2," ",'AP-LIST_c9800'!B208," ",var_ip_wlc2)</f>
        <v>config ap primary-base de0896swlc20002 # no free IP 10.254.91.195</v>
      </c>
    </row>
    <row r="210" spans="1:1">
      <c r="A210" s="101" t="str">
        <f>CONCATENATE("config ap primary-base ",var_dns_wlc2," ",'AP-LIST_c9800'!B209," ",var_ip_wlc2)</f>
        <v>config ap primary-base de0896swlc20002 # no free IP 10.254.91.195</v>
      </c>
    </row>
    <row r="211" spans="1:1">
      <c r="A211" s="101" t="str">
        <f>CONCATENATE("config ap primary-base ",var_dns_wlc2," ",'AP-LIST_c9800'!B210," ",var_ip_wlc2)</f>
        <v>config ap primary-base de0896swlc20002 # no free IP 10.254.91.195</v>
      </c>
    </row>
    <row r="212" spans="1:1">
      <c r="A212" s="101" t="str">
        <f>CONCATENATE("config ap primary-base ",var_dns_wlc2," ",'AP-LIST_c9800'!B211," ",var_ip_wlc2)</f>
        <v>config ap primary-base de0896swlc20002 # no free IP 10.254.91.195</v>
      </c>
    </row>
    <row r="213" spans="1:1">
      <c r="A213" s="101" t="str">
        <f>CONCATENATE("config ap primary-base ",var_dns_wlc2," ",'AP-LIST_c9800'!B212," ",var_ip_wlc2)</f>
        <v>config ap primary-base de0896swlc20002 # no free IP 10.254.91.195</v>
      </c>
    </row>
    <row r="214" spans="1:1">
      <c r="A214" s="101" t="str">
        <f>CONCATENATE("config ap primary-base ",var_dns_wlc2," ",'AP-LIST_c9800'!B213," ",var_ip_wlc2)</f>
        <v>config ap primary-base de0896swlc20002 # no free IP 10.254.91.195</v>
      </c>
    </row>
    <row r="215" spans="1:1">
      <c r="A215" s="101" t="str">
        <f>CONCATENATE("config ap primary-base ",var_dns_wlc2," ",'AP-LIST_c9800'!B214," ",var_ip_wlc2)</f>
        <v>config ap primary-base de0896swlc20002 # no free IP 10.254.91.195</v>
      </c>
    </row>
    <row r="216" spans="1:1">
      <c r="A216" s="101" t="str">
        <f>CONCATENATE("config ap primary-base ",var_dns_wlc2," ",'AP-LIST_c9800'!B215," ",var_ip_wlc2)</f>
        <v>config ap primary-base de0896swlc20002 # no free IP 10.254.91.195</v>
      </c>
    </row>
    <row r="217" spans="1:1">
      <c r="A217" s="101" t="str">
        <f>CONCATENATE("config ap primary-base ",var_dns_wlc2," ",'AP-LIST_c9800'!B216," ",var_ip_wlc2)</f>
        <v>config ap primary-base de0896swlc20002 # no free IP 10.254.91.195</v>
      </c>
    </row>
    <row r="218" spans="1:1">
      <c r="A218" s="101" t="str">
        <f>CONCATENATE("config ap primary-base ",var_dns_wlc2," ",'AP-LIST_c9800'!B217," ",var_ip_wlc2)</f>
        <v>config ap primary-base de0896swlc20002 # no free IP 10.254.91.195</v>
      </c>
    </row>
    <row r="219" spans="1:1">
      <c r="A219" s="101" t="str">
        <f>CONCATENATE("config ap primary-base ",var_dns_wlc2," ",'AP-LIST_c9800'!B218," ",var_ip_wlc2)</f>
        <v>config ap primary-base de0896swlc20002 # no free IP 10.254.91.195</v>
      </c>
    </row>
    <row r="220" spans="1:1">
      <c r="A220" s="101" t="str">
        <f>CONCATENATE("config ap primary-base ",var_dns_wlc2," ",'AP-LIST_c9800'!B219," ",var_ip_wlc2)</f>
        <v>config ap primary-base de0896swlc20002 # no free IP 10.254.91.195</v>
      </c>
    </row>
    <row r="221" spans="1:1">
      <c r="A221" s="101" t="str">
        <f>CONCATENATE("config ap primary-base ",var_dns_wlc2," ",'AP-LIST_c9800'!B220," ",var_ip_wlc2)</f>
        <v>config ap primary-base de0896swlc20002 # no free IP 10.254.91.195</v>
      </c>
    </row>
    <row r="222" spans="1:1">
      <c r="A222" s="101" t="str">
        <f>CONCATENATE("config ap primary-base ",var_dns_wlc2," ",'AP-LIST_c9800'!B221," ",var_ip_wlc2)</f>
        <v>config ap primary-base de0896swlc20002 # no free IP 10.254.91.195</v>
      </c>
    </row>
    <row r="223" spans="1:1">
      <c r="A223" s="101" t="str">
        <f>CONCATENATE("config ap primary-base ",var_dns_wlc2," ",'AP-LIST_c9800'!B222," ",var_ip_wlc2)</f>
        <v>config ap primary-base de0896swlc20002 # no free IP 10.254.91.195</v>
      </c>
    </row>
    <row r="224" spans="1:1">
      <c r="A224" s="101" t="str">
        <f>CONCATENATE("config ap primary-base ",var_dns_wlc2," ",'AP-LIST_c9800'!B223," ",var_ip_wlc2)</f>
        <v>config ap primary-base de0896swlc20002 # no free IP 10.254.91.195</v>
      </c>
    </row>
    <row r="225" spans="1:1">
      <c r="A225" s="101" t="str">
        <f>CONCATENATE("config ap primary-base ",var_dns_wlc2," ",'AP-LIST_c9800'!B224," ",var_ip_wlc2)</f>
        <v>config ap primary-base de0896swlc20002 # no free IP 10.254.91.195</v>
      </c>
    </row>
    <row r="226" spans="1:1">
      <c r="A226" s="101" t="str">
        <f>CONCATENATE("config ap primary-base ",var_dns_wlc2," ",'AP-LIST_c9800'!B225," ",var_ip_wlc2)</f>
        <v>config ap primary-base de0896swlc20002 # no free IP 10.254.91.195</v>
      </c>
    </row>
    <row r="227" spans="1:1">
      <c r="A227" s="101" t="str">
        <f>CONCATENATE("config ap primary-base ",var_dns_wlc2," ",'AP-LIST_c9800'!B226," ",var_ip_wlc2)</f>
        <v>config ap primary-base de0896swlc20002 # no free IP 10.254.91.195</v>
      </c>
    </row>
    <row r="228" spans="1:1">
      <c r="A228" s="101" t="str">
        <f>CONCATENATE("config ap primary-base ",var_dns_wlc2," ",'AP-LIST_c9800'!B227," ",var_ip_wlc2)</f>
        <v>config ap primary-base de0896swlc20002 # no free IP 10.254.91.195</v>
      </c>
    </row>
    <row r="229" spans="1:1">
      <c r="A229" s="101" t="str">
        <f>CONCATENATE("config ap primary-base ",var_dns_wlc2," ",'AP-LIST_c9800'!B228," ",var_ip_wlc2)</f>
        <v>config ap primary-base de0896swlc20002 # no free IP 10.254.91.195</v>
      </c>
    </row>
    <row r="230" spans="1:1">
      <c r="A230" s="101" t="str">
        <f>CONCATENATE("config ap primary-base ",var_dns_wlc2," ",'AP-LIST_c9800'!B229," ",var_ip_wlc2)</f>
        <v>config ap primary-base de0896swlc20002 # no free IP 10.254.91.195</v>
      </c>
    </row>
    <row r="231" spans="1:1">
      <c r="A231" s="101" t="str">
        <f>CONCATENATE("config ap primary-base ",var_dns_wlc2," ",'AP-LIST_c9800'!B230," ",var_ip_wlc2)</f>
        <v>config ap primary-base de0896swlc20002 # no free IP 10.254.91.195</v>
      </c>
    </row>
    <row r="232" spans="1:1">
      <c r="A232" s="101" t="str">
        <f>CONCATENATE("config ap primary-base ",var_dns_wlc2," ",'AP-LIST_c9800'!B231," ",var_ip_wlc2)</f>
        <v>config ap primary-base de0896swlc20002 # no free IP 10.254.91.195</v>
      </c>
    </row>
    <row r="233" spans="1:1">
      <c r="A233" s="101" t="str">
        <f>CONCATENATE("config ap primary-base ",var_dns_wlc2," ",'AP-LIST_c9800'!B232," ",var_ip_wlc2)</f>
        <v>config ap primary-base de0896swlc20002 # no free IP 10.254.91.195</v>
      </c>
    </row>
    <row r="234" spans="1:1">
      <c r="A234" s="101" t="str">
        <f>CONCATENATE("config ap primary-base ",var_dns_wlc2," ",'AP-LIST_c9800'!B233," ",var_ip_wlc2)</f>
        <v>config ap primary-base de0896swlc20002 # no free IP 10.254.91.195</v>
      </c>
    </row>
    <row r="235" spans="1:1">
      <c r="A235" s="101" t="str">
        <f>CONCATENATE("config ap primary-base ",var_dns_wlc2," ",'AP-LIST_c9800'!B234," ",var_ip_wlc2)</f>
        <v>config ap primary-base de0896swlc20002 # no free IP 10.254.91.195</v>
      </c>
    </row>
    <row r="236" spans="1:1">
      <c r="A236" s="101" t="str">
        <f>CONCATENATE("config ap primary-base ",var_dns_wlc2," ",'AP-LIST_c9800'!B235," ",var_ip_wlc2)</f>
        <v>config ap primary-base de0896swlc20002 # no free IP 10.254.91.195</v>
      </c>
    </row>
    <row r="237" spans="1:1">
      <c r="A237" s="101" t="str">
        <f>CONCATENATE("config ap primary-base ",var_dns_wlc2," ",'AP-LIST_c9800'!B236," ",var_ip_wlc2)</f>
        <v>config ap primary-base de0896swlc20002 # no free IP 10.254.91.195</v>
      </c>
    </row>
    <row r="238" spans="1:1">
      <c r="A238" s="101" t="str">
        <f>CONCATENATE("config ap primary-base ",var_dns_wlc2," ",'AP-LIST_c9800'!B237," ",var_ip_wlc2)</f>
        <v>config ap primary-base de0896swlc20002 # no free IP 10.254.91.195</v>
      </c>
    </row>
    <row r="239" spans="1:1">
      <c r="A239" s="101" t="str">
        <f>CONCATENATE("config ap primary-base ",var_dns_wlc2," ",'AP-LIST_c9800'!B238," ",var_ip_wlc2)</f>
        <v>config ap primary-base de0896swlc20002 # no free IP 10.254.91.195</v>
      </c>
    </row>
    <row r="240" spans="1:1">
      <c r="A240" s="101" t="str">
        <f>CONCATENATE("config ap primary-base ",var_dns_wlc2," ",'AP-LIST_c9800'!B239," ",var_ip_wlc2)</f>
        <v>config ap primary-base de0896swlc20002 # no free IP 10.254.91.195</v>
      </c>
    </row>
    <row r="241" spans="1:1">
      <c r="A241" s="101" t="str">
        <f>CONCATENATE("config ap primary-base ",var_dns_wlc2," ",'AP-LIST_c9800'!B240," ",var_ip_wlc2)</f>
        <v>config ap primary-base de0896swlc20002 # no free IP 10.254.91.195</v>
      </c>
    </row>
    <row r="242" spans="1:1">
      <c r="A242" s="101" t="str">
        <f>CONCATENATE("config ap primary-base ",var_dns_wlc2," ",'AP-LIST_c9800'!B241," ",var_ip_wlc2)</f>
        <v>config ap primary-base de0896swlc20002 # no free IP 10.254.91.195</v>
      </c>
    </row>
    <row r="243" spans="1:1">
      <c r="A243" s="101" t="str">
        <f>CONCATENATE("config ap primary-base ",var_dns_wlc2," ",'AP-LIST_c9800'!B242," ",var_ip_wlc2)</f>
        <v>config ap primary-base de0896swlc20002 # no free IP 10.254.91.195</v>
      </c>
    </row>
    <row r="244" spans="1:1">
      <c r="A244" s="101" t="str">
        <f>CONCATENATE("config ap primary-base ",var_dns_wlc2," ",'AP-LIST_c9800'!B243," ",var_ip_wlc2)</f>
        <v>config ap primary-base de0896swlc20002 # no free IP 10.254.91.195</v>
      </c>
    </row>
    <row r="245" spans="1:1">
      <c r="A245" s="101" t="str">
        <f>CONCATENATE("config ap primary-base ",var_dns_wlc2," ",'AP-LIST_c9800'!B244," ",var_ip_wlc2)</f>
        <v>config ap primary-base de0896swlc20002 # no free IP 10.254.91.195</v>
      </c>
    </row>
    <row r="246" spans="1:1">
      <c r="A246" s="101" t="str">
        <f>CONCATENATE("config ap primary-base ",var_dns_wlc2," ",'AP-LIST_c9800'!B245," ",var_ip_wlc2)</f>
        <v>config ap primary-base de0896swlc20002 # no free IP 10.254.91.195</v>
      </c>
    </row>
    <row r="247" spans="1:1">
      <c r="A247" s="101" t="str">
        <f>CONCATENATE("config ap primary-base ",var_dns_wlc2," ",'AP-LIST_c9800'!B246," ",var_ip_wlc2)</f>
        <v>config ap primary-base de0896swlc20002 # no free IP 10.254.91.195</v>
      </c>
    </row>
    <row r="248" spans="1:1">
      <c r="A248" s="101" t="str">
        <f>CONCATENATE("config ap primary-base ",var_dns_wlc2," ",'AP-LIST_c9800'!B247," ",var_ip_wlc2)</f>
        <v>config ap primary-base de0896swlc20002 # no free IP 10.254.91.195</v>
      </c>
    </row>
    <row r="249" spans="1:1">
      <c r="A249" s="101" t="str">
        <f>CONCATENATE("config ap primary-base ",var_dns_wlc2," ",'AP-LIST_c9800'!B248," ",var_ip_wlc2)</f>
        <v>config ap primary-base de0896swlc20002 # no free IP 10.254.91.195</v>
      </c>
    </row>
    <row r="250" spans="1:1">
      <c r="A250" s="101" t="str">
        <f>CONCATENATE("config ap primary-base ",var_dns_wlc2," ",'AP-LIST_c9800'!B249," ",var_ip_wlc2)</f>
        <v>config ap primary-base de0896swlc20002 # no free IP 10.254.91.195</v>
      </c>
    </row>
    <row r="251" spans="1:1">
      <c r="A251" s="101" t="str">
        <f>CONCATENATE("config ap primary-base ",var_dns_wlc2," ",'AP-LIST_c9800'!B250," ",var_ip_wlc2)</f>
        <v>config ap primary-base de0896swlc20002 # no free IP 10.254.91.195</v>
      </c>
    </row>
    <row r="252" spans="1:1">
      <c r="A252" s="101" t="str">
        <f>CONCATENATE("config ap primary-base ",var_dns_wlc2," ",'AP-LIST_c9800'!B251," ",var_ip_wlc2)</f>
        <v>config ap primary-base de0896swlc20002 # no free IP 10.254.91.195</v>
      </c>
    </row>
    <row r="253" spans="1:1">
      <c r="A253" s="101" t="str">
        <f>CONCATENATE("config ap primary-base ",var_dns_wlc2," ",'AP-LIST_c9800'!B252," ",var_ip_wlc2)</f>
        <v>config ap primary-base de0896swlc20002 # no free IP 10.254.91.195</v>
      </c>
    </row>
    <row r="254" spans="1:1">
      <c r="A254" s="101" t="str">
        <f>CONCATENATE("config ap primary-base ",var_dns_wlc2," ",'AP-LIST_c9800'!B253," ",var_ip_wlc2)</f>
        <v>config ap primary-base de0896swlc20002 # no free IP 10.254.91.195</v>
      </c>
    </row>
    <row r="255" spans="1:1">
      <c r="A255" s="101" t="str">
        <f>CONCATENATE("config ap primary-base ",var_dns_wlc2," ",'AP-LIST_c9800'!B254," ",var_ip_wlc2)</f>
        <v>config ap primary-base de0896swlc20002 # no free IP 10.254.91.195</v>
      </c>
    </row>
    <row r="256" spans="1:1">
      <c r="A256" s="101" t="str">
        <f>CONCATENATE("config ap primary-base ",var_dns_wlc2," ",'AP-LIST_c9800'!B255," ",var_ip_wlc2)</f>
        <v>config ap primary-base de0896swlc20002 # no free IP 10.254.91.195</v>
      </c>
    </row>
    <row r="257" spans="1:1">
      <c r="A257" s="101" t="str">
        <f>CONCATENATE("config ap primary-base ",var_dns_wlc2," ",'AP-LIST_c9800'!B256," ",var_ip_wlc2)</f>
        <v>config ap primary-base de0896swlc20002 # no free IP 10.254.91.195</v>
      </c>
    </row>
    <row r="258" spans="1:1">
      <c r="A258" s="101" t="str">
        <f>CONCATENATE("config ap primary-base ",var_dns_wlc2," ",'AP-LIST_c9800'!B257," ",var_ip_wlc2)</f>
        <v>config ap primary-base de0896swlc20002 # no free IP 10.254.91.195</v>
      </c>
    </row>
    <row r="259" spans="1:1">
      <c r="A259" s="98" t="s">
        <v>1344</v>
      </c>
    </row>
    <row r="260" spans="1:1">
      <c r="A260" s="68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FFDBC-FD26-4BFF-9C81-D3429DBB311E}">
  <dimension ref="A1"/>
  <sheetViews>
    <sheetView workbookViewId="0"/>
  </sheetViews>
  <sheetFormatPr baseColWidth="10" defaultRowHeight="14.4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Q36"/>
  <sheetViews>
    <sheetView tabSelected="1" topLeftCell="A13" workbookViewId="0">
      <selection activeCell="Q33" sqref="Q33:X33"/>
    </sheetView>
  </sheetViews>
  <sheetFormatPr baseColWidth="10" defaultColWidth="11.44140625" defaultRowHeight="14.4"/>
  <cols>
    <col min="1" max="1" width="18.33203125" style="1" customWidth="1"/>
    <col min="2" max="2" width="8.44140625" style="1" bestFit="1" customWidth="1"/>
    <col min="3" max="3" width="7.109375" style="1" customWidth="1"/>
    <col min="4" max="4" width="6.88671875" style="1" bestFit="1" customWidth="1"/>
    <col min="5" max="5" width="1.5546875" style="1" bestFit="1" customWidth="1"/>
    <col min="6" max="6" width="4.44140625" style="1" customWidth="1"/>
    <col min="7" max="7" width="6.88671875" style="1" customWidth="1"/>
    <col min="8" max="8" width="5.33203125" style="1" customWidth="1"/>
    <col min="9" max="9" width="7.6640625" style="1" bestFit="1" customWidth="1"/>
    <col min="10" max="10" width="7.6640625" style="1" customWidth="1"/>
    <col min="11" max="16" width="6" style="1" customWidth="1"/>
    <col min="17" max="17" width="3.5546875" style="1" bestFit="1" customWidth="1"/>
    <col min="18" max="19" width="6" style="1" customWidth="1"/>
    <col min="20" max="20" width="3.5546875" style="1" bestFit="1" customWidth="1"/>
    <col min="21" max="21" width="6" style="1" customWidth="1"/>
    <col min="22" max="24" width="6.109375" style="1" customWidth="1"/>
    <col min="25" max="25" width="2.6640625" style="1" customWidth="1"/>
    <col min="26" max="26" width="7.5546875" style="1" bestFit="1" customWidth="1"/>
    <col min="27" max="27" width="52.88671875" style="1" bestFit="1" customWidth="1"/>
    <col min="28" max="33" width="11.44140625" style="1" customWidth="1"/>
    <col min="34" max="34" width="11.6640625" style="1" bestFit="1" customWidth="1"/>
    <col min="35" max="35" width="18.44140625" style="1" customWidth="1"/>
    <col min="36" max="16384" width="11.44140625" style="1"/>
  </cols>
  <sheetData>
    <row r="1" spans="1:32" ht="30" customHeight="1" thickBot="1">
      <c r="A1" s="198" t="s">
        <v>1060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200"/>
      <c r="Y1" s="21"/>
      <c r="Z1" s="21"/>
      <c r="AA1" s="21"/>
      <c r="AB1" s="21"/>
      <c r="AC1" s="21"/>
      <c r="AD1" s="21"/>
      <c r="AE1" s="21"/>
      <c r="AF1" s="21"/>
    </row>
    <row r="2" spans="1:32" ht="15" customHeight="1">
      <c r="A2" s="169" t="s">
        <v>1004</v>
      </c>
      <c r="B2" s="159"/>
      <c r="C2" s="159"/>
      <c r="D2" s="212" t="s">
        <v>895</v>
      </c>
      <c r="E2" s="212"/>
      <c r="F2" s="212"/>
      <c r="G2" s="212"/>
      <c r="H2" s="212"/>
      <c r="I2" s="213"/>
      <c r="J2" s="60"/>
      <c r="K2" s="217" t="s">
        <v>1329</v>
      </c>
      <c r="L2" s="218"/>
      <c r="M2" s="218"/>
      <c r="N2" s="221" t="s">
        <v>1093</v>
      </c>
      <c r="O2" s="221"/>
      <c r="P2" s="222"/>
      <c r="Q2" s="86"/>
      <c r="R2" s="198" t="s">
        <v>1564</v>
      </c>
      <c r="S2" s="199"/>
      <c r="T2" s="199"/>
      <c r="U2" s="199"/>
      <c r="V2" s="199"/>
      <c r="W2" s="199"/>
      <c r="X2" s="200"/>
    </row>
    <row r="3" spans="1:32" ht="15" customHeight="1" thickBot="1">
      <c r="A3" s="172"/>
      <c r="B3" s="173"/>
      <c r="C3" s="173"/>
      <c r="D3" s="214"/>
      <c r="E3" s="214"/>
      <c r="F3" s="214"/>
      <c r="G3" s="214"/>
      <c r="H3" s="214"/>
      <c r="I3" s="215"/>
      <c r="J3" s="60"/>
      <c r="K3" s="216" t="s">
        <v>1327</v>
      </c>
      <c r="L3" s="166"/>
      <c r="M3" s="166"/>
      <c r="N3" s="219" t="s">
        <v>1506</v>
      </c>
      <c r="O3" s="219"/>
      <c r="P3" s="220"/>
      <c r="Q3" s="86"/>
      <c r="R3" s="201"/>
      <c r="S3" s="202"/>
      <c r="T3" s="202"/>
      <c r="U3" s="202"/>
      <c r="V3" s="202"/>
      <c r="W3" s="202"/>
      <c r="X3" s="203"/>
    </row>
    <row r="4" spans="1:32" ht="15" thickBot="1">
      <c r="A4" s="9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88"/>
    </row>
    <row r="5" spans="1:32">
      <c r="A5" s="73" t="s">
        <v>1240</v>
      </c>
      <c r="B5" s="159" t="s">
        <v>1237</v>
      </c>
      <c r="C5" s="159"/>
      <c r="D5" s="159"/>
      <c r="E5" s="159"/>
      <c r="F5" s="159"/>
      <c r="G5" s="159"/>
      <c r="H5" s="159"/>
      <c r="I5" s="160"/>
      <c r="J5" s="91"/>
      <c r="K5" s="169" t="s">
        <v>1328</v>
      </c>
      <c r="L5" s="159"/>
      <c r="M5" s="174" t="s">
        <v>1330</v>
      </c>
      <c r="N5" s="174"/>
      <c r="O5" s="174"/>
      <c r="P5" s="174"/>
      <c r="Q5" s="174"/>
      <c r="R5" s="174"/>
      <c r="S5" s="174"/>
      <c r="T5" s="174"/>
      <c r="U5" s="174"/>
      <c r="V5" s="175"/>
      <c r="W5" s="175"/>
      <c r="X5" s="176"/>
    </row>
    <row r="6" spans="1:32">
      <c r="A6" s="26" t="s">
        <v>1236</v>
      </c>
      <c r="B6" s="161" t="s">
        <v>1226</v>
      </c>
      <c r="C6" s="161"/>
      <c r="D6" s="161"/>
      <c r="E6" s="161"/>
      <c r="F6" s="161"/>
      <c r="G6" s="161"/>
      <c r="H6" s="161"/>
      <c r="I6" s="162"/>
      <c r="J6" s="60"/>
      <c r="K6" s="170"/>
      <c r="L6" s="171"/>
      <c r="M6" s="163" t="s">
        <v>1331</v>
      </c>
      <c r="N6" s="163"/>
      <c r="O6" s="163"/>
      <c r="P6" s="163"/>
      <c r="Q6" s="163"/>
      <c r="R6" s="163"/>
      <c r="S6" s="163"/>
      <c r="T6" s="163"/>
      <c r="U6" s="163"/>
      <c r="V6" s="164"/>
      <c r="W6" s="164"/>
      <c r="X6" s="165"/>
    </row>
    <row r="7" spans="1:32" ht="15" thickBot="1">
      <c r="A7" s="30" t="s">
        <v>1223</v>
      </c>
      <c r="B7" s="166" t="s">
        <v>1227</v>
      </c>
      <c r="C7" s="166"/>
      <c r="D7" s="166"/>
      <c r="E7" s="166"/>
      <c r="F7" s="166"/>
      <c r="G7" s="166"/>
      <c r="H7" s="166"/>
      <c r="I7" s="168"/>
      <c r="J7" s="60"/>
      <c r="K7" s="172"/>
      <c r="L7" s="173"/>
      <c r="M7" s="166" t="s">
        <v>1245</v>
      </c>
      <c r="N7" s="166"/>
      <c r="O7" s="166"/>
      <c r="P7" s="166"/>
      <c r="Q7" s="166"/>
      <c r="R7" s="166"/>
      <c r="S7" s="166"/>
      <c r="T7" s="166"/>
      <c r="U7" s="166"/>
      <c r="V7" s="167"/>
      <c r="W7" s="167"/>
      <c r="X7" s="168"/>
      <c r="Y7" s="7"/>
    </row>
    <row r="8" spans="1:32" ht="15" thickBot="1">
      <c r="A8" s="90"/>
      <c r="B8" s="60"/>
      <c r="C8" s="60"/>
      <c r="D8" s="60"/>
      <c r="E8" s="60"/>
      <c r="F8" s="60"/>
      <c r="G8" s="60"/>
      <c r="H8" s="60"/>
      <c r="I8" s="60"/>
      <c r="J8" s="60"/>
      <c r="K8" s="60"/>
      <c r="L8" s="86"/>
      <c r="M8" s="86"/>
      <c r="N8" s="60"/>
      <c r="O8" s="60"/>
      <c r="P8" s="60"/>
      <c r="Q8" s="60"/>
      <c r="R8" s="60"/>
      <c r="S8" s="60"/>
      <c r="T8" s="60"/>
      <c r="U8" s="60"/>
      <c r="V8" s="60"/>
      <c r="W8" s="60"/>
      <c r="X8" s="88"/>
    </row>
    <row r="9" spans="1:32" ht="15.75" customHeight="1" thickBot="1">
      <c r="A9" s="169" t="s">
        <v>1213</v>
      </c>
      <c r="B9" s="207" t="s">
        <v>1001</v>
      </c>
      <c r="C9" s="169" t="s">
        <v>999</v>
      </c>
      <c r="D9" s="159"/>
      <c r="E9" s="159"/>
      <c r="F9" s="159"/>
      <c r="G9" s="159"/>
      <c r="H9" s="205" t="s">
        <v>1232</v>
      </c>
      <c r="I9" s="169" t="s">
        <v>1234</v>
      </c>
      <c r="J9" s="211"/>
      <c r="K9" s="159"/>
      <c r="L9" s="159"/>
      <c r="M9" s="160"/>
      <c r="N9" s="211" t="s">
        <v>1233</v>
      </c>
      <c r="O9" s="160"/>
      <c r="P9" s="156" t="s">
        <v>1242</v>
      </c>
      <c r="Q9" s="157"/>
      <c r="R9" s="157"/>
      <c r="S9" s="157"/>
      <c r="T9" s="157"/>
      <c r="U9" s="158"/>
      <c r="V9" s="134" t="s">
        <v>1238</v>
      </c>
      <c r="W9" s="135"/>
      <c r="X9" s="136"/>
    </row>
    <row r="10" spans="1:32" ht="15" thickBot="1">
      <c r="A10" s="172"/>
      <c r="B10" s="208"/>
      <c r="C10" s="172"/>
      <c r="D10" s="173"/>
      <c r="E10" s="173"/>
      <c r="F10" s="173"/>
      <c r="G10" s="173"/>
      <c r="H10" s="206"/>
      <c r="I10" s="74" t="s">
        <v>1219</v>
      </c>
      <c r="J10" s="58" t="s">
        <v>1228</v>
      </c>
      <c r="K10" s="75" t="s">
        <v>1225</v>
      </c>
      <c r="L10" s="75" t="s">
        <v>1224</v>
      </c>
      <c r="M10" s="43" t="s">
        <v>1223</v>
      </c>
      <c r="N10" s="58">
        <v>1</v>
      </c>
      <c r="O10" s="76">
        <v>2</v>
      </c>
      <c r="P10" s="140">
        <v>1</v>
      </c>
      <c r="Q10" s="141"/>
      <c r="R10" s="142"/>
      <c r="S10" s="140">
        <v>2</v>
      </c>
      <c r="T10" s="141"/>
      <c r="U10" s="142"/>
      <c r="V10" s="137"/>
      <c r="W10" s="138"/>
      <c r="X10" s="139"/>
    </row>
    <row r="11" spans="1:32">
      <c r="A11" s="65" t="s">
        <v>1002</v>
      </c>
      <c r="B11" s="37">
        <v>1</v>
      </c>
      <c r="C11" s="38" t="s">
        <v>1069</v>
      </c>
      <c r="D11" s="39">
        <v>254</v>
      </c>
      <c r="E11" s="40" t="s">
        <v>1003</v>
      </c>
      <c r="F11" s="39">
        <v>91</v>
      </c>
      <c r="G11" s="41" t="s">
        <v>1230</v>
      </c>
      <c r="H11" s="42">
        <v>1</v>
      </c>
      <c r="I11" s="55">
        <v>199</v>
      </c>
      <c r="J11" s="41"/>
      <c r="K11" s="24"/>
      <c r="L11" s="24"/>
      <c r="M11" s="37"/>
      <c r="N11" s="116">
        <v>200</v>
      </c>
      <c r="O11" s="120">
        <v>195</v>
      </c>
      <c r="P11" s="55">
        <v>201</v>
      </c>
      <c r="Q11" s="24" t="s">
        <v>1243</v>
      </c>
      <c r="R11" s="54">
        <v>254</v>
      </c>
      <c r="S11" s="55">
        <v>21</v>
      </c>
      <c r="T11" s="24" t="s">
        <v>1243</v>
      </c>
      <c r="U11" s="54">
        <v>69</v>
      </c>
      <c r="V11" s="183" t="str">
        <f>var_domain_nl</f>
        <v>fc.de.bauhaus.intra</v>
      </c>
      <c r="W11" s="184"/>
      <c r="X11" s="185"/>
      <c r="AC11" s="7"/>
      <c r="AD11" s="7"/>
    </row>
    <row r="12" spans="1:32">
      <c r="A12" s="26" t="s">
        <v>1299</v>
      </c>
      <c r="B12" s="27">
        <v>511</v>
      </c>
      <c r="C12" s="34" t="s">
        <v>1069</v>
      </c>
      <c r="D12" s="71">
        <f>IF(D10=251,247,248)</f>
        <v>248</v>
      </c>
      <c r="E12" s="71" t="s">
        <v>1003</v>
      </c>
      <c r="F12" s="71">
        <f>F11</f>
        <v>91</v>
      </c>
      <c r="G12" s="72" t="str">
        <f>G11</f>
        <v>.0 /24</v>
      </c>
      <c r="H12" s="70">
        <v>1</v>
      </c>
      <c r="I12" s="26"/>
      <c r="J12" s="72"/>
      <c r="K12" s="19"/>
      <c r="L12" s="19"/>
      <c r="M12" s="27"/>
      <c r="N12" s="72"/>
      <c r="O12" s="70"/>
      <c r="P12" s="26"/>
      <c r="Q12" s="19"/>
      <c r="R12" s="27"/>
      <c r="S12" s="26"/>
      <c r="T12" s="19"/>
      <c r="U12" s="27"/>
      <c r="V12" s="186"/>
      <c r="W12" s="187"/>
      <c r="X12" s="188"/>
      <c r="AC12" s="7"/>
      <c r="AD12" s="7"/>
    </row>
    <row r="13" spans="1:32">
      <c r="A13" s="26" t="s">
        <v>1094</v>
      </c>
      <c r="B13" s="27">
        <v>512</v>
      </c>
      <c r="C13" s="34" t="s">
        <v>1229</v>
      </c>
      <c r="D13" s="71">
        <f>IF(D11=251,16,17)</f>
        <v>17</v>
      </c>
      <c r="E13" s="71" t="s">
        <v>1003</v>
      </c>
      <c r="F13" s="71">
        <f>F11</f>
        <v>91</v>
      </c>
      <c r="G13" s="72" t="str">
        <f>G11</f>
        <v>.0 /24</v>
      </c>
      <c r="H13" s="70">
        <v>1</v>
      </c>
      <c r="I13" s="26"/>
      <c r="J13" s="69">
        <v>100</v>
      </c>
      <c r="K13" s="56">
        <v>11</v>
      </c>
      <c r="L13" s="56">
        <v>11</v>
      </c>
      <c r="M13" s="57">
        <v>11</v>
      </c>
      <c r="N13" s="72"/>
      <c r="O13" s="70"/>
      <c r="P13" s="26"/>
      <c r="Q13" s="19"/>
      <c r="R13" s="27"/>
      <c r="S13" s="26"/>
      <c r="T13" s="19"/>
      <c r="U13" s="27"/>
      <c r="V13" s="186"/>
      <c r="W13" s="187"/>
      <c r="X13" s="188"/>
      <c r="AC13" s="7"/>
      <c r="AD13" s="7"/>
    </row>
    <row r="14" spans="1:32">
      <c r="A14" s="26" t="s">
        <v>1095</v>
      </c>
      <c r="B14" s="27">
        <v>513</v>
      </c>
      <c r="C14" s="34" t="str">
        <f>C11</f>
        <v>10.</v>
      </c>
      <c r="D14" s="71">
        <f>IF(D11=251,249,252)</f>
        <v>252</v>
      </c>
      <c r="E14" s="71" t="s">
        <v>1003</v>
      </c>
      <c r="F14" s="71">
        <f>F13</f>
        <v>91</v>
      </c>
      <c r="G14" s="72" t="str">
        <f>G13</f>
        <v>.0 /24</v>
      </c>
      <c r="H14" s="70">
        <v>1</v>
      </c>
      <c r="I14" s="26"/>
      <c r="J14" s="72"/>
      <c r="K14" s="19"/>
      <c r="L14" s="19"/>
      <c r="M14" s="27"/>
      <c r="N14" s="72"/>
      <c r="O14" s="70"/>
      <c r="P14" s="26"/>
      <c r="Q14" s="19"/>
      <c r="R14" s="27"/>
      <c r="S14" s="26"/>
      <c r="T14" s="19"/>
      <c r="U14" s="27"/>
      <c r="V14" s="186"/>
      <c r="W14" s="187"/>
      <c r="X14" s="188"/>
      <c r="AC14" s="7"/>
      <c r="AD14" s="7"/>
    </row>
    <row r="15" spans="1:32">
      <c r="A15" s="26" t="s">
        <v>1290</v>
      </c>
      <c r="B15" s="27">
        <v>514</v>
      </c>
      <c r="C15" s="34" t="str">
        <f>C14</f>
        <v>10.</v>
      </c>
      <c r="D15" s="71">
        <f>IF(D11=251,250,253)</f>
        <v>253</v>
      </c>
      <c r="E15" s="71" t="s">
        <v>1003</v>
      </c>
      <c r="F15" s="71">
        <f>F14</f>
        <v>91</v>
      </c>
      <c r="G15" s="72" t="str">
        <f>G14</f>
        <v>.0 /24</v>
      </c>
      <c r="H15" s="70">
        <v>1</v>
      </c>
      <c r="I15" s="26"/>
      <c r="J15" s="72"/>
      <c r="K15" s="19"/>
      <c r="L15" s="19"/>
      <c r="M15" s="27"/>
      <c r="N15" s="18"/>
      <c r="O15" s="61"/>
      <c r="P15" s="28"/>
      <c r="Q15" s="22"/>
      <c r="R15" s="29"/>
      <c r="S15" s="28"/>
      <c r="T15" s="22"/>
      <c r="U15" s="29"/>
      <c r="V15" s="186"/>
      <c r="W15" s="187"/>
      <c r="X15" s="188"/>
      <c r="Y15" s="7"/>
      <c r="AC15" s="7"/>
      <c r="AD15" s="7"/>
    </row>
    <row r="16" spans="1:32">
      <c r="A16" s="26" t="s">
        <v>1298</v>
      </c>
      <c r="B16" s="27">
        <v>222</v>
      </c>
      <c r="C16" s="210" t="s">
        <v>1231</v>
      </c>
      <c r="D16" s="148"/>
      <c r="E16" s="148"/>
      <c r="F16" s="148"/>
      <c r="G16" s="149"/>
      <c r="H16" s="70"/>
      <c r="I16" s="26"/>
      <c r="J16" s="72"/>
      <c r="K16" s="19"/>
      <c r="L16" s="19"/>
      <c r="M16" s="27"/>
      <c r="N16" s="72"/>
      <c r="O16" s="70"/>
      <c r="P16" s="26"/>
      <c r="Q16" s="19"/>
      <c r="R16" s="27"/>
      <c r="S16" s="26"/>
      <c r="T16" s="19"/>
      <c r="U16" s="27"/>
      <c r="V16" s="186"/>
      <c r="W16" s="187"/>
      <c r="X16" s="188"/>
      <c r="AC16" s="7"/>
      <c r="AD16" s="7"/>
    </row>
    <row r="17" spans="1:43" ht="15" thickBot="1">
      <c r="A17" s="30" t="s">
        <v>1084</v>
      </c>
      <c r="B17" s="31">
        <v>333</v>
      </c>
      <c r="C17" s="209" t="s">
        <v>1231</v>
      </c>
      <c r="D17" s="192"/>
      <c r="E17" s="192"/>
      <c r="F17" s="192"/>
      <c r="G17" s="193"/>
      <c r="H17" s="36"/>
      <c r="I17" s="30"/>
      <c r="J17" s="77"/>
      <c r="K17" s="35"/>
      <c r="L17" s="32"/>
      <c r="M17" s="33"/>
      <c r="N17" s="77"/>
      <c r="O17" s="36"/>
      <c r="P17" s="30"/>
      <c r="Q17" s="35"/>
      <c r="R17" s="31"/>
      <c r="S17" s="30"/>
      <c r="T17" s="35"/>
      <c r="U17" s="31"/>
      <c r="V17" s="189"/>
      <c r="W17" s="190"/>
      <c r="X17" s="191"/>
    </row>
    <row r="18" spans="1:43" ht="15" thickBot="1">
      <c r="A18" s="89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88"/>
    </row>
    <row r="19" spans="1:43" s="2" customFormat="1" ht="29.4" thickBot="1">
      <c r="A19" s="93" t="s">
        <v>1213</v>
      </c>
      <c r="B19" s="94" t="s">
        <v>1000</v>
      </c>
      <c r="C19" s="94" t="s">
        <v>1001</v>
      </c>
      <c r="D19" s="95" t="s">
        <v>1006</v>
      </c>
      <c r="E19" s="143" t="s">
        <v>1096</v>
      </c>
      <c r="F19" s="141"/>
      <c r="G19" s="141"/>
      <c r="H19" s="141"/>
      <c r="I19" s="197"/>
      <c r="J19" s="143" t="s">
        <v>1214</v>
      </c>
      <c r="K19" s="141"/>
      <c r="L19" s="141"/>
      <c r="M19" s="141"/>
      <c r="N19" s="197"/>
      <c r="O19" s="95" t="s">
        <v>1215</v>
      </c>
      <c r="P19" s="143" t="s">
        <v>1217</v>
      </c>
      <c r="Q19" s="141"/>
      <c r="R19" s="141"/>
      <c r="S19" s="141"/>
      <c r="T19" s="141"/>
      <c r="U19" s="141"/>
      <c r="V19" s="140" t="s">
        <v>1562</v>
      </c>
      <c r="W19" s="141"/>
      <c r="X19" s="142"/>
      <c r="AI19" s="20"/>
      <c r="AJ19" s="20"/>
      <c r="AK19" s="20"/>
      <c r="AL19" s="20"/>
      <c r="AM19" s="20"/>
      <c r="AN19" s="20"/>
      <c r="AO19" s="20"/>
      <c r="AP19" s="20"/>
      <c r="AQ19" s="20"/>
    </row>
    <row r="20" spans="1:43">
      <c r="A20" s="65" t="s">
        <v>1002</v>
      </c>
      <c r="B20" s="24" t="s">
        <v>1005</v>
      </c>
      <c r="C20" s="24">
        <v>1</v>
      </c>
      <c r="D20" s="24">
        <v>1</v>
      </c>
      <c r="E20" s="194"/>
      <c r="F20" s="195"/>
      <c r="G20" s="195"/>
      <c r="H20" s="195"/>
      <c r="I20" s="196"/>
      <c r="J20" s="194"/>
      <c r="K20" s="195"/>
      <c r="L20" s="195"/>
      <c r="M20" s="195"/>
      <c r="N20" s="196"/>
      <c r="O20" s="24"/>
      <c r="P20" s="153"/>
      <c r="Q20" s="154"/>
      <c r="R20" s="154"/>
      <c r="S20" s="154"/>
      <c r="T20" s="154"/>
      <c r="U20" s="155"/>
      <c r="V20" s="117">
        <v>2.4</v>
      </c>
      <c r="W20" s="117">
        <v>5</v>
      </c>
      <c r="X20" s="119">
        <v>6</v>
      </c>
    </row>
    <row r="21" spans="1:43">
      <c r="A21" s="26" t="s">
        <v>1299</v>
      </c>
      <c r="B21" s="19">
        <v>17</v>
      </c>
      <c r="C21" s="19">
        <v>511</v>
      </c>
      <c r="D21" s="19">
        <v>0</v>
      </c>
      <c r="E21" s="147" t="str">
        <f ca="1">CONCATENATE("vlan",INDIRECT(CONCATENATE("wlan_id",B21,"_vlan")),"_802.1x")</f>
        <v>vlan511_802.1x</v>
      </c>
      <c r="F21" s="148"/>
      <c r="G21" s="148"/>
      <c r="H21" s="148"/>
      <c r="I21" s="149"/>
      <c r="J21" s="147" t="s">
        <v>1292</v>
      </c>
      <c r="K21" s="148"/>
      <c r="L21" s="148"/>
      <c r="M21" s="148"/>
      <c r="N21" s="149"/>
      <c r="O21" s="16" t="s">
        <v>1067</v>
      </c>
      <c r="P21" s="150" t="s">
        <v>1580</v>
      </c>
      <c r="Q21" s="151"/>
      <c r="R21" s="151"/>
      <c r="S21" s="151"/>
      <c r="T21" s="151"/>
      <c r="U21" s="152"/>
      <c r="V21" s="56" t="s">
        <v>1067</v>
      </c>
      <c r="W21" s="56" t="s">
        <v>1067</v>
      </c>
      <c r="X21" s="56" t="s">
        <v>1068</v>
      </c>
    </row>
    <row r="22" spans="1:43">
      <c r="A22" s="26" t="s">
        <v>1095</v>
      </c>
      <c r="B22" s="19">
        <v>18</v>
      </c>
      <c r="C22" s="19">
        <v>513</v>
      </c>
      <c r="D22" s="19">
        <v>0</v>
      </c>
      <c r="E22" s="147" t="str">
        <f ca="1">CONCATENATE("vlan",INDIRECT(CONCATENATE("wlan_id",B22,"_vlan")),"_802.1x")</f>
        <v>vlan513_802.1x</v>
      </c>
      <c r="F22" s="148"/>
      <c r="G22" s="148"/>
      <c r="H22" s="148"/>
      <c r="I22" s="149"/>
      <c r="J22" s="147" t="s">
        <v>1293</v>
      </c>
      <c r="K22" s="148"/>
      <c r="L22" s="148"/>
      <c r="M22" s="148"/>
      <c r="N22" s="149"/>
      <c r="O22" s="16" t="s">
        <v>1067</v>
      </c>
      <c r="P22" s="147"/>
      <c r="Q22" s="148"/>
      <c r="R22" s="148"/>
      <c r="S22" s="148"/>
      <c r="T22" s="148"/>
      <c r="U22" s="149"/>
      <c r="V22" s="56" t="s">
        <v>1067</v>
      </c>
      <c r="W22" s="56" t="s">
        <v>1067</v>
      </c>
      <c r="X22" s="56" t="s">
        <v>1068</v>
      </c>
    </row>
    <row r="23" spans="1:43">
      <c r="A23" s="26" t="s">
        <v>1290</v>
      </c>
      <c r="B23" s="19">
        <v>19</v>
      </c>
      <c r="C23" s="19">
        <v>514</v>
      </c>
      <c r="D23" s="19">
        <v>0</v>
      </c>
      <c r="E23" s="147" t="str">
        <f ca="1">CONCATENATE("vlan",INDIRECT(CONCATENATE("wlan_id",B23,"_vlan")),"_802.1x")</f>
        <v>vlan514_802.1x</v>
      </c>
      <c r="F23" s="148"/>
      <c r="G23" s="148"/>
      <c r="H23" s="148"/>
      <c r="I23" s="149"/>
      <c r="J23" s="147" t="s">
        <v>1294</v>
      </c>
      <c r="K23" s="148"/>
      <c r="L23" s="148"/>
      <c r="M23" s="148"/>
      <c r="N23" s="149"/>
      <c r="O23" s="16" t="s">
        <v>1067</v>
      </c>
      <c r="P23" s="147"/>
      <c r="Q23" s="148"/>
      <c r="R23" s="148"/>
      <c r="S23" s="148"/>
      <c r="T23" s="148"/>
      <c r="U23" s="149"/>
      <c r="V23" s="56" t="s">
        <v>1067</v>
      </c>
      <c r="W23" s="56" t="s">
        <v>1067</v>
      </c>
      <c r="X23" s="56" t="s">
        <v>1068</v>
      </c>
    </row>
    <row r="24" spans="1:43">
      <c r="A24" s="26" t="s">
        <v>1298</v>
      </c>
      <c r="B24" s="19">
        <v>20</v>
      </c>
      <c r="C24" s="19">
        <v>222</v>
      </c>
      <c r="D24" s="19">
        <v>0</v>
      </c>
      <c r="E24" s="147" t="str">
        <f>CONCATENATE("vlan",C24,"_guest")</f>
        <v>vlan222_guest</v>
      </c>
      <c r="F24" s="148"/>
      <c r="G24" s="148"/>
      <c r="H24" s="148"/>
      <c r="I24" s="149"/>
      <c r="J24" s="147" t="s">
        <v>1291</v>
      </c>
      <c r="K24" s="148"/>
      <c r="L24" s="148"/>
      <c r="M24" s="148"/>
      <c r="N24" s="149"/>
      <c r="O24" s="16" t="s">
        <v>1067</v>
      </c>
      <c r="P24" s="147"/>
      <c r="Q24" s="148"/>
      <c r="R24" s="148"/>
      <c r="S24" s="148"/>
      <c r="T24" s="148"/>
      <c r="U24" s="149"/>
      <c r="V24" s="56" t="s">
        <v>1067</v>
      </c>
      <c r="W24" s="56" t="s">
        <v>1067</v>
      </c>
      <c r="X24" s="56" t="s">
        <v>1068</v>
      </c>
    </row>
    <row r="25" spans="1:43">
      <c r="A25" s="114" t="s">
        <v>1475</v>
      </c>
      <c r="B25" s="115">
        <v>31</v>
      </c>
      <c r="C25" s="115">
        <v>513</v>
      </c>
      <c r="D25" s="115">
        <v>0</v>
      </c>
      <c r="E25" s="147" t="s">
        <v>1481</v>
      </c>
      <c r="F25" s="148"/>
      <c r="G25" s="148"/>
      <c r="H25" s="148"/>
      <c r="I25" s="149"/>
      <c r="J25" s="147" t="str">
        <f>CONCATENATE("DE0",var_nl,"_Logistik")</f>
        <v>DE0896_Logistik</v>
      </c>
      <c r="K25" s="148"/>
      <c r="L25" s="148"/>
      <c r="M25" s="148"/>
      <c r="N25" s="149"/>
      <c r="O25" s="16" t="s">
        <v>1068</v>
      </c>
      <c r="P25" s="147"/>
      <c r="Q25" s="148"/>
      <c r="R25" s="148"/>
      <c r="S25" s="148"/>
      <c r="T25" s="148"/>
      <c r="U25" s="148"/>
      <c r="V25" s="56" t="s">
        <v>1067</v>
      </c>
      <c r="W25" s="56" t="s">
        <v>1067</v>
      </c>
      <c r="X25" s="56" t="s">
        <v>1068</v>
      </c>
    </row>
    <row r="26" spans="1:43">
      <c r="A26" s="114" t="s">
        <v>1476</v>
      </c>
      <c r="B26" s="115">
        <v>32</v>
      </c>
      <c r="C26" s="115">
        <v>512</v>
      </c>
      <c r="D26" s="115">
        <v>0</v>
      </c>
      <c r="E26" s="147" t="s">
        <v>1482</v>
      </c>
      <c r="F26" s="148"/>
      <c r="G26" s="148"/>
      <c r="H26" s="148"/>
      <c r="I26" s="149"/>
      <c r="J26" s="147" t="str">
        <f>CONCATENATE("DE0",var_nl,"_Office")</f>
        <v>DE0896_Office</v>
      </c>
      <c r="K26" s="148"/>
      <c r="L26" s="148"/>
      <c r="M26" s="148"/>
      <c r="N26" s="149"/>
      <c r="O26" s="16" t="s">
        <v>1068</v>
      </c>
      <c r="P26" s="147"/>
      <c r="Q26" s="148"/>
      <c r="R26" s="148"/>
      <c r="S26" s="148"/>
      <c r="T26" s="148"/>
      <c r="U26" s="148"/>
      <c r="V26" s="56" t="s">
        <v>1067</v>
      </c>
      <c r="W26" s="56" t="s">
        <v>1067</v>
      </c>
      <c r="X26" s="56" t="s">
        <v>1068</v>
      </c>
    </row>
    <row r="27" spans="1:43" ht="15" thickBot="1">
      <c r="A27" s="30" t="s">
        <v>1084</v>
      </c>
      <c r="B27" s="35">
        <v>33</v>
      </c>
      <c r="C27" s="35">
        <v>333</v>
      </c>
      <c r="D27" s="35">
        <v>0</v>
      </c>
      <c r="E27" s="167" t="str">
        <f ca="1">CONCATENATE("vlan",INDIRECT(CONCATENATE("wlan_id",B27,"_vlan")),"_",A27)</f>
        <v>vlan333_SmartHome</v>
      </c>
      <c r="F27" s="192"/>
      <c r="G27" s="192"/>
      <c r="H27" s="192"/>
      <c r="I27" s="193"/>
      <c r="J27" s="167" t="s">
        <v>1459</v>
      </c>
      <c r="K27" s="192"/>
      <c r="L27" s="192"/>
      <c r="M27" s="192"/>
      <c r="N27" s="193"/>
      <c r="O27" s="92" t="s">
        <v>1067</v>
      </c>
      <c r="P27" s="144" t="str">
        <f>wlan_id33_psk</f>
        <v>$896Smar7hau$</v>
      </c>
      <c r="Q27" s="145"/>
      <c r="R27" s="145"/>
      <c r="S27" s="145"/>
      <c r="T27" s="145"/>
      <c r="U27" s="146"/>
      <c r="V27" s="56" t="s">
        <v>1067</v>
      </c>
      <c r="W27" s="56" t="s">
        <v>1067</v>
      </c>
      <c r="X27" s="56" t="s">
        <v>1068</v>
      </c>
    </row>
    <row r="28" spans="1:43" ht="15" thickBot="1">
      <c r="A28" s="89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88"/>
    </row>
    <row r="29" spans="1:43">
      <c r="A29" s="169" t="s">
        <v>1239</v>
      </c>
      <c r="B29" s="159" t="s">
        <v>1222</v>
      </c>
      <c r="C29" s="159"/>
      <c r="D29" s="159"/>
      <c r="E29" s="159"/>
      <c r="F29" s="159"/>
      <c r="G29" s="159"/>
      <c r="H29" s="159"/>
      <c r="I29" s="160"/>
      <c r="J29" s="60"/>
      <c r="K29" s="156" t="s">
        <v>1335</v>
      </c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8"/>
    </row>
    <row r="30" spans="1:43" ht="15" thickBot="1">
      <c r="A30" s="172"/>
      <c r="B30" s="173"/>
      <c r="C30" s="173"/>
      <c r="D30" s="173"/>
      <c r="E30" s="173"/>
      <c r="F30" s="173"/>
      <c r="G30" s="173"/>
      <c r="H30" s="173"/>
      <c r="I30" s="204"/>
      <c r="J30" s="60"/>
      <c r="K30" s="227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30"/>
    </row>
    <row r="31" spans="1:43">
      <c r="A31" s="65" t="s">
        <v>1235</v>
      </c>
      <c r="B31" s="177" t="str">
        <f>var_dns_dc</f>
        <v>de0896sadc20001</v>
      </c>
      <c r="C31" s="177"/>
      <c r="D31" s="177"/>
      <c r="E31" s="177"/>
      <c r="F31" s="177"/>
      <c r="G31" s="177"/>
      <c r="H31" s="177"/>
      <c r="I31" s="178"/>
      <c r="J31" s="60"/>
      <c r="K31" s="169" t="s">
        <v>1334</v>
      </c>
      <c r="L31" s="159"/>
      <c r="M31" s="159"/>
      <c r="N31" s="159" t="s">
        <v>1337</v>
      </c>
      <c r="O31" s="159"/>
      <c r="P31" s="159"/>
      <c r="Q31" s="231" t="s">
        <v>1474</v>
      </c>
      <c r="R31" s="231"/>
      <c r="S31" s="231"/>
      <c r="T31" s="231"/>
      <c r="U31" s="231"/>
      <c r="V31" s="231"/>
      <c r="W31" s="231"/>
      <c r="X31" s="232"/>
    </row>
    <row r="32" spans="1:43" ht="15" thickBot="1">
      <c r="A32" s="26" t="s">
        <v>1219</v>
      </c>
      <c r="B32" s="161" t="str">
        <f>var_dns_radius</f>
        <v>de0896srad20001</v>
      </c>
      <c r="C32" s="161"/>
      <c r="D32" s="161"/>
      <c r="E32" s="161"/>
      <c r="F32" s="161"/>
      <c r="G32" s="161"/>
      <c r="H32" s="161"/>
      <c r="I32" s="162"/>
      <c r="J32" s="60"/>
      <c r="K32" s="172"/>
      <c r="L32" s="173"/>
      <c r="M32" s="173"/>
      <c r="N32" s="173" t="s">
        <v>1338</v>
      </c>
      <c r="O32" s="173"/>
      <c r="P32" s="173"/>
      <c r="Q32" s="190" t="str">
        <f>var_tftp_path_base_nl</f>
        <v>/rollout_c9800_17.9.3/896</v>
      </c>
      <c r="R32" s="190"/>
      <c r="S32" s="190"/>
      <c r="T32" s="190"/>
      <c r="U32" s="190"/>
      <c r="V32" s="190"/>
      <c r="W32" s="190"/>
      <c r="X32" s="191"/>
    </row>
    <row r="33" spans="1:24">
      <c r="A33" s="26" t="s">
        <v>1220</v>
      </c>
      <c r="B33" s="161" t="str">
        <f>var_dns_wlc1</f>
        <v>de0896swlc20001</v>
      </c>
      <c r="C33" s="161"/>
      <c r="D33" s="161"/>
      <c r="E33" s="161"/>
      <c r="F33" s="161"/>
      <c r="G33" s="161"/>
      <c r="H33" s="161"/>
      <c r="I33" s="162"/>
      <c r="J33" s="60"/>
      <c r="K33" s="227" t="s">
        <v>1332</v>
      </c>
      <c r="L33" s="228"/>
      <c r="M33" s="229"/>
      <c r="N33" s="239" t="s">
        <v>1241</v>
      </c>
      <c r="O33" s="240"/>
      <c r="P33" s="241"/>
      <c r="Q33" s="242" t="s">
        <v>1581</v>
      </c>
      <c r="R33" s="242"/>
      <c r="S33" s="242"/>
      <c r="T33" s="242"/>
      <c r="U33" s="242"/>
      <c r="V33" s="243"/>
      <c r="W33" s="243"/>
      <c r="X33" s="244"/>
    </row>
    <row r="34" spans="1:24" ht="15" thickBot="1">
      <c r="A34" s="26" t="s">
        <v>1221</v>
      </c>
      <c r="B34" s="161" t="str">
        <f>var_dns_wlc2</f>
        <v>de0896swlc20002</v>
      </c>
      <c r="C34" s="161"/>
      <c r="D34" s="161"/>
      <c r="E34" s="161"/>
      <c r="F34" s="161"/>
      <c r="G34" s="161"/>
      <c r="H34" s="161"/>
      <c r="I34" s="162"/>
      <c r="J34" s="60"/>
      <c r="K34" s="224"/>
      <c r="L34" s="225"/>
      <c r="M34" s="226"/>
      <c r="N34" s="206" t="s">
        <v>1336</v>
      </c>
      <c r="O34" s="233"/>
      <c r="P34" s="234"/>
      <c r="Q34" s="236" t="s">
        <v>1113</v>
      </c>
      <c r="R34" s="236"/>
      <c r="S34" s="236"/>
      <c r="T34" s="236"/>
      <c r="U34" s="236"/>
      <c r="V34" s="237"/>
      <c r="W34" s="237"/>
      <c r="X34" s="238"/>
    </row>
    <row r="35" spans="1:24">
      <c r="A35" s="26" t="s">
        <v>1011</v>
      </c>
      <c r="B35" s="179" t="str">
        <f>var_dns_ap</f>
        <v>de0896ncap</v>
      </c>
      <c r="C35" s="180"/>
      <c r="D35" s="180"/>
      <c r="E35" s="180"/>
      <c r="F35" s="180"/>
      <c r="G35" s="181" t="s">
        <v>1286</v>
      </c>
      <c r="H35" s="181"/>
      <c r="I35" s="182"/>
      <c r="J35" s="60"/>
      <c r="K35" s="156" t="s">
        <v>1333</v>
      </c>
      <c r="L35" s="157"/>
      <c r="M35" s="223"/>
      <c r="N35" s="205" t="s">
        <v>1241</v>
      </c>
      <c r="O35" s="235"/>
      <c r="P35" s="211"/>
      <c r="Q35" s="174" t="s">
        <v>1339</v>
      </c>
      <c r="R35" s="174"/>
      <c r="S35" s="174"/>
      <c r="T35" s="174"/>
      <c r="U35" s="174"/>
      <c r="V35" s="175"/>
      <c r="W35" s="175"/>
      <c r="X35" s="176"/>
    </row>
    <row r="36" spans="1:24" ht="15" thickBot="1">
      <c r="A36" s="30" t="s">
        <v>1228</v>
      </c>
      <c r="B36" s="166" t="str">
        <f>var_dns_wws</f>
        <v>de0896swws20001</v>
      </c>
      <c r="C36" s="166"/>
      <c r="D36" s="166"/>
      <c r="E36" s="166"/>
      <c r="F36" s="166"/>
      <c r="G36" s="166"/>
      <c r="H36" s="166"/>
      <c r="I36" s="168"/>
      <c r="J36" s="87"/>
      <c r="K36" s="224"/>
      <c r="L36" s="225"/>
      <c r="M36" s="226"/>
      <c r="N36" s="206" t="s">
        <v>1336</v>
      </c>
      <c r="O36" s="233"/>
      <c r="P36" s="234"/>
      <c r="Q36" s="236" t="s">
        <v>1113</v>
      </c>
      <c r="R36" s="236"/>
      <c r="S36" s="236"/>
      <c r="T36" s="236"/>
      <c r="U36" s="236"/>
      <c r="V36" s="237"/>
      <c r="W36" s="237"/>
      <c r="X36" s="238"/>
    </row>
  </sheetData>
  <mergeCells count="81">
    <mergeCell ref="K35:M36"/>
    <mergeCell ref="K33:M34"/>
    <mergeCell ref="K29:X30"/>
    <mergeCell ref="N31:P31"/>
    <mergeCell ref="K31:M32"/>
    <mergeCell ref="Q31:X31"/>
    <mergeCell ref="Q32:X32"/>
    <mergeCell ref="N32:P32"/>
    <mergeCell ref="N36:P36"/>
    <mergeCell ref="N35:P35"/>
    <mergeCell ref="Q36:X36"/>
    <mergeCell ref="Q35:X35"/>
    <mergeCell ref="N34:P34"/>
    <mergeCell ref="N33:P33"/>
    <mergeCell ref="Q34:X34"/>
    <mergeCell ref="Q33:X33"/>
    <mergeCell ref="A2:C3"/>
    <mergeCell ref="D2:I3"/>
    <mergeCell ref="K3:M3"/>
    <mergeCell ref="K2:M2"/>
    <mergeCell ref="N3:P3"/>
    <mergeCell ref="N2:P2"/>
    <mergeCell ref="R2:X3"/>
    <mergeCell ref="A29:A30"/>
    <mergeCell ref="B29:I30"/>
    <mergeCell ref="J27:N27"/>
    <mergeCell ref="A1:X1"/>
    <mergeCell ref="E20:I20"/>
    <mergeCell ref="E19:I19"/>
    <mergeCell ref="C9:G10"/>
    <mergeCell ref="H9:H10"/>
    <mergeCell ref="A9:A10"/>
    <mergeCell ref="B9:B10"/>
    <mergeCell ref="C17:G17"/>
    <mergeCell ref="C16:G16"/>
    <mergeCell ref="N9:O9"/>
    <mergeCell ref="I9:M9"/>
    <mergeCell ref="B7:I7"/>
    <mergeCell ref="J24:N24"/>
    <mergeCell ref="J23:N23"/>
    <mergeCell ref="J22:N22"/>
    <mergeCell ref="E27:I27"/>
    <mergeCell ref="E24:I24"/>
    <mergeCell ref="E23:I23"/>
    <mergeCell ref="E22:I22"/>
    <mergeCell ref="E26:I26"/>
    <mergeCell ref="E25:I25"/>
    <mergeCell ref="J26:N26"/>
    <mergeCell ref="J25:N25"/>
    <mergeCell ref="B36:I36"/>
    <mergeCell ref="B34:I34"/>
    <mergeCell ref="B33:I33"/>
    <mergeCell ref="B32:I32"/>
    <mergeCell ref="B31:I31"/>
    <mergeCell ref="B35:F35"/>
    <mergeCell ref="G35:I35"/>
    <mergeCell ref="B5:I5"/>
    <mergeCell ref="E21:I21"/>
    <mergeCell ref="B6:I6"/>
    <mergeCell ref="M6:X6"/>
    <mergeCell ref="M7:X7"/>
    <mergeCell ref="K5:L7"/>
    <mergeCell ref="M5:X5"/>
    <mergeCell ref="V11:X17"/>
    <mergeCell ref="J21:N21"/>
    <mergeCell ref="J20:N20"/>
    <mergeCell ref="J19:N19"/>
    <mergeCell ref="V9:X10"/>
    <mergeCell ref="V19:X19"/>
    <mergeCell ref="P19:U19"/>
    <mergeCell ref="P27:U27"/>
    <mergeCell ref="P26:U26"/>
    <mergeCell ref="P25:U25"/>
    <mergeCell ref="P24:U24"/>
    <mergeCell ref="P23:U23"/>
    <mergeCell ref="P22:U22"/>
    <mergeCell ref="P21:U21"/>
    <mergeCell ref="P20:U20"/>
    <mergeCell ref="P9:U9"/>
    <mergeCell ref="S10:U10"/>
    <mergeCell ref="P10:R10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7 V21:X27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5" style="45" customWidth="1"/>
    <col min="4" max="4" width="14.33203125" style="48" customWidth="1"/>
    <col min="5" max="5" width="14.109375" style="1" bestFit="1" customWidth="1"/>
    <col min="6" max="6" width="16.44140625" style="49" bestFit="1" customWidth="1"/>
    <col min="7" max="7" width="12.5546875" style="45" customWidth="1"/>
    <col min="8" max="8" width="9.6640625" style="45" bestFit="1" customWidth="1"/>
    <col min="9" max="9" width="12.554687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896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45" t="s">
        <v>1024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de0896ncap20001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10.254.91.201</v>
      </c>
      <c r="H4" s="50" t="s">
        <v>1347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de0896ncap20002</v>
      </c>
      <c r="C5" s="50"/>
      <c r="D5" s="46"/>
      <c r="E5" s="16"/>
      <c r="F5" s="47"/>
      <c r="G5" s="44" t="str">
        <f t="shared" si="1"/>
        <v>10.254.91.202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de0896ncap20003</v>
      </c>
      <c r="C6" s="50"/>
      <c r="D6" s="46"/>
      <c r="E6" s="16"/>
      <c r="F6" s="47"/>
      <c r="G6" s="44" t="str">
        <f t="shared" si="1"/>
        <v>10.254.91.203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de0896ncap20004</v>
      </c>
      <c r="C7" s="50"/>
      <c r="D7" s="46"/>
      <c r="E7" s="16"/>
      <c r="F7" s="47"/>
      <c r="G7" s="44" t="str">
        <f t="shared" si="1"/>
        <v>10.254.91.204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de0896ncap20005</v>
      </c>
      <c r="C8" s="50"/>
      <c r="D8" s="46"/>
      <c r="E8" s="16"/>
      <c r="F8" s="47"/>
      <c r="G8" s="44" t="str">
        <f t="shared" si="1"/>
        <v>10.254.91.205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de0896ncap20006</v>
      </c>
      <c r="C9" s="50"/>
      <c r="D9" s="46"/>
      <c r="E9" s="16"/>
      <c r="F9" s="47"/>
      <c r="G9" s="44" t="str">
        <f t="shared" si="1"/>
        <v>10.254.91.206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de0896ncap20007</v>
      </c>
      <c r="C10" s="50"/>
      <c r="D10" s="46"/>
      <c r="E10" s="16"/>
      <c r="F10" s="47"/>
      <c r="G10" s="44" t="str">
        <f t="shared" si="1"/>
        <v>10.254.91.207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de0896ncap20008</v>
      </c>
      <c r="C11" s="50"/>
      <c r="D11" s="46"/>
      <c r="E11" s="16"/>
      <c r="F11" s="47"/>
      <c r="G11" s="44" t="str">
        <f t="shared" si="1"/>
        <v>10.254.91.208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de0896ncap20009</v>
      </c>
      <c r="C12" s="50"/>
      <c r="D12" s="46"/>
      <c r="E12" s="16"/>
      <c r="F12" s="47"/>
      <c r="G12" s="44" t="str">
        <f t="shared" si="1"/>
        <v>10.254.91.209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de0896ncap20010</v>
      </c>
      <c r="C13" s="50"/>
      <c r="D13" s="46"/>
      <c r="E13" s="16"/>
      <c r="F13" s="47"/>
      <c r="G13" s="44" t="str">
        <f t="shared" si="1"/>
        <v>10.254.91.210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de0896ncap20011</v>
      </c>
      <c r="C14" s="50"/>
      <c r="D14" s="46"/>
      <c r="E14" s="16"/>
      <c r="F14" s="47"/>
      <c r="G14" s="44" t="str">
        <f t="shared" si="1"/>
        <v>10.254.91.211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de0896ncap20012</v>
      </c>
      <c r="C15" s="50"/>
      <c r="D15" s="46"/>
      <c r="E15" s="16"/>
      <c r="F15" s="47"/>
      <c r="G15" s="44" t="str">
        <f t="shared" si="1"/>
        <v>10.254.91.212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de0896ncap20013</v>
      </c>
      <c r="C16" s="50"/>
      <c r="D16" s="46"/>
      <c r="E16" s="16"/>
      <c r="F16" s="47"/>
      <c r="G16" s="44" t="str">
        <f t="shared" si="1"/>
        <v>10.254.91.213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de0896ncap20014</v>
      </c>
      <c r="C17" s="50"/>
      <c r="D17" s="46"/>
      <c r="E17" s="16"/>
      <c r="F17" s="47"/>
      <c r="G17" s="44" t="str">
        <f t="shared" si="1"/>
        <v>10.254.91.214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de0896ncap20015</v>
      </c>
      <c r="C18" s="50"/>
      <c r="D18" s="46"/>
      <c r="E18" s="16"/>
      <c r="F18" s="47"/>
      <c r="G18" s="44" t="str">
        <f t="shared" si="1"/>
        <v>10.254.91.215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de0896ncap20016</v>
      </c>
      <c r="C19" s="50"/>
      <c r="D19" s="46"/>
      <c r="E19" s="16"/>
      <c r="F19" s="47"/>
      <c r="G19" s="44" t="str">
        <f t="shared" si="1"/>
        <v>10.254.91.216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de0896ncap20017</v>
      </c>
      <c r="C20" s="50"/>
      <c r="D20" s="46"/>
      <c r="E20" s="16"/>
      <c r="F20" s="47"/>
      <c r="G20" s="44" t="str">
        <f t="shared" si="1"/>
        <v>10.254.91.217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de0896ncap20018</v>
      </c>
      <c r="C21" s="50"/>
      <c r="D21" s="46"/>
      <c r="E21" s="16"/>
      <c r="F21" s="47"/>
      <c r="G21" s="44" t="str">
        <f t="shared" si="1"/>
        <v>10.254.91.218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de0896ncap20019</v>
      </c>
      <c r="C22" s="50"/>
      <c r="D22" s="46"/>
      <c r="E22" s="16"/>
      <c r="F22" s="47"/>
      <c r="G22" s="44" t="str">
        <f t="shared" si="1"/>
        <v>10.254.91.219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de0896ncap20020</v>
      </c>
      <c r="C23" s="50"/>
      <c r="D23" s="46"/>
      <c r="E23" s="16"/>
      <c r="F23" s="47"/>
      <c r="G23" s="44" t="str">
        <f t="shared" si="1"/>
        <v>10.254.91.220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de0896ncap20021</v>
      </c>
      <c r="C24" s="50"/>
      <c r="D24" s="46"/>
      <c r="E24" s="16"/>
      <c r="F24" s="47"/>
      <c r="G24" s="44" t="str">
        <f t="shared" si="1"/>
        <v>10.254.91.221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de0896ncap20022</v>
      </c>
      <c r="C25" s="50"/>
      <c r="D25" s="46"/>
      <c r="E25" s="16"/>
      <c r="F25" s="47"/>
      <c r="G25" s="44" t="str">
        <f t="shared" si="1"/>
        <v>10.254.91.222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de0896ncap20023</v>
      </c>
      <c r="C26" s="50"/>
      <c r="D26" s="46"/>
      <c r="E26" s="16"/>
      <c r="F26" s="47"/>
      <c r="G26" s="44" t="str">
        <f t="shared" si="1"/>
        <v>10.254.91.223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de0896ncap20024</v>
      </c>
      <c r="C27" s="50"/>
      <c r="D27" s="46"/>
      <c r="E27" s="16"/>
      <c r="F27" s="47"/>
      <c r="G27" s="44" t="str">
        <f t="shared" si="1"/>
        <v>10.254.91.224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de0896ncap20025</v>
      </c>
      <c r="C28" s="50"/>
      <c r="D28" s="46"/>
      <c r="E28" s="16"/>
      <c r="F28" s="47"/>
      <c r="G28" s="44" t="str">
        <f t="shared" si="1"/>
        <v>10.254.91.225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de0896ncap20026</v>
      </c>
      <c r="C29" s="50"/>
      <c r="D29" s="46"/>
      <c r="E29" s="16"/>
      <c r="F29" s="47"/>
      <c r="G29" s="44" t="str">
        <f t="shared" si="1"/>
        <v>10.254.91.226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de0896ncap20027</v>
      </c>
      <c r="C30" s="50"/>
      <c r="D30" s="46"/>
      <c r="E30" s="16"/>
      <c r="F30" s="47"/>
      <c r="G30" s="44" t="str">
        <f t="shared" si="1"/>
        <v>10.254.91.227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de0896ncap20028</v>
      </c>
      <c r="C31" s="50"/>
      <c r="D31" s="46"/>
      <c r="E31" s="16"/>
      <c r="F31" s="47"/>
      <c r="G31" s="44" t="str">
        <f t="shared" si="1"/>
        <v>10.254.91.228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de0896ncap20029</v>
      </c>
      <c r="C32" s="50"/>
      <c r="D32" s="46"/>
      <c r="E32" s="16"/>
      <c r="F32" s="47"/>
      <c r="G32" s="44" t="str">
        <f t="shared" si="1"/>
        <v>10.254.91.229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de0896ncap20030</v>
      </c>
      <c r="C33" s="50"/>
      <c r="D33" s="46"/>
      <c r="E33" s="16"/>
      <c r="F33" s="47"/>
      <c r="G33" s="44" t="str">
        <f t="shared" si="1"/>
        <v>10.254.91.230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de0896ncap20031</v>
      </c>
      <c r="C34" s="50"/>
      <c r="D34" s="46"/>
      <c r="E34" s="16"/>
      <c r="F34" s="47"/>
      <c r="G34" s="44" t="str">
        <f t="shared" si="1"/>
        <v>10.254.91.231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de0896ncap20032</v>
      </c>
      <c r="C35" s="50"/>
      <c r="D35" s="46"/>
      <c r="E35" s="16"/>
      <c r="F35" s="47"/>
      <c r="G35" s="44" t="str">
        <f t="shared" si="1"/>
        <v>10.254.91.232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de0896ncap20033</v>
      </c>
      <c r="C36" s="50"/>
      <c r="D36" s="46"/>
      <c r="E36" s="16"/>
      <c r="F36" s="47"/>
      <c r="G36" s="44" t="str">
        <f t="shared" si="1"/>
        <v>10.254.91.233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de0896ncap20034</v>
      </c>
      <c r="C37" s="50"/>
      <c r="D37" s="46"/>
      <c r="E37" s="16"/>
      <c r="F37" s="47"/>
      <c r="G37" s="44" t="str">
        <f t="shared" si="1"/>
        <v>10.254.91.234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de0896ncap20035</v>
      </c>
      <c r="C38" s="50"/>
      <c r="D38" s="46"/>
      <c r="E38" s="16"/>
      <c r="F38" s="47"/>
      <c r="G38" s="44" t="str">
        <f t="shared" si="1"/>
        <v>10.254.91.235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de0896ncap20036</v>
      </c>
      <c r="C39" s="50"/>
      <c r="D39" s="46"/>
      <c r="E39" s="16"/>
      <c r="F39" s="47"/>
      <c r="G39" s="44" t="str">
        <f t="shared" si="1"/>
        <v>10.254.91.236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de0896ncap20037</v>
      </c>
      <c r="C40" s="50"/>
      <c r="D40" s="46"/>
      <c r="E40" s="16"/>
      <c r="F40" s="47"/>
      <c r="G40" s="44" t="str">
        <f t="shared" si="1"/>
        <v>10.254.91.237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de0896ncap20038</v>
      </c>
      <c r="C41" s="50"/>
      <c r="D41" s="46"/>
      <c r="E41" s="16"/>
      <c r="F41" s="47"/>
      <c r="G41" s="44" t="str">
        <f t="shared" si="1"/>
        <v>10.254.91.238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de0896ncap20039</v>
      </c>
      <c r="C42" s="50"/>
      <c r="D42" s="46"/>
      <c r="E42" s="16"/>
      <c r="F42" s="47"/>
      <c r="G42" s="44" t="str">
        <f t="shared" si="1"/>
        <v>10.254.91.239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de0896ncap20040</v>
      </c>
      <c r="C43" s="50"/>
      <c r="D43" s="46"/>
      <c r="E43" s="16"/>
      <c r="F43" s="47"/>
      <c r="G43" s="44" t="str">
        <f t="shared" si="1"/>
        <v>10.254.91.240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de0896ncap20041</v>
      </c>
      <c r="C44" s="50"/>
      <c r="D44" s="46"/>
      <c r="E44" s="16"/>
      <c r="F44" s="47"/>
      <c r="G44" s="44" t="str">
        <f t="shared" si="1"/>
        <v>10.254.91.241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de0896ncap20042</v>
      </c>
      <c r="C45" s="50"/>
      <c r="D45" s="46"/>
      <c r="E45" s="16"/>
      <c r="F45" s="47"/>
      <c r="G45" s="44" t="str">
        <f t="shared" si="1"/>
        <v>10.254.91.242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de0896ncap20043</v>
      </c>
      <c r="C46" s="50"/>
      <c r="D46" s="46"/>
      <c r="E46" s="16"/>
      <c r="F46" s="47"/>
      <c r="G46" s="44" t="str">
        <f t="shared" si="1"/>
        <v>10.254.91.243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de0896ncap20044</v>
      </c>
      <c r="C47" s="50"/>
      <c r="D47" s="46"/>
      <c r="E47" s="16"/>
      <c r="F47" s="47"/>
      <c r="G47" s="44" t="str">
        <f t="shared" si="1"/>
        <v>10.254.91.244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de0896ncap20045</v>
      </c>
      <c r="C48" s="50"/>
      <c r="D48" s="46"/>
      <c r="E48" s="16"/>
      <c r="F48" s="47"/>
      <c r="G48" s="44" t="str">
        <f t="shared" si="1"/>
        <v>10.254.91.245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de0896ncap20046</v>
      </c>
      <c r="C49" s="50"/>
      <c r="D49" s="46"/>
      <c r="E49" s="16"/>
      <c r="F49" s="47"/>
      <c r="G49" s="44" t="str">
        <f t="shared" si="1"/>
        <v>10.254.91.246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de0896ncap20047</v>
      </c>
      <c r="C50" s="50"/>
      <c r="D50" s="46"/>
      <c r="E50" s="16"/>
      <c r="F50" s="47"/>
      <c r="G50" s="44" t="str">
        <f t="shared" si="1"/>
        <v>10.254.91.247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de0896ncap20048</v>
      </c>
      <c r="C51" s="50"/>
      <c r="D51" s="46"/>
      <c r="E51" s="16"/>
      <c r="F51" s="47"/>
      <c r="G51" s="44" t="str">
        <f t="shared" si="1"/>
        <v>10.254.91.248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de0896ncap20049</v>
      </c>
      <c r="C52" s="50"/>
      <c r="D52" s="46"/>
      <c r="E52" s="16"/>
      <c r="F52" s="47"/>
      <c r="G52" s="44" t="str">
        <f t="shared" si="1"/>
        <v>10.254.91.249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de0896ncap20050</v>
      </c>
      <c r="C53" s="50"/>
      <c r="D53" s="46"/>
      <c r="E53" s="16"/>
      <c r="F53" s="47"/>
      <c r="G53" s="44" t="str">
        <f t="shared" si="1"/>
        <v>10.254.91.250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de0896ncap20051</v>
      </c>
      <c r="C54" s="50"/>
      <c r="D54" s="46"/>
      <c r="E54" s="16"/>
      <c r="F54" s="47"/>
      <c r="G54" s="44" t="str">
        <f t="shared" si="1"/>
        <v>10.254.91.251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de0896ncap20052</v>
      </c>
      <c r="C55" s="50"/>
      <c r="D55" s="46"/>
      <c r="E55" s="16"/>
      <c r="F55" s="47"/>
      <c r="G55" s="44" t="str">
        <f t="shared" si="1"/>
        <v>10.254.91.252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de0896ncap20053</v>
      </c>
      <c r="C56" s="50"/>
      <c r="D56" s="46"/>
      <c r="E56" s="16"/>
      <c r="F56" s="47"/>
      <c r="G56" s="44" t="str">
        <f t="shared" si="1"/>
        <v>10.254.91.253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de0896ncap20054</v>
      </c>
      <c r="C57" s="50"/>
      <c r="D57" s="46"/>
      <c r="E57" s="16"/>
      <c r="F57" s="47"/>
      <c r="G57" s="44" t="str">
        <f t="shared" si="1"/>
        <v>10.254.91.254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de0896ncap20055</v>
      </c>
      <c r="C58" s="50"/>
      <c r="D58" s="46"/>
      <c r="E58" s="16"/>
      <c r="F58" s="47"/>
      <c r="G58" s="44" t="str">
        <f t="shared" si="1"/>
        <v>10.254.91.21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de0896ncap20056</v>
      </c>
      <c r="C59" s="50"/>
      <c r="D59" s="46"/>
      <c r="E59" s="16"/>
      <c r="F59" s="47"/>
      <c r="G59" s="44" t="str">
        <f t="shared" si="1"/>
        <v>10.254.91.22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de0896ncap20057</v>
      </c>
      <c r="C60" s="50"/>
      <c r="D60" s="46"/>
      <c r="E60" s="16"/>
      <c r="F60" s="47"/>
      <c r="G60" s="44" t="str">
        <f t="shared" si="1"/>
        <v>10.254.91.23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de0896ncap20058</v>
      </c>
      <c r="C61" s="50"/>
      <c r="D61" s="46"/>
      <c r="E61" s="16"/>
      <c r="F61" s="47"/>
      <c r="G61" s="44" t="str">
        <f t="shared" si="1"/>
        <v>10.254.91.24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de0896ncap20059</v>
      </c>
      <c r="C62" s="50"/>
      <c r="D62" s="46"/>
      <c r="E62" s="16"/>
      <c r="F62" s="47"/>
      <c r="G62" s="44" t="str">
        <f t="shared" si="1"/>
        <v>10.254.91.25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de0896ncap20060</v>
      </c>
      <c r="C63" s="50"/>
      <c r="D63" s="46"/>
      <c r="E63" s="16"/>
      <c r="F63" s="47"/>
      <c r="G63" s="44" t="str">
        <f t="shared" si="1"/>
        <v>10.254.91.26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de0896ncap20061</v>
      </c>
      <c r="C64" s="50"/>
      <c r="D64" s="46"/>
      <c r="E64" s="16"/>
      <c r="F64" s="47"/>
      <c r="G64" s="44" t="str">
        <f t="shared" si="1"/>
        <v>10.254.91.27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de0896ncap20062</v>
      </c>
      <c r="C65" s="50"/>
      <c r="D65" s="46"/>
      <c r="E65" s="16"/>
      <c r="F65" s="47"/>
      <c r="G65" s="44" t="str">
        <f t="shared" si="1"/>
        <v>10.254.91.28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de0896ncap20063</v>
      </c>
      <c r="C66" s="50"/>
      <c r="D66" s="46"/>
      <c r="E66" s="16"/>
      <c r="F66" s="47"/>
      <c r="G66" s="44" t="str">
        <f t="shared" si="1"/>
        <v>10.254.91.29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de0896ncap20064</v>
      </c>
      <c r="C67" s="50"/>
      <c r="D67" s="46"/>
      <c r="E67" s="16"/>
      <c r="F67" s="47"/>
      <c r="G67" s="44" t="str">
        <f t="shared" si="1"/>
        <v>10.254.91.30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de0896ncap20065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10.254.91.31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de0896ncap20066</v>
      </c>
      <c r="C69" s="50"/>
      <c r="D69" s="46"/>
      <c r="E69" s="16"/>
      <c r="F69" s="47"/>
      <c r="G69" s="44" t="str">
        <f t="shared" si="8"/>
        <v>10.254.91.32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de0896ncap20067</v>
      </c>
      <c r="C70" s="50"/>
      <c r="D70" s="46"/>
      <c r="E70" s="16"/>
      <c r="F70" s="47"/>
      <c r="G70" s="44" t="str">
        <f t="shared" si="8"/>
        <v>10.254.91.33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de0896ncap20068</v>
      </c>
      <c r="C71" s="50"/>
      <c r="D71" s="46"/>
      <c r="E71" s="16"/>
      <c r="F71" s="47"/>
      <c r="G71" s="44" t="str">
        <f t="shared" si="8"/>
        <v>10.254.91.34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de0896ncap20069</v>
      </c>
      <c r="C72" s="50"/>
      <c r="D72" s="46"/>
      <c r="E72" s="16"/>
      <c r="F72" s="47"/>
      <c r="G72" s="44" t="str">
        <f t="shared" si="8"/>
        <v>10.254.91.35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de0896ncap20070</v>
      </c>
      <c r="C73" s="50"/>
      <c r="D73" s="46"/>
      <c r="E73" s="16"/>
      <c r="F73" s="47"/>
      <c r="G73" s="44" t="str">
        <f t="shared" si="8"/>
        <v>10.254.91.36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de0896ncap20071</v>
      </c>
      <c r="C74" s="50"/>
      <c r="D74" s="46"/>
      <c r="E74" s="16"/>
      <c r="F74" s="47"/>
      <c r="G74" s="44" t="str">
        <f t="shared" si="8"/>
        <v>10.254.91.37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de0896ncap20072</v>
      </c>
      <c r="C75" s="50"/>
      <c r="D75" s="46"/>
      <c r="E75" s="16"/>
      <c r="F75" s="47"/>
      <c r="G75" s="44" t="str">
        <f t="shared" si="8"/>
        <v>10.254.91.38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de0896ncap20073</v>
      </c>
      <c r="C76" s="50"/>
      <c r="D76" s="46"/>
      <c r="E76" s="16"/>
      <c r="F76" s="47"/>
      <c r="G76" s="44" t="str">
        <f t="shared" si="8"/>
        <v>10.254.91.39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de0896ncap20074</v>
      </c>
      <c r="C77" s="50"/>
      <c r="D77" s="46"/>
      <c r="E77" s="16"/>
      <c r="F77" s="47"/>
      <c r="G77" s="44" t="str">
        <f t="shared" si="8"/>
        <v>10.254.91.40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de0896ncap20075</v>
      </c>
      <c r="C78" s="50"/>
      <c r="D78" s="46"/>
      <c r="E78" s="16"/>
      <c r="F78" s="47"/>
      <c r="G78" s="44" t="str">
        <f t="shared" si="8"/>
        <v>10.254.91.41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de0896ncap20076</v>
      </c>
      <c r="C79" s="50"/>
      <c r="D79" s="46"/>
      <c r="E79" s="16"/>
      <c r="F79" s="47"/>
      <c r="G79" s="44" t="str">
        <f t="shared" si="8"/>
        <v>10.254.91.42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de0896ncap20077</v>
      </c>
      <c r="C80" s="50"/>
      <c r="D80" s="46"/>
      <c r="E80" s="16"/>
      <c r="F80" s="47"/>
      <c r="G80" s="44" t="str">
        <f t="shared" si="8"/>
        <v>10.254.91.43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de0896ncap20078</v>
      </c>
      <c r="C81" s="50"/>
      <c r="D81" s="46"/>
      <c r="E81" s="16"/>
      <c r="F81" s="47"/>
      <c r="G81" s="44" t="str">
        <f t="shared" si="8"/>
        <v>10.254.91.44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de0896ncap20079</v>
      </c>
      <c r="C82" s="50"/>
      <c r="D82" s="46"/>
      <c r="E82" s="16"/>
      <c r="F82" s="47"/>
      <c r="G82" s="44" t="str">
        <f t="shared" si="8"/>
        <v>10.254.91.45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de0896ncap20080</v>
      </c>
      <c r="C83" s="50"/>
      <c r="D83" s="46"/>
      <c r="E83" s="16"/>
      <c r="F83" s="47"/>
      <c r="G83" s="44" t="str">
        <f t="shared" si="8"/>
        <v>10.254.91.46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de0896ncap20081</v>
      </c>
      <c r="C84" s="50"/>
      <c r="D84" s="46"/>
      <c r="E84" s="16"/>
      <c r="F84" s="47"/>
      <c r="G84" s="44" t="str">
        <f t="shared" si="8"/>
        <v>10.254.91.47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de0896ncap20082</v>
      </c>
      <c r="C85" s="50"/>
      <c r="D85" s="46"/>
      <c r="E85" s="16"/>
      <c r="F85" s="47"/>
      <c r="G85" s="44" t="str">
        <f t="shared" si="8"/>
        <v>10.254.91.48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de0896ncap20083</v>
      </c>
      <c r="C86" s="50"/>
      <c r="D86" s="46"/>
      <c r="E86" s="16"/>
      <c r="F86" s="47"/>
      <c r="G86" s="44" t="str">
        <f t="shared" si="8"/>
        <v>10.254.91.49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de0896ncap20084</v>
      </c>
      <c r="C87" s="50"/>
      <c r="D87" s="46"/>
      <c r="E87" s="16"/>
      <c r="F87" s="47"/>
      <c r="G87" s="44" t="str">
        <f t="shared" si="8"/>
        <v>10.254.91.50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de0896ncap20085</v>
      </c>
      <c r="C88" s="50"/>
      <c r="D88" s="46"/>
      <c r="E88" s="16"/>
      <c r="F88" s="47"/>
      <c r="G88" s="44" t="str">
        <f t="shared" si="8"/>
        <v>10.254.91.51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de0896ncap20086</v>
      </c>
      <c r="C89" s="50"/>
      <c r="D89" s="46"/>
      <c r="E89" s="16"/>
      <c r="F89" s="47"/>
      <c r="G89" s="44" t="str">
        <f t="shared" si="8"/>
        <v>10.254.91.52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de0896ncap20087</v>
      </c>
      <c r="C90" s="50"/>
      <c r="D90" s="46"/>
      <c r="E90" s="16"/>
      <c r="F90" s="47"/>
      <c r="G90" s="44" t="str">
        <f t="shared" si="8"/>
        <v>10.254.91.53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de0896ncap20088</v>
      </c>
      <c r="C91" s="50"/>
      <c r="D91" s="46"/>
      <c r="E91" s="16"/>
      <c r="F91" s="47"/>
      <c r="G91" s="44" t="str">
        <f t="shared" si="8"/>
        <v>10.254.91.54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de0896ncap20089</v>
      </c>
      <c r="C92" s="50"/>
      <c r="D92" s="46"/>
      <c r="E92" s="16"/>
      <c r="F92" s="47"/>
      <c r="G92" s="44" t="str">
        <f t="shared" si="8"/>
        <v>10.254.91.55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de0896ncap20090</v>
      </c>
      <c r="C93" s="50"/>
      <c r="D93" s="46"/>
      <c r="E93" s="16"/>
      <c r="F93" s="47"/>
      <c r="G93" s="44" t="str">
        <f t="shared" si="8"/>
        <v>10.254.91.56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de0896ncap20091</v>
      </c>
      <c r="C94" s="50"/>
      <c r="D94" s="46"/>
      <c r="E94" s="16"/>
      <c r="F94" s="47"/>
      <c r="G94" s="44" t="str">
        <f t="shared" si="8"/>
        <v>10.254.91.57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de0896ncap20092</v>
      </c>
      <c r="C95" s="50"/>
      <c r="D95" s="46"/>
      <c r="E95" s="16"/>
      <c r="F95" s="47"/>
      <c r="G95" s="44" t="str">
        <f t="shared" si="8"/>
        <v>10.254.91.58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de0896ncap20093</v>
      </c>
      <c r="C96" s="50"/>
      <c r="D96" s="46"/>
      <c r="E96" s="16"/>
      <c r="F96" s="47"/>
      <c r="G96" s="44" t="str">
        <f t="shared" si="8"/>
        <v>10.254.91.59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de0896ncap20094</v>
      </c>
      <c r="C97" s="50"/>
      <c r="D97" s="46"/>
      <c r="E97" s="16"/>
      <c r="F97" s="47"/>
      <c r="G97" s="44" t="str">
        <f t="shared" si="8"/>
        <v>10.254.91.60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de0896ncap20095</v>
      </c>
      <c r="C98" s="50"/>
      <c r="D98" s="46"/>
      <c r="E98" s="16"/>
      <c r="F98" s="47"/>
      <c r="G98" s="44" t="str">
        <f t="shared" si="8"/>
        <v>10.254.91.61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de0896ncap20096</v>
      </c>
      <c r="C99" s="50"/>
      <c r="D99" s="46"/>
      <c r="E99" s="16"/>
      <c r="F99" s="47"/>
      <c r="G99" s="44" t="str">
        <f t="shared" si="8"/>
        <v>10.254.91.62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de0896ncap20097</v>
      </c>
      <c r="C100" s="50"/>
      <c r="D100" s="46"/>
      <c r="E100" s="16"/>
      <c r="F100" s="47"/>
      <c r="G100" s="44" t="str">
        <f t="shared" si="8"/>
        <v>10.254.91.63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de0896ncap20098</v>
      </c>
      <c r="C101" s="50"/>
      <c r="D101" s="46"/>
      <c r="E101" s="16"/>
      <c r="F101" s="47"/>
      <c r="G101" s="44" t="str">
        <f t="shared" si="8"/>
        <v>10.254.91.64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de0896ncap20099</v>
      </c>
      <c r="C102" s="50"/>
      <c r="D102" s="46"/>
      <c r="E102" s="16"/>
      <c r="F102" s="47"/>
      <c r="G102" s="44" t="str">
        <f t="shared" si="8"/>
        <v>10.254.91.65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de0896ncap20100</v>
      </c>
      <c r="C103" s="50"/>
      <c r="D103" s="46"/>
      <c r="E103" s="16"/>
      <c r="F103" s="47"/>
      <c r="G103" s="44" t="str">
        <f t="shared" si="8"/>
        <v>10.254.91.66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de0896ncap20101</v>
      </c>
      <c r="C104" s="50"/>
      <c r="D104" s="46"/>
      <c r="E104" s="16"/>
      <c r="F104" s="47"/>
      <c r="G104" s="44" t="str">
        <f t="shared" si="8"/>
        <v>10.254.91.67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de0896ncap20102</v>
      </c>
      <c r="C105" s="50"/>
      <c r="D105" s="46"/>
      <c r="E105" s="16"/>
      <c r="F105" s="47"/>
      <c r="G105" s="44" t="str">
        <f t="shared" si="8"/>
        <v>10.254.91.68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de0896ncap20103</v>
      </c>
      <c r="C106" s="50"/>
      <c r="D106" s="46"/>
      <c r="E106" s="16"/>
      <c r="F106" s="47"/>
      <c r="G106" s="44" t="str">
        <f t="shared" si="8"/>
        <v>10.254.91.69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J4" sqref="J4"/>
    </sheetView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25.5546875" style="45" customWidth="1"/>
    <col min="11" max="11" width="1.33203125" style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896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45" t="s">
        <v>1024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de0896ncap20001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10.254.91.201</v>
      </c>
      <c r="H4" s="44" t="str">
        <f t="shared" ref="H4:H67" si="2">var_version_wlc</f>
        <v>17.09.04a</v>
      </c>
      <c r="I4" s="44" t="str">
        <f t="shared" ref="I4:I67" si="3">IF(C4="","",IF(C4="c9120AXI","indoor",IF(C4="c9124AXI","outdoor",IF(C4="AIR-AP1832I","indoor",IF(C4="AIR-AP1542I","outdoor","# FEHLER")))))</f>
        <v/>
      </c>
      <c r="J4" s="50"/>
      <c r="L4" s="5" t="str">
        <f t="shared" ref="L4:L35" si="4">UPPER(MID(E4,1,2)&amp;":"&amp;MID(E4,3,2)&amp;":"&amp;MID(E4,5,2)&amp;":"&amp;MID(E4,7,2)&amp;":"&amp;MID(E4,9,2)&amp;":"&amp;MID(E4,11,2))</f>
        <v>:::::</v>
      </c>
      <c r="M4" s="5" t="str">
        <f t="shared" ref="M4:M35" si="5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de0896ncap20002</v>
      </c>
      <c r="C5" s="50"/>
      <c r="D5" s="46"/>
      <c r="E5" s="16"/>
      <c r="F5" s="47"/>
      <c r="G5" s="44" t="str">
        <f t="shared" si="1"/>
        <v>10.254.91.202</v>
      </c>
      <c r="H5" s="44" t="str">
        <f t="shared" si="2"/>
        <v>17.09.04a</v>
      </c>
      <c r="I5" s="44" t="str">
        <f t="shared" si="3"/>
        <v/>
      </c>
      <c r="J5" s="50"/>
      <c r="L5" s="5" t="str">
        <f t="shared" si="4"/>
        <v>:::::</v>
      </c>
      <c r="M5" s="5" t="str">
        <f t="shared" si="5"/>
        <v>..</v>
      </c>
      <c r="N5" s="5" t="str">
        <f t="shared" ref="N5:N57" si="6">LOWER(M5)</f>
        <v>..</v>
      </c>
    </row>
    <row r="6" spans="1:14">
      <c r="A6" s="44">
        <v>3</v>
      </c>
      <c r="B6" s="44" t="str">
        <f t="shared" si="0"/>
        <v>de0896ncap20003</v>
      </c>
      <c r="C6" s="50"/>
      <c r="D6" s="46"/>
      <c r="E6" s="16"/>
      <c r="F6" s="47"/>
      <c r="G6" s="44" t="str">
        <f t="shared" si="1"/>
        <v>10.254.91.203</v>
      </c>
      <c r="H6" s="44" t="str">
        <f t="shared" si="2"/>
        <v>17.09.04a</v>
      </c>
      <c r="I6" s="44" t="str">
        <f t="shared" si="3"/>
        <v/>
      </c>
      <c r="J6" s="50"/>
      <c r="L6" s="5" t="str">
        <f t="shared" si="4"/>
        <v>:::::</v>
      </c>
      <c r="M6" s="5" t="str">
        <f t="shared" si="5"/>
        <v>..</v>
      </c>
      <c r="N6" s="5" t="str">
        <f t="shared" si="6"/>
        <v>..</v>
      </c>
    </row>
    <row r="7" spans="1:14">
      <c r="A7" s="44">
        <v>4</v>
      </c>
      <c r="B7" s="44" t="str">
        <f t="shared" si="0"/>
        <v>de0896ncap20004</v>
      </c>
      <c r="C7" s="50"/>
      <c r="D7" s="46"/>
      <c r="E7" s="16"/>
      <c r="F7" s="47"/>
      <c r="G7" s="44" t="str">
        <f t="shared" si="1"/>
        <v>10.254.91.204</v>
      </c>
      <c r="H7" s="44" t="str">
        <f t="shared" si="2"/>
        <v>17.09.04a</v>
      </c>
      <c r="I7" s="44" t="str">
        <f t="shared" si="3"/>
        <v/>
      </c>
      <c r="J7" s="50"/>
      <c r="L7" s="5" t="str">
        <f t="shared" si="4"/>
        <v>:::::</v>
      </c>
      <c r="M7" s="5" t="str">
        <f t="shared" si="5"/>
        <v>..</v>
      </c>
      <c r="N7" s="5" t="str">
        <f t="shared" si="6"/>
        <v>..</v>
      </c>
    </row>
    <row r="8" spans="1:14">
      <c r="A8" s="44">
        <v>5</v>
      </c>
      <c r="B8" s="44" t="str">
        <f t="shared" si="0"/>
        <v>de0896ncap20005</v>
      </c>
      <c r="C8" s="50"/>
      <c r="D8" s="46"/>
      <c r="E8" s="16"/>
      <c r="F8" s="47"/>
      <c r="G8" s="44" t="str">
        <f t="shared" si="1"/>
        <v>10.254.91.205</v>
      </c>
      <c r="H8" s="44" t="str">
        <f t="shared" si="2"/>
        <v>17.09.04a</v>
      </c>
      <c r="I8" s="44" t="str">
        <f t="shared" si="3"/>
        <v/>
      </c>
      <c r="J8" s="50"/>
      <c r="L8" s="5" t="str">
        <f t="shared" si="4"/>
        <v>:::::</v>
      </c>
      <c r="M8" s="5" t="str">
        <f t="shared" si="5"/>
        <v>..</v>
      </c>
      <c r="N8" s="5" t="str">
        <f t="shared" si="6"/>
        <v>..</v>
      </c>
    </row>
    <row r="9" spans="1:14">
      <c r="A9" s="44">
        <v>6</v>
      </c>
      <c r="B9" s="44" t="str">
        <f t="shared" si="0"/>
        <v>de0896ncap20006</v>
      </c>
      <c r="C9" s="50"/>
      <c r="D9" s="46"/>
      <c r="E9" s="16"/>
      <c r="F9" s="47"/>
      <c r="G9" s="44" t="str">
        <f t="shared" si="1"/>
        <v>10.254.91.206</v>
      </c>
      <c r="H9" s="44" t="str">
        <f t="shared" si="2"/>
        <v>17.09.04a</v>
      </c>
      <c r="I9" s="44" t="str">
        <f t="shared" si="3"/>
        <v/>
      </c>
      <c r="J9" s="50"/>
      <c r="L9" s="5" t="str">
        <f t="shared" si="4"/>
        <v>:::::</v>
      </c>
      <c r="M9" s="5" t="str">
        <f t="shared" si="5"/>
        <v>..</v>
      </c>
      <c r="N9" s="5" t="str">
        <f t="shared" si="6"/>
        <v>..</v>
      </c>
    </row>
    <row r="10" spans="1:14">
      <c r="A10" s="44">
        <v>7</v>
      </c>
      <c r="B10" s="44" t="str">
        <f t="shared" si="0"/>
        <v>de0896ncap20007</v>
      </c>
      <c r="C10" s="50"/>
      <c r="D10" s="46"/>
      <c r="E10" s="16"/>
      <c r="F10" s="47"/>
      <c r="G10" s="44" t="str">
        <f t="shared" si="1"/>
        <v>10.254.91.207</v>
      </c>
      <c r="H10" s="44" t="str">
        <f t="shared" si="2"/>
        <v>17.09.04a</v>
      </c>
      <c r="I10" s="44" t="str">
        <f t="shared" si="3"/>
        <v/>
      </c>
      <c r="J10" s="50"/>
      <c r="L10" s="5" t="str">
        <f t="shared" si="4"/>
        <v>:::::</v>
      </c>
      <c r="M10" s="5" t="str">
        <f t="shared" si="5"/>
        <v>..</v>
      </c>
      <c r="N10" s="5" t="str">
        <f t="shared" si="6"/>
        <v>..</v>
      </c>
    </row>
    <row r="11" spans="1:14">
      <c r="A11" s="44">
        <v>8</v>
      </c>
      <c r="B11" s="44" t="str">
        <f t="shared" si="0"/>
        <v>de0896ncap20008</v>
      </c>
      <c r="C11" s="50"/>
      <c r="D11" s="46"/>
      <c r="E11" s="16"/>
      <c r="F11" s="47"/>
      <c r="G11" s="44" t="str">
        <f t="shared" si="1"/>
        <v>10.254.91.208</v>
      </c>
      <c r="H11" s="44" t="str">
        <f t="shared" si="2"/>
        <v>17.09.04a</v>
      </c>
      <c r="I11" s="44" t="str">
        <f t="shared" si="3"/>
        <v/>
      </c>
      <c r="J11" s="50"/>
      <c r="L11" s="5" t="str">
        <f t="shared" si="4"/>
        <v>:::::</v>
      </c>
      <c r="M11" s="5" t="str">
        <f t="shared" si="5"/>
        <v>..</v>
      </c>
      <c r="N11" s="5" t="str">
        <f t="shared" si="6"/>
        <v>..</v>
      </c>
    </row>
    <row r="12" spans="1:14">
      <c r="A12" s="44">
        <v>9</v>
      </c>
      <c r="B12" s="44" t="str">
        <f t="shared" si="0"/>
        <v>de0896ncap20009</v>
      </c>
      <c r="C12" s="50"/>
      <c r="D12" s="46"/>
      <c r="E12" s="16"/>
      <c r="F12" s="47"/>
      <c r="G12" s="44" t="str">
        <f t="shared" si="1"/>
        <v>10.254.91.209</v>
      </c>
      <c r="H12" s="44" t="str">
        <f t="shared" si="2"/>
        <v>17.09.04a</v>
      </c>
      <c r="I12" s="44" t="str">
        <f t="shared" si="3"/>
        <v/>
      </c>
      <c r="J12" s="50"/>
      <c r="L12" s="5" t="str">
        <f t="shared" si="4"/>
        <v>:::::</v>
      </c>
      <c r="M12" s="5" t="str">
        <f t="shared" si="5"/>
        <v>..</v>
      </c>
      <c r="N12" s="5" t="str">
        <f t="shared" si="6"/>
        <v>..</v>
      </c>
    </row>
    <row r="13" spans="1:14">
      <c r="A13" s="44">
        <v>10</v>
      </c>
      <c r="B13" s="44" t="str">
        <f t="shared" si="0"/>
        <v>de0896ncap20010</v>
      </c>
      <c r="C13" s="50"/>
      <c r="D13" s="46"/>
      <c r="E13" s="16"/>
      <c r="F13" s="47"/>
      <c r="G13" s="44" t="str">
        <f t="shared" si="1"/>
        <v>10.254.91.210</v>
      </c>
      <c r="H13" s="44" t="str">
        <f t="shared" si="2"/>
        <v>17.09.04a</v>
      </c>
      <c r="I13" s="44" t="str">
        <f t="shared" si="3"/>
        <v/>
      </c>
      <c r="J13" s="50"/>
      <c r="L13" s="5" t="str">
        <f t="shared" si="4"/>
        <v>:::::</v>
      </c>
      <c r="M13" s="5" t="str">
        <f t="shared" si="5"/>
        <v>..</v>
      </c>
      <c r="N13" s="5" t="str">
        <f t="shared" si="6"/>
        <v>..</v>
      </c>
    </row>
    <row r="14" spans="1:14">
      <c r="A14" s="44">
        <v>11</v>
      </c>
      <c r="B14" s="44" t="str">
        <f t="shared" si="0"/>
        <v>de0896ncap20011</v>
      </c>
      <c r="C14" s="50"/>
      <c r="D14" s="46"/>
      <c r="E14" s="16"/>
      <c r="F14" s="47"/>
      <c r="G14" s="44" t="str">
        <f t="shared" si="1"/>
        <v>10.254.91.211</v>
      </c>
      <c r="H14" s="44" t="str">
        <f t="shared" si="2"/>
        <v>17.09.04a</v>
      </c>
      <c r="I14" s="44" t="str">
        <f t="shared" si="3"/>
        <v/>
      </c>
      <c r="J14" s="50"/>
      <c r="L14" s="5" t="str">
        <f t="shared" si="4"/>
        <v>:::::</v>
      </c>
      <c r="M14" s="5" t="str">
        <f t="shared" si="5"/>
        <v>..</v>
      </c>
      <c r="N14" s="5" t="str">
        <f t="shared" si="6"/>
        <v>..</v>
      </c>
    </row>
    <row r="15" spans="1:14">
      <c r="A15" s="44">
        <v>12</v>
      </c>
      <c r="B15" s="44" t="str">
        <f t="shared" si="0"/>
        <v>de0896ncap20012</v>
      </c>
      <c r="C15" s="50"/>
      <c r="D15" s="46"/>
      <c r="E15" s="16"/>
      <c r="F15" s="47"/>
      <c r="G15" s="44" t="str">
        <f t="shared" si="1"/>
        <v>10.254.91.212</v>
      </c>
      <c r="H15" s="44" t="str">
        <f t="shared" si="2"/>
        <v>17.09.04a</v>
      </c>
      <c r="I15" s="44" t="str">
        <f t="shared" si="3"/>
        <v/>
      </c>
      <c r="J15" s="50"/>
      <c r="L15" s="5" t="str">
        <f t="shared" si="4"/>
        <v>:::::</v>
      </c>
      <c r="M15" s="5" t="str">
        <f t="shared" si="5"/>
        <v>..</v>
      </c>
      <c r="N15" s="5" t="str">
        <f t="shared" si="6"/>
        <v>..</v>
      </c>
    </row>
    <row r="16" spans="1:14">
      <c r="A16" s="44">
        <v>13</v>
      </c>
      <c r="B16" s="44" t="str">
        <f t="shared" si="0"/>
        <v>de0896ncap20013</v>
      </c>
      <c r="C16" s="50"/>
      <c r="D16" s="46"/>
      <c r="E16" s="16"/>
      <c r="F16" s="47"/>
      <c r="G16" s="44" t="str">
        <f t="shared" si="1"/>
        <v>10.254.91.213</v>
      </c>
      <c r="H16" s="44" t="str">
        <f t="shared" si="2"/>
        <v>17.09.04a</v>
      </c>
      <c r="I16" s="44" t="str">
        <f t="shared" si="3"/>
        <v/>
      </c>
      <c r="J16" s="50"/>
      <c r="L16" s="5" t="str">
        <f t="shared" si="4"/>
        <v>:::::</v>
      </c>
      <c r="M16" s="5" t="str">
        <f t="shared" si="5"/>
        <v>..</v>
      </c>
      <c r="N16" s="5" t="str">
        <f t="shared" si="6"/>
        <v>..</v>
      </c>
    </row>
    <row r="17" spans="1:14">
      <c r="A17" s="44">
        <v>14</v>
      </c>
      <c r="B17" s="44" t="str">
        <f t="shared" si="0"/>
        <v>de0896ncap20014</v>
      </c>
      <c r="C17" s="50"/>
      <c r="D17" s="46"/>
      <c r="E17" s="16"/>
      <c r="F17" s="47"/>
      <c r="G17" s="44" t="str">
        <f t="shared" si="1"/>
        <v>10.254.91.214</v>
      </c>
      <c r="H17" s="44" t="str">
        <f t="shared" si="2"/>
        <v>17.09.04a</v>
      </c>
      <c r="I17" s="44" t="str">
        <f t="shared" si="3"/>
        <v/>
      </c>
      <c r="J17" s="50"/>
      <c r="L17" s="5" t="str">
        <f t="shared" si="4"/>
        <v>:::::</v>
      </c>
      <c r="M17" s="5" t="str">
        <f t="shared" si="5"/>
        <v>..</v>
      </c>
      <c r="N17" s="5" t="str">
        <f t="shared" si="6"/>
        <v>..</v>
      </c>
    </row>
    <row r="18" spans="1:14">
      <c r="A18" s="44">
        <v>15</v>
      </c>
      <c r="B18" s="44" t="str">
        <f t="shared" si="0"/>
        <v>de0896ncap20015</v>
      </c>
      <c r="C18" s="50"/>
      <c r="D18" s="46"/>
      <c r="E18" s="16"/>
      <c r="F18" s="47"/>
      <c r="G18" s="44" t="str">
        <f t="shared" si="1"/>
        <v>10.254.91.215</v>
      </c>
      <c r="H18" s="44" t="str">
        <f t="shared" si="2"/>
        <v>17.09.04a</v>
      </c>
      <c r="I18" s="44" t="str">
        <f t="shared" si="3"/>
        <v/>
      </c>
      <c r="J18" s="50"/>
      <c r="L18" s="5" t="str">
        <f t="shared" si="4"/>
        <v>:::::</v>
      </c>
      <c r="M18" s="5" t="str">
        <f t="shared" si="5"/>
        <v>..</v>
      </c>
      <c r="N18" s="5" t="str">
        <f t="shared" si="6"/>
        <v>..</v>
      </c>
    </row>
    <row r="19" spans="1:14">
      <c r="A19" s="44">
        <v>16</v>
      </c>
      <c r="B19" s="44" t="str">
        <f t="shared" si="0"/>
        <v>de0896ncap20016</v>
      </c>
      <c r="C19" s="50"/>
      <c r="D19" s="46"/>
      <c r="E19" s="16"/>
      <c r="F19" s="47"/>
      <c r="G19" s="44" t="str">
        <f t="shared" si="1"/>
        <v>10.254.91.216</v>
      </c>
      <c r="H19" s="44" t="str">
        <f t="shared" si="2"/>
        <v>17.09.04a</v>
      </c>
      <c r="I19" s="44" t="str">
        <f t="shared" si="3"/>
        <v/>
      </c>
      <c r="J19" s="50"/>
      <c r="L19" s="5" t="str">
        <f t="shared" si="4"/>
        <v>:::::</v>
      </c>
      <c r="M19" s="5" t="str">
        <f t="shared" si="5"/>
        <v>..</v>
      </c>
      <c r="N19" s="5" t="str">
        <f t="shared" si="6"/>
        <v>..</v>
      </c>
    </row>
    <row r="20" spans="1:14">
      <c r="A20" s="44">
        <v>17</v>
      </c>
      <c r="B20" s="44" t="str">
        <f t="shared" si="0"/>
        <v>de0896ncap20017</v>
      </c>
      <c r="C20" s="50"/>
      <c r="D20" s="46"/>
      <c r="E20" s="16"/>
      <c r="F20" s="47"/>
      <c r="G20" s="44" t="str">
        <f t="shared" si="1"/>
        <v>10.254.91.217</v>
      </c>
      <c r="H20" s="44" t="str">
        <f t="shared" si="2"/>
        <v>17.09.04a</v>
      </c>
      <c r="I20" s="44" t="str">
        <f t="shared" si="3"/>
        <v/>
      </c>
      <c r="J20" s="50"/>
      <c r="L20" s="5" t="str">
        <f t="shared" si="4"/>
        <v>:::::</v>
      </c>
      <c r="M20" s="5" t="str">
        <f t="shared" si="5"/>
        <v>..</v>
      </c>
      <c r="N20" s="5" t="str">
        <f t="shared" si="6"/>
        <v>..</v>
      </c>
    </row>
    <row r="21" spans="1:14">
      <c r="A21" s="44">
        <v>18</v>
      </c>
      <c r="B21" s="44" t="str">
        <f t="shared" si="0"/>
        <v>de0896ncap20018</v>
      </c>
      <c r="C21" s="50"/>
      <c r="D21" s="46"/>
      <c r="E21" s="16"/>
      <c r="F21" s="47"/>
      <c r="G21" s="44" t="str">
        <f t="shared" si="1"/>
        <v>10.254.91.218</v>
      </c>
      <c r="H21" s="44" t="str">
        <f t="shared" si="2"/>
        <v>17.09.04a</v>
      </c>
      <c r="I21" s="44" t="str">
        <f t="shared" si="3"/>
        <v/>
      </c>
      <c r="J21" s="50"/>
      <c r="L21" s="5" t="str">
        <f t="shared" si="4"/>
        <v>:::::</v>
      </c>
      <c r="M21" s="5" t="str">
        <f t="shared" si="5"/>
        <v>..</v>
      </c>
      <c r="N21" s="5" t="str">
        <f t="shared" si="6"/>
        <v>..</v>
      </c>
    </row>
    <row r="22" spans="1:14">
      <c r="A22" s="44">
        <v>19</v>
      </c>
      <c r="B22" s="44" t="str">
        <f t="shared" si="0"/>
        <v>de0896ncap20019</v>
      </c>
      <c r="C22" s="50"/>
      <c r="D22" s="46"/>
      <c r="E22" s="16"/>
      <c r="F22" s="47"/>
      <c r="G22" s="44" t="str">
        <f t="shared" si="1"/>
        <v>10.254.91.219</v>
      </c>
      <c r="H22" s="44" t="str">
        <f t="shared" si="2"/>
        <v>17.09.04a</v>
      </c>
      <c r="I22" s="44" t="str">
        <f t="shared" si="3"/>
        <v/>
      </c>
      <c r="J22" s="50"/>
      <c r="L22" s="5" t="str">
        <f t="shared" si="4"/>
        <v>:::::</v>
      </c>
      <c r="M22" s="5" t="str">
        <f t="shared" si="5"/>
        <v>..</v>
      </c>
      <c r="N22" s="5" t="str">
        <f t="shared" si="6"/>
        <v>..</v>
      </c>
    </row>
    <row r="23" spans="1:14">
      <c r="A23" s="44">
        <v>20</v>
      </c>
      <c r="B23" s="44" t="str">
        <f t="shared" si="0"/>
        <v>de0896ncap20020</v>
      </c>
      <c r="C23" s="50"/>
      <c r="D23" s="46"/>
      <c r="E23" s="16"/>
      <c r="F23" s="47"/>
      <c r="G23" s="44" t="str">
        <f t="shared" si="1"/>
        <v>10.254.91.220</v>
      </c>
      <c r="H23" s="44" t="str">
        <f t="shared" si="2"/>
        <v>17.09.04a</v>
      </c>
      <c r="I23" s="44" t="str">
        <f t="shared" si="3"/>
        <v/>
      </c>
      <c r="J23" s="50"/>
      <c r="L23" s="5" t="str">
        <f t="shared" si="4"/>
        <v>:::::</v>
      </c>
      <c r="M23" s="5" t="str">
        <f t="shared" si="5"/>
        <v>..</v>
      </c>
      <c r="N23" s="5" t="str">
        <f t="shared" si="6"/>
        <v>..</v>
      </c>
    </row>
    <row r="24" spans="1:14">
      <c r="A24" s="44">
        <v>21</v>
      </c>
      <c r="B24" s="44" t="str">
        <f t="shared" si="0"/>
        <v>de0896ncap20021</v>
      </c>
      <c r="C24" s="50"/>
      <c r="D24" s="46"/>
      <c r="E24" s="16"/>
      <c r="F24" s="47"/>
      <c r="G24" s="44" t="str">
        <f t="shared" si="1"/>
        <v>10.254.91.221</v>
      </c>
      <c r="H24" s="44" t="str">
        <f t="shared" si="2"/>
        <v>17.09.04a</v>
      </c>
      <c r="I24" s="44" t="str">
        <f t="shared" si="3"/>
        <v/>
      </c>
      <c r="J24" s="50"/>
      <c r="L24" s="5" t="str">
        <f t="shared" si="4"/>
        <v>:::::</v>
      </c>
      <c r="M24" s="5" t="str">
        <f t="shared" si="5"/>
        <v>..</v>
      </c>
      <c r="N24" s="5" t="str">
        <f t="shared" si="6"/>
        <v>..</v>
      </c>
    </row>
    <row r="25" spans="1:14">
      <c r="A25" s="44">
        <v>22</v>
      </c>
      <c r="B25" s="44" t="str">
        <f t="shared" si="0"/>
        <v>de0896ncap20022</v>
      </c>
      <c r="C25" s="50"/>
      <c r="D25" s="46"/>
      <c r="E25" s="16"/>
      <c r="F25" s="47"/>
      <c r="G25" s="44" t="str">
        <f t="shared" si="1"/>
        <v>10.254.91.222</v>
      </c>
      <c r="H25" s="44" t="str">
        <f t="shared" si="2"/>
        <v>17.09.04a</v>
      </c>
      <c r="I25" s="44" t="str">
        <f t="shared" si="3"/>
        <v/>
      </c>
      <c r="J25" s="50"/>
      <c r="L25" s="5" t="str">
        <f t="shared" si="4"/>
        <v>:::::</v>
      </c>
      <c r="M25" s="5" t="str">
        <f t="shared" si="5"/>
        <v>..</v>
      </c>
      <c r="N25" s="5" t="str">
        <f t="shared" si="6"/>
        <v>..</v>
      </c>
    </row>
    <row r="26" spans="1:14">
      <c r="A26" s="44">
        <v>23</v>
      </c>
      <c r="B26" s="44" t="str">
        <f t="shared" si="0"/>
        <v>de0896ncap20023</v>
      </c>
      <c r="C26" s="50"/>
      <c r="D26" s="46"/>
      <c r="E26" s="16"/>
      <c r="F26" s="47"/>
      <c r="G26" s="44" t="str">
        <f t="shared" si="1"/>
        <v>10.254.91.223</v>
      </c>
      <c r="H26" s="44" t="str">
        <f t="shared" si="2"/>
        <v>17.09.04a</v>
      </c>
      <c r="I26" s="44" t="str">
        <f t="shared" si="3"/>
        <v/>
      </c>
      <c r="J26" s="50"/>
      <c r="L26" s="5" t="str">
        <f t="shared" si="4"/>
        <v>:::::</v>
      </c>
      <c r="M26" s="5" t="str">
        <f t="shared" si="5"/>
        <v>..</v>
      </c>
      <c r="N26" s="5" t="str">
        <f t="shared" si="6"/>
        <v>..</v>
      </c>
    </row>
    <row r="27" spans="1:14">
      <c r="A27" s="44">
        <v>24</v>
      </c>
      <c r="B27" s="44" t="str">
        <f t="shared" si="0"/>
        <v>de0896ncap20024</v>
      </c>
      <c r="C27" s="50"/>
      <c r="D27" s="46"/>
      <c r="E27" s="16"/>
      <c r="F27" s="47"/>
      <c r="G27" s="44" t="str">
        <f t="shared" si="1"/>
        <v>10.254.91.224</v>
      </c>
      <c r="H27" s="44" t="str">
        <f t="shared" si="2"/>
        <v>17.09.04a</v>
      </c>
      <c r="I27" s="44" t="str">
        <f t="shared" si="3"/>
        <v/>
      </c>
      <c r="J27" s="50"/>
      <c r="L27" s="5" t="str">
        <f t="shared" si="4"/>
        <v>:::::</v>
      </c>
      <c r="M27" s="5" t="str">
        <f t="shared" si="5"/>
        <v>..</v>
      </c>
      <c r="N27" s="5" t="str">
        <f t="shared" si="6"/>
        <v>..</v>
      </c>
    </row>
    <row r="28" spans="1:14">
      <c r="A28" s="44">
        <v>25</v>
      </c>
      <c r="B28" s="44" t="str">
        <f t="shared" si="0"/>
        <v>de0896ncap20025</v>
      </c>
      <c r="C28" s="50"/>
      <c r="D28" s="46"/>
      <c r="E28" s="16"/>
      <c r="F28" s="47"/>
      <c r="G28" s="44" t="str">
        <f t="shared" si="1"/>
        <v>10.254.91.225</v>
      </c>
      <c r="H28" s="44" t="str">
        <f t="shared" si="2"/>
        <v>17.09.04a</v>
      </c>
      <c r="I28" s="44" t="str">
        <f t="shared" si="3"/>
        <v/>
      </c>
      <c r="J28" s="50"/>
      <c r="L28" s="5" t="str">
        <f t="shared" si="4"/>
        <v>:::::</v>
      </c>
      <c r="M28" s="5" t="str">
        <f t="shared" si="5"/>
        <v>..</v>
      </c>
      <c r="N28" s="5" t="str">
        <f t="shared" si="6"/>
        <v>..</v>
      </c>
    </row>
    <row r="29" spans="1:14">
      <c r="A29" s="44">
        <v>26</v>
      </c>
      <c r="B29" s="44" t="str">
        <f t="shared" si="0"/>
        <v>de0896ncap20026</v>
      </c>
      <c r="C29" s="50"/>
      <c r="D29" s="46"/>
      <c r="E29" s="16"/>
      <c r="F29" s="47"/>
      <c r="G29" s="44" t="str">
        <f t="shared" si="1"/>
        <v>10.254.91.226</v>
      </c>
      <c r="H29" s="44" t="str">
        <f t="shared" si="2"/>
        <v>17.09.04a</v>
      </c>
      <c r="I29" s="44" t="str">
        <f t="shared" si="3"/>
        <v/>
      </c>
      <c r="J29" s="50"/>
      <c r="L29" s="5" t="str">
        <f t="shared" si="4"/>
        <v>:::::</v>
      </c>
      <c r="M29" s="5" t="str">
        <f t="shared" si="5"/>
        <v>..</v>
      </c>
      <c r="N29" s="5" t="str">
        <f t="shared" si="6"/>
        <v>..</v>
      </c>
    </row>
    <row r="30" spans="1:14">
      <c r="A30" s="44">
        <v>27</v>
      </c>
      <c r="B30" s="44" t="str">
        <f t="shared" si="0"/>
        <v>de0896ncap20027</v>
      </c>
      <c r="C30" s="50"/>
      <c r="D30" s="46"/>
      <c r="E30" s="16"/>
      <c r="F30" s="47"/>
      <c r="G30" s="44" t="str">
        <f t="shared" si="1"/>
        <v>10.254.91.227</v>
      </c>
      <c r="H30" s="44" t="str">
        <f t="shared" si="2"/>
        <v>17.09.04a</v>
      </c>
      <c r="I30" s="44" t="str">
        <f t="shared" si="3"/>
        <v/>
      </c>
      <c r="J30" s="50"/>
      <c r="L30" s="5" t="str">
        <f t="shared" si="4"/>
        <v>:::::</v>
      </c>
      <c r="M30" s="5" t="str">
        <f t="shared" si="5"/>
        <v>..</v>
      </c>
      <c r="N30" s="5" t="str">
        <f t="shared" si="6"/>
        <v>..</v>
      </c>
    </row>
    <row r="31" spans="1:14">
      <c r="A31" s="44">
        <v>28</v>
      </c>
      <c r="B31" s="44" t="str">
        <f t="shared" si="0"/>
        <v>de0896ncap20028</v>
      </c>
      <c r="C31" s="50"/>
      <c r="D31" s="46"/>
      <c r="E31" s="16"/>
      <c r="F31" s="47"/>
      <c r="G31" s="44" t="str">
        <f t="shared" si="1"/>
        <v>10.254.91.228</v>
      </c>
      <c r="H31" s="44" t="str">
        <f t="shared" si="2"/>
        <v>17.09.04a</v>
      </c>
      <c r="I31" s="44" t="str">
        <f t="shared" si="3"/>
        <v/>
      </c>
      <c r="J31" s="50"/>
      <c r="L31" s="5" t="str">
        <f t="shared" si="4"/>
        <v>:::::</v>
      </c>
      <c r="M31" s="5" t="str">
        <f t="shared" si="5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de0896ncap20029</v>
      </c>
      <c r="C32" s="50"/>
      <c r="D32" s="46"/>
      <c r="E32" s="16"/>
      <c r="F32" s="47"/>
      <c r="G32" s="44" t="str">
        <f t="shared" si="1"/>
        <v>10.254.91.229</v>
      </c>
      <c r="H32" s="44" t="str">
        <f t="shared" si="2"/>
        <v>17.09.04a</v>
      </c>
      <c r="I32" s="44" t="str">
        <f t="shared" si="3"/>
        <v/>
      </c>
      <c r="J32" s="50"/>
      <c r="L32" s="5" t="str">
        <f t="shared" si="4"/>
        <v>:::::</v>
      </c>
      <c r="M32" s="5" t="str">
        <f t="shared" si="5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de0896ncap20030</v>
      </c>
      <c r="C33" s="50"/>
      <c r="D33" s="46"/>
      <c r="E33" s="16"/>
      <c r="F33" s="47"/>
      <c r="G33" s="44" t="str">
        <f t="shared" si="1"/>
        <v>10.254.91.230</v>
      </c>
      <c r="H33" s="44" t="str">
        <f t="shared" si="2"/>
        <v>17.09.04a</v>
      </c>
      <c r="I33" s="44" t="str">
        <f t="shared" si="3"/>
        <v/>
      </c>
      <c r="J33" s="50"/>
      <c r="L33" s="5" t="str">
        <f t="shared" si="4"/>
        <v>:::::</v>
      </c>
      <c r="M33" s="5" t="str">
        <f t="shared" si="5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de0896ncap20031</v>
      </c>
      <c r="C34" s="50"/>
      <c r="D34" s="46"/>
      <c r="E34" s="16"/>
      <c r="F34" s="47"/>
      <c r="G34" s="44" t="str">
        <f t="shared" si="1"/>
        <v>10.254.91.231</v>
      </c>
      <c r="H34" s="44" t="str">
        <f t="shared" si="2"/>
        <v>17.09.04a</v>
      </c>
      <c r="I34" s="44" t="str">
        <f t="shared" si="3"/>
        <v/>
      </c>
      <c r="J34" s="50"/>
      <c r="L34" s="5" t="str">
        <f t="shared" si="4"/>
        <v>:::::</v>
      </c>
      <c r="M34" s="5" t="str">
        <f t="shared" si="5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de0896ncap20032</v>
      </c>
      <c r="C35" s="50"/>
      <c r="D35" s="46"/>
      <c r="E35" s="16"/>
      <c r="F35" s="47"/>
      <c r="G35" s="44" t="str">
        <f t="shared" si="1"/>
        <v>10.254.91.232</v>
      </c>
      <c r="H35" s="44" t="str">
        <f t="shared" si="2"/>
        <v>17.09.04a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de0896ncap20033</v>
      </c>
      <c r="C36" s="50"/>
      <c r="D36" s="46"/>
      <c r="E36" s="16"/>
      <c r="F36" s="47"/>
      <c r="G36" s="44" t="str">
        <f t="shared" si="1"/>
        <v>10.254.91.233</v>
      </c>
      <c r="H36" s="44" t="str">
        <f t="shared" si="2"/>
        <v>17.09.04a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de0896ncap20034</v>
      </c>
      <c r="C37" s="50"/>
      <c r="D37" s="46"/>
      <c r="E37" s="16"/>
      <c r="F37" s="47"/>
      <c r="G37" s="44" t="str">
        <f t="shared" si="1"/>
        <v>10.254.91.234</v>
      </c>
      <c r="H37" s="44" t="str">
        <f t="shared" si="2"/>
        <v>17.09.04a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de0896ncap20035</v>
      </c>
      <c r="C38" s="50"/>
      <c r="D38" s="46"/>
      <c r="E38" s="16"/>
      <c r="F38" s="47"/>
      <c r="G38" s="44" t="str">
        <f t="shared" si="1"/>
        <v>10.254.91.235</v>
      </c>
      <c r="H38" s="44" t="str">
        <f t="shared" si="2"/>
        <v>17.09.04a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de0896ncap20036</v>
      </c>
      <c r="C39" s="50"/>
      <c r="D39" s="46"/>
      <c r="E39" s="16"/>
      <c r="F39" s="47"/>
      <c r="G39" s="44" t="str">
        <f t="shared" si="1"/>
        <v>10.254.91.236</v>
      </c>
      <c r="H39" s="44" t="str">
        <f t="shared" si="2"/>
        <v>17.09.04a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de0896ncap20037</v>
      </c>
      <c r="C40" s="50"/>
      <c r="D40" s="46"/>
      <c r="E40" s="16"/>
      <c r="F40" s="47"/>
      <c r="G40" s="44" t="str">
        <f t="shared" si="1"/>
        <v>10.254.91.237</v>
      </c>
      <c r="H40" s="44" t="str">
        <f t="shared" si="2"/>
        <v>17.09.04a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de0896ncap20038</v>
      </c>
      <c r="C41" s="50"/>
      <c r="D41" s="46"/>
      <c r="E41" s="16"/>
      <c r="F41" s="47"/>
      <c r="G41" s="44" t="str">
        <f t="shared" si="1"/>
        <v>10.254.91.238</v>
      </c>
      <c r="H41" s="44" t="str">
        <f t="shared" si="2"/>
        <v>17.09.04a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de0896ncap20039</v>
      </c>
      <c r="C42" s="50"/>
      <c r="D42" s="46"/>
      <c r="E42" s="16"/>
      <c r="F42" s="47"/>
      <c r="G42" s="44" t="str">
        <f t="shared" si="1"/>
        <v>10.254.91.239</v>
      </c>
      <c r="H42" s="44" t="str">
        <f t="shared" si="2"/>
        <v>17.09.04a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de0896ncap20040</v>
      </c>
      <c r="C43" s="50"/>
      <c r="D43" s="46"/>
      <c r="E43" s="16"/>
      <c r="F43" s="47"/>
      <c r="G43" s="44" t="str">
        <f t="shared" si="1"/>
        <v>10.254.91.240</v>
      </c>
      <c r="H43" s="44" t="str">
        <f t="shared" si="2"/>
        <v>17.09.04a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de0896ncap20041</v>
      </c>
      <c r="C44" s="50"/>
      <c r="D44" s="46"/>
      <c r="E44" s="16"/>
      <c r="F44" s="47"/>
      <c r="G44" s="44" t="str">
        <f t="shared" si="1"/>
        <v>10.254.91.241</v>
      </c>
      <c r="H44" s="44" t="str">
        <f t="shared" si="2"/>
        <v>17.09.04a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de0896ncap20042</v>
      </c>
      <c r="C45" s="50"/>
      <c r="D45" s="46"/>
      <c r="E45" s="16"/>
      <c r="F45" s="47"/>
      <c r="G45" s="44" t="str">
        <f t="shared" si="1"/>
        <v>10.254.91.242</v>
      </c>
      <c r="H45" s="44" t="str">
        <f t="shared" si="2"/>
        <v>17.09.04a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de0896ncap20043</v>
      </c>
      <c r="C46" s="50"/>
      <c r="D46" s="46"/>
      <c r="E46" s="16"/>
      <c r="F46" s="47"/>
      <c r="G46" s="44" t="str">
        <f t="shared" si="1"/>
        <v>10.254.91.243</v>
      </c>
      <c r="H46" s="44" t="str">
        <f t="shared" si="2"/>
        <v>17.09.04a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de0896ncap20044</v>
      </c>
      <c r="C47" s="50"/>
      <c r="D47" s="46"/>
      <c r="E47" s="16"/>
      <c r="F47" s="47"/>
      <c r="G47" s="44" t="str">
        <f t="shared" si="1"/>
        <v>10.254.91.244</v>
      </c>
      <c r="H47" s="44" t="str">
        <f t="shared" si="2"/>
        <v>17.09.04a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de0896ncap20045</v>
      </c>
      <c r="C48" s="50"/>
      <c r="D48" s="46"/>
      <c r="E48" s="16"/>
      <c r="F48" s="47"/>
      <c r="G48" s="44" t="str">
        <f t="shared" si="1"/>
        <v>10.254.91.245</v>
      </c>
      <c r="H48" s="44" t="str">
        <f t="shared" si="2"/>
        <v>17.09.04a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de0896ncap20046</v>
      </c>
      <c r="C49" s="50"/>
      <c r="D49" s="46"/>
      <c r="E49" s="16"/>
      <c r="F49" s="47"/>
      <c r="G49" s="44" t="str">
        <f t="shared" si="1"/>
        <v>10.254.91.246</v>
      </c>
      <c r="H49" s="44" t="str">
        <f t="shared" si="2"/>
        <v>17.09.04a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de0896ncap20047</v>
      </c>
      <c r="C50" s="50"/>
      <c r="D50" s="46"/>
      <c r="E50" s="16"/>
      <c r="F50" s="47"/>
      <c r="G50" s="44" t="str">
        <f t="shared" si="1"/>
        <v>10.254.91.247</v>
      </c>
      <c r="H50" s="44" t="str">
        <f t="shared" si="2"/>
        <v>17.09.04a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de0896ncap20048</v>
      </c>
      <c r="C51" s="50"/>
      <c r="D51" s="46"/>
      <c r="E51" s="16"/>
      <c r="F51" s="47"/>
      <c r="G51" s="44" t="str">
        <f t="shared" si="1"/>
        <v>10.254.91.248</v>
      </c>
      <c r="H51" s="44" t="str">
        <f t="shared" si="2"/>
        <v>17.09.04a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de0896ncap20049</v>
      </c>
      <c r="C52" s="50"/>
      <c r="D52" s="46"/>
      <c r="E52" s="16"/>
      <c r="F52" s="47"/>
      <c r="G52" s="44" t="str">
        <f t="shared" si="1"/>
        <v>10.254.91.249</v>
      </c>
      <c r="H52" s="44" t="str">
        <f t="shared" si="2"/>
        <v>17.09.04a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de0896ncap20050</v>
      </c>
      <c r="C53" s="50"/>
      <c r="D53" s="46"/>
      <c r="E53" s="16"/>
      <c r="F53" s="47"/>
      <c r="G53" s="44" t="str">
        <f t="shared" si="1"/>
        <v>10.254.91.250</v>
      </c>
      <c r="H53" s="44" t="str">
        <f t="shared" si="2"/>
        <v>17.09.04a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de0896ncap20051</v>
      </c>
      <c r="C54" s="50"/>
      <c r="D54" s="46"/>
      <c r="E54" s="16"/>
      <c r="F54" s="47"/>
      <c r="G54" s="44" t="str">
        <f t="shared" si="1"/>
        <v>10.254.91.251</v>
      </c>
      <c r="H54" s="44" t="str">
        <f t="shared" si="2"/>
        <v>17.09.04a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de0896ncap20052</v>
      </c>
      <c r="C55" s="50"/>
      <c r="D55" s="46"/>
      <c r="E55" s="16"/>
      <c r="F55" s="47"/>
      <c r="G55" s="44" t="str">
        <f t="shared" si="1"/>
        <v>10.254.91.252</v>
      </c>
      <c r="H55" s="44" t="str">
        <f t="shared" si="2"/>
        <v>17.09.04a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de0896ncap20053</v>
      </c>
      <c r="C56" s="50"/>
      <c r="D56" s="46"/>
      <c r="E56" s="16"/>
      <c r="F56" s="47"/>
      <c r="G56" s="44" t="str">
        <f t="shared" si="1"/>
        <v>10.254.91.253</v>
      </c>
      <c r="H56" s="44" t="str">
        <f t="shared" si="2"/>
        <v>17.09.04a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de0896ncap20054</v>
      </c>
      <c r="C57" s="50"/>
      <c r="D57" s="46"/>
      <c r="E57" s="16"/>
      <c r="F57" s="47"/>
      <c r="G57" s="44" t="str">
        <f t="shared" si="1"/>
        <v>10.254.91.254</v>
      </c>
      <c r="H57" s="44" t="str">
        <f t="shared" si="2"/>
        <v>17.09.04a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de0896ncap20055</v>
      </c>
      <c r="C58" s="50"/>
      <c r="D58" s="46"/>
      <c r="E58" s="16"/>
      <c r="F58" s="47"/>
      <c r="G58" s="44" t="str">
        <f t="shared" si="1"/>
        <v>10.254.91.21</v>
      </c>
      <c r="H58" s="44" t="str">
        <f t="shared" si="2"/>
        <v>17.09.04a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de0896ncap20056</v>
      </c>
      <c r="C59" s="50"/>
      <c r="D59" s="46"/>
      <c r="E59" s="16"/>
      <c r="F59" s="47"/>
      <c r="G59" s="44" t="str">
        <f t="shared" si="1"/>
        <v>10.254.91.22</v>
      </c>
      <c r="H59" s="44" t="str">
        <f t="shared" si="2"/>
        <v>17.09.04a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de0896ncap20057</v>
      </c>
      <c r="C60" s="50"/>
      <c r="D60" s="46"/>
      <c r="E60" s="16"/>
      <c r="F60" s="47"/>
      <c r="G60" s="44" t="str">
        <f t="shared" si="1"/>
        <v>10.254.91.23</v>
      </c>
      <c r="H60" s="44" t="str">
        <f t="shared" si="2"/>
        <v>17.09.04a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de0896ncap20058</v>
      </c>
      <c r="C61" s="50"/>
      <c r="D61" s="46"/>
      <c r="E61" s="16"/>
      <c r="F61" s="47"/>
      <c r="G61" s="44" t="str">
        <f t="shared" si="1"/>
        <v>10.254.91.24</v>
      </c>
      <c r="H61" s="44" t="str">
        <f t="shared" si="2"/>
        <v>17.09.04a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de0896ncap20059</v>
      </c>
      <c r="C62" s="50"/>
      <c r="D62" s="46"/>
      <c r="E62" s="16"/>
      <c r="F62" s="47"/>
      <c r="G62" s="44" t="str">
        <f t="shared" si="1"/>
        <v>10.254.91.25</v>
      </c>
      <c r="H62" s="44" t="str">
        <f t="shared" si="2"/>
        <v>17.09.04a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de0896ncap20060</v>
      </c>
      <c r="C63" s="50"/>
      <c r="D63" s="46"/>
      <c r="E63" s="16"/>
      <c r="F63" s="47"/>
      <c r="G63" s="44" t="str">
        <f t="shared" si="1"/>
        <v>10.254.91.26</v>
      </c>
      <c r="H63" s="44" t="str">
        <f t="shared" si="2"/>
        <v>17.09.04a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de0896ncap20061</v>
      </c>
      <c r="C64" s="50"/>
      <c r="D64" s="46"/>
      <c r="E64" s="16"/>
      <c r="F64" s="47"/>
      <c r="G64" s="44" t="str">
        <f t="shared" si="1"/>
        <v>10.254.91.27</v>
      </c>
      <c r="H64" s="44" t="str">
        <f t="shared" si="2"/>
        <v>17.09.04a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de0896ncap20062</v>
      </c>
      <c r="C65" s="50"/>
      <c r="D65" s="46"/>
      <c r="E65" s="16"/>
      <c r="F65" s="47"/>
      <c r="G65" s="44" t="str">
        <f t="shared" si="1"/>
        <v>10.254.91.28</v>
      </c>
      <c r="H65" s="44" t="str">
        <f t="shared" si="2"/>
        <v>17.09.04a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de0896ncap20063</v>
      </c>
      <c r="C66" s="50"/>
      <c r="D66" s="46"/>
      <c r="E66" s="16"/>
      <c r="F66" s="47"/>
      <c r="G66" s="44" t="str">
        <f t="shared" si="1"/>
        <v>10.254.91.29</v>
      </c>
      <c r="H66" s="44" t="str">
        <f t="shared" si="2"/>
        <v>17.09.04a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de0896ncap20064</v>
      </c>
      <c r="C67" s="50"/>
      <c r="D67" s="46"/>
      <c r="E67" s="16"/>
      <c r="F67" s="47"/>
      <c r="G67" s="44" t="str">
        <f t="shared" si="1"/>
        <v>10.254.91.30</v>
      </c>
      <c r="H67" s="44" t="str">
        <f t="shared" si="2"/>
        <v>17.09.04a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de0896ncap20065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10.254.91.31</v>
      </c>
      <c r="H68" s="44" t="str">
        <f t="shared" ref="H68:H131" si="14">var_version_wlc</f>
        <v>17.09.04a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de0896ncap20066</v>
      </c>
      <c r="C69" s="50"/>
      <c r="D69" s="46"/>
      <c r="E69" s="16"/>
      <c r="F69" s="47"/>
      <c r="G69" s="44" t="str">
        <f t="shared" si="13"/>
        <v>10.254.91.32</v>
      </c>
      <c r="H69" s="44" t="str">
        <f t="shared" si="14"/>
        <v>17.09.04a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de0896ncap20067</v>
      </c>
      <c r="C70" s="50"/>
      <c r="D70" s="46"/>
      <c r="E70" s="16"/>
      <c r="F70" s="47"/>
      <c r="G70" s="44" t="str">
        <f t="shared" si="13"/>
        <v>10.254.91.33</v>
      </c>
      <c r="H70" s="44" t="str">
        <f t="shared" si="14"/>
        <v>17.09.04a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de0896ncap20068</v>
      </c>
      <c r="C71" s="50"/>
      <c r="D71" s="46"/>
      <c r="E71" s="16"/>
      <c r="F71" s="47"/>
      <c r="G71" s="44" t="str">
        <f t="shared" si="13"/>
        <v>10.254.91.34</v>
      </c>
      <c r="H71" s="44" t="str">
        <f t="shared" si="14"/>
        <v>17.09.04a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de0896ncap20069</v>
      </c>
      <c r="C72" s="50"/>
      <c r="D72" s="46"/>
      <c r="E72" s="16"/>
      <c r="F72" s="47"/>
      <c r="G72" s="44" t="str">
        <f t="shared" si="13"/>
        <v>10.254.91.35</v>
      </c>
      <c r="H72" s="44" t="str">
        <f t="shared" si="14"/>
        <v>17.09.04a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de0896ncap20070</v>
      </c>
      <c r="C73" s="50"/>
      <c r="D73" s="46"/>
      <c r="E73" s="16"/>
      <c r="F73" s="47"/>
      <c r="G73" s="44" t="str">
        <f t="shared" si="13"/>
        <v>10.254.91.36</v>
      </c>
      <c r="H73" s="44" t="str">
        <f t="shared" si="14"/>
        <v>17.09.04a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de0896ncap20071</v>
      </c>
      <c r="C74" s="50"/>
      <c r="D74" s="46"/>
      <c r="E74" s="16"/>
      <c r="F74" s="47"/>
      <c r="G74" s="44" t="str">
        <f t="shared" si="13"/>
        <v>10.254.91.37</v>
      </c>
      <c r="H74" s="44" t="str">
        <f t="shared" si="14"/>
        <v>17.09.04a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de0896ncap20072</v>
      </c>
      <c r="C75" s="50"/>
      <c r="D75" s="46"/>
      <c r="E75" s="16"/>
      <c r="F75" s="47"/>
      <c r="G75" s="44" t="str">
        <f t="shared" si="13"/>
        <v>10.254.91.38</v>
      </c>
      <c r="H75" s="44" t="str">
        <f t="shared" si="14"/>
        <v>17.09.04a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de0896ncap20073</v>
      </c>
      <c r="C76" s="50"/>
      <c r="D76" s="46"/>
      <c r="E76" s="16"/>
      <c r="F76" s="47"/>
      <c r="G76" s="44" t="str">
        <f t="shared" si="13"/>
        <v>10.254.91.39</v>
      </c>
      <c r="H76" s="44" t="str">
        <f t="shared" si="14"/>
        <v>17.09.04a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de0896ncap20074</v>
      </c>
      <c r="C77" s="50"/>
      <c r="D77" s="46"/>
      <c r="E77" s="16"/>
      <c r="F77" s="47"/>
      <c r="G77" s="44" t="str">
        <f t="shared" si="13"/>
        <v>10.254.91.40</v>
      </c>
      <c r="H77" s="44" t="str">
        <f t="shared" si="14"/>
        <v>17.09.04a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de0896ncap20075</v>
      </c>
      <c r="C78" s="50"/>
      <c r="D78" s="46"/>
      <c r="E78" s="16"/>
      <c r="F78" s="47"/>
      <c r="G78" s="44" t="str">
        <f t="shared" si="13"/>
        <v>10.254.91.41</v>
      </c>
      <c r="H78" s="44" t="str">
        <f t="shared" si="14"/>
        <v>17.09.04a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de0896ncap20076</v>
      </c>
      <c r="C79" s="50"/>
      <c r="D79" s="46"/>
      <c r="E79" s="16"/>
      <c r="F79" s="47"/>
      <c r="G79" s="44" t="str">
        <f t="shared" si="13"/>
        <v>10.254.91.42</v>
      </c>
      <c r="H79" s="44" t="str">
        <f t="shared" si="14"/>
        <v>17.09.04a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de0896ncap20077</v>
      </c>
      <c r="C80" s="50"/>
      <c r="D80" s="46"/>
      <c r="E80" s="16"/>
      <c r="F80" s="47"/>
      <c r="G80" s="44" t="str">
        <f t="shared" si="13"/>
        <v>10.254.91.43</v>
      </c>
      <c r="H80" s="44" t="str">
        <f t="shared" si="14"/>
        <v>17.09.04a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de0896ncap20078</v>
      </c>
      <c r="C81" s="50"/>
      <c r="D81" s="46"/>
      <c r="E81" s="16"/>
      <c r="F81" s="47"/>
      <c r="G81" s="44" t="str">
        <f t="shared" si="13"/>
        <v>10.254.91.44</v>
      </c>
      <c r="H81" s="44" t="str">
        <f t="shared" si="14"/>
        <v>17.09.04a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de0896ncap20079</v>
      </c>
      <c r="C82" s="50"/>
      <c r="D82" s="46"/>
      <c r="E82" s="16"/>
      <c r="F82" s="47"/>
      <c r="G82" s="44" t="str">
        <f t="shared" si="13"/>
        <v>10.254.91.45</v>
      </c>
      <c r="H82" s="44" t="str">
        <f t="shared" si="14"/>
        <v>17.09.04a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de0896ncap20080</v>
      </c>
      <c r="C83" s="50"/>
      <c r="D83" s="46"/>
      <c r="E83" s="16"/>
      <c r="F83" s="47"/>
      <c r="G83" s="44" t="str">
        <f t="shared" si="13"/>
        <v>10.254.91.46</v>
      </c>
      <c r="H83" s="44" t="str">
        <f t="shared" si="14"/>
        <v>17.09.04a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de0896ncap20081</v>
      </c>
      <c r="C84" s="50"/>
      <c r="D84" s="46"/>
      <c r="E84" s="16"/>
      <c r="F84" s="47"/>
      <c r="G84" s="44" t="str">
        <f t="shared" si="13"/>
        <v>10.254.91.47</v>
      </c>
      <c r="H84" s="44" t="str">
        <f t="shared" si="14"/>
        <v>17.09.04a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de0896ncap20082</v>
      </c>
      <c r="C85" s="50"/>
      <c r="D85" s="46"/>
      <c r="E85" s="16"/>
      <c r="F85" s="47"/>
      <c r="G85" s="44" t="str">
        <f t="shared" si="13"/>
        <v>10.254.91.48</v>
      </c>
      <c r="H85" s="44" t="str">
        <f t="shared" si="14"/>
        <v>17.09.04a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de0896ncap20083</v>
      </c>
      <c r="C86" s="50"/>
      <c r="D86" s="46"/>
      <c r="E86" s="16"/>
      <c r="F86" s="47"/>
      <c r="G86" s="44" t="str">
        <f t="shared" si="13"/>
        <v>10.254.91.49</v>
      </c>
      <c r="H86" s="44" t="str">
        <f t="shared" si="14"/>
        <v>17.09.04a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de0896ncap20084</v>
      </c>
      <c r="C87" s="50"/>
      <c r="D87" s="46"/>
      <c r="E87" s="16"/>
      <c r="F87" s="47"/>
      <c r="G87" s="44" t="str">
        <f t="shared" si="13"/>
        <v>10.254.91.50</v>
      </c>
      <c r="H87" s="44" t="str">
        <f t="shared" si="14"/>
        <v>17.09.04a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de0896ncap20085</v>
      </c>
      <c r="C88" s="50"/>
      <c r="D88" s="46"/>
      <c r="E88" s="16"/>
      <c r="F88" s="47"/>
      <c r="G88" s="44" t="str">
        <f t="shared" si="13"/>
        <v>10.254.91.51</v>
      </c>
      <c r="H88" s="44" t="str">
        <f t="shared" si="14"/>
        <v>17.09.04a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de0896ncap20086</v>
      </c>
      <c r="C89" s="50"/>
      <c r="D89" s="46"/>
      <c r="E89" s="16"/>
      <c r="F89" s="47"/>
      <c r="G89" s="44" t="str">
        <f t="shared" si="13"/>
        <v>10.254.91.52</v>
      </c>
      <c r="H89" s="44" t="str">
        <f t="shared" si="14"/>
        <v>17.09.04a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de0896ncap20087</v>
      </c>
      <c r="C90" s="50"/>
      <c r="D90" s="46"/>
      <c r="E90" s="16"/>
      <c r="F90" s="47"/>
      <c r="G90" s="44" t="str">
        <f t="shared" si="13"/>
        <v>10.254.91.53</v>
      </c>
      <c r="H90" s="44" t="str">
        <f t="shared" si="14"/>
        <v>17.09.04a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de0896ncap20088</v>
      </c>
      <c r="C91" s="50"/>
      <c r="D91" s="46"/>
      <c r="E91" s="16"/>
      <c r="F91" s="47"/>
      <c r="G91" s="44" t="str">
        <f t="shared" si="13"/>
        <v>10.254.91.54</v>
      </c>
      <c r="H91" s="44" t="str">
        <f t="shared" si="14"/>
        <v>17.09.04a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de0896ncap20089</v>
      </c>
      <c r="C92" s="50"/>
      <c r="D92" s="46"/>
      <c r="E92" s="16"/>
      <c r="F92" s="47"/>
      <c r="G92" s="44" t="str">
        <f t="shared" si="13"/>
        <v>10.254.91.55</v>
      </c>
      <c r="H92" s="44" t="str">
        <f t="shared" si="14"/>
        <v>17.09.04a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de0896ncap20090</v>
      </c>
      <c r="C93" s="50"/>
      <c r="D93" s="46"/>
      <c r="E93" s="16"/>
      <c r="F93" s="47"/>
      <c r="G93" s="44" t="str">
        <f t="shared" si="13"/>
        <v>10.254.91.56</v>
      </c>
      <c r="H93" s="44" t="str">
        <f t="shared" si="14"/>
        <v>17.09.04a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de0896ncap20091</v>
      </c>
      <c r="C94" s="50"/>
      <c r="D94" s="46"/>
      <c r="E94" s="16"/>
      <c r="F94" s="47"/>
      <c r="G94" s="44" t="str">
        <f t="shared" si="13"/>
        <v>10.254.91.57</v>
      </c>
      <c r="H94" s="44" t="str">
        <f t="shared" si="14"/>
        <v>17.09.04a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de0896ncap20092</v>
      </c>
      <c r="C95" s="50"/>
      <c r="D95" s="46"/>
      <c r="E95" s="16"/>
      <c r="F95" s="47"/>
      <c r="G95" s="44" t="str">
        <f t="shared" si="13"/>
        <v>10.254.91.58</v>
      </c>
      <c r="H95" s="44" t="str">
        <f t="shared" si="14"/>
        <v>17.09.04a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de0896ncap20093</v>
      </c>
      <c r="C96" s="50"/>
      <c r="D96" s="46"/>
      <c r="E96" s="16"/>
      <c r="F96" s="47"/>
      <c r="G96" s="44" t="str">
        <f t="shared" si="13"/>
        <v>10.254.91.59</v>
      </c>
      <c r="H96" s="44" t="str">
        <f t="shared" si="14"/>
        <v>17.09.04a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de0896ncap20094</v>
      </c>
      <c r="C97" s="50"/>
      <c r="D97" s="46"/>
      <c r="E97" s="16"/>
      <c r="F97" s="47"/>
      <c r="G97" s="44" t="str">
        <f t="shared" si="13"/>
        <v>10.254.91.60</v>
      </c>
      <c r="H97" s="44" t="str">
        <f t="shared" si="14"/>
        <v>17.09.04a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de0896ncap20095</v>
      </c>
      <c r="C98" s="50"/>
      <c r="D98" s="46"/>
      <c r="E98" s="16"/>
      <c r="F98" s="47"/>
      <c r="G98" s="44" t="str">
        <f t="shared" si="13"/>
        <v>10.254.91.61</v>
      </c>
      <c r="H98" s="44" t="str">
        <f t="shared" si="14"/>
        <v>17.09.04a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de0896ncap20096</v>
      </c>
      <c r="C99" s="50"/>
      <c r="D99" s="46"/>
      <c r="E99" s="16"/>
      <c r="F99" s="47"/>
      <c r="G99" s="44" t="str">
        <f t="shared" si="13"/>
        <v>10.254.91.62</v>
      </c>
      <c r="H99" s="44" t="str">
        <f t="shared" si="14"/>
        <v>17.09.04a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de0896ncap20097</v>
      </c>
      <c r="C100" s="50"/>
      <c r="D100" s="46"/>
      <c r="E100" s="16"/>
      <c r="F100" s="47"/>
      <c r="G100" s="44" t="str">
        <f t="shared" si="13"/>
        <v>10.254.91.63</v>
      </c>
      <c r="H100" s="44" t="str">
        <f t="shared" si="14"/>
        <v>17.09.04a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de0896ncap20098</v>
      </c>
      <c r="C101" s="50"/>
      <c r="D101" s="46"/>
      <c r="E101" s="16"/>
      <c r="F101" s="47"/>
      <c r="G101" s="44" t="str">
        <f t="shared" si="13"/>
        <v>10.254.91.64</v>
      </c>
      <c r="H101" s="44" t="str">
        <f t="shared" si="14"/>
        <v>17.09.04a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de0896ncap20099</v>
      </c>
      <c r="C102" s="50"/>
      <c r="D102" s="46"/>
      <c r="E102" s="16"/>
      <c r="F102" s="47"/>
      <c r="G102" s="44" t="str">
        <f t="shared" si="13"/>
        <v>10.254.91.65</v>
      </c>
      <c r="H102" s="44" t="str">
        <f t="shared" si="14"/>
        <v>17.09.04a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de0896ncap20100</v>
      </c>
      <c r="C103" s="50"/>
      <c r="D103" s="46"/>
      <c r="E103" s="16"/>
      <c r="F103" s="47"/>
      <c r="G103" s="44" t="str">
        <f t="shared" si="13"/>
        <v>10.254.91.66</v>
      </c>
      <c r="H103" s="44" t="str">
        <f t="shared" si="14"/>
        <v>17.09.04a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de0896ncap20101</v>
      </c>
      <c r="C104" s="50"/>
      <c r="D104" s="46"/>
      <c r="E104" s="16"/>
      <c r="F104" s="47"/>
      <c r="G104" s="44" t="str">
        <f t="shared" si="13"/>
        <v>10.254.91.67</v>
      </c>
      <c r="H104" s="44" t="str">
        <f t="shared" si="14"/>
        <v>17.09.04a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de0896ncap20102</v>
      </c>
      <c r="C105" s="50"/>
      <c r="D105" s="46"/>
      <c r="E105" s="16"/>
      <c r="F105" s="47"/>
      <c r="G105" s="44" t="str">
        <f t="shared" si="13"/>
        <v>10.254.91.68</v>
      </c>
      <c r="H105" s="44" t="str">
        <f t="shared" si="14"/>
        <v>17.09.04a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de0896ncap20103</v>
      </c>
      <c r="C106" s="50"/>
      <c r="D106" s="46"/>
      <c r="E106" s="16"/>
      <c r="F106" s="47"/>
      <c r="G106" s="44" t="str">
        <f t="shared" si="13"/>
        <v>10.254.91.69</v>
      </c>
      <c r="H106" s="44" t="str">
        <f t="shared" si="14"/>
        <v>17.09.04a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17.09.04a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17.09.04a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17.09.04a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17.09.04a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17.09.04a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17.09.04a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17.09.04a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17.09.04a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17.09.04a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17.09.04a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17.09.04a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17.09.04a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17.09.04a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17.09.04a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17.09.04a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17.09.04a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17.09.04a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17.09.04a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17.09.04a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17.09.04a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17.09.04a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17.09.04a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17.09.04a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17.09.04a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17.09.04a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17.09.04a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17.09.04a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17.09.04a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17.09.04a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17.09.04a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17.09.04a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17.09.04a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17.09.04a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17.09.04a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17.09.04a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17.09.04a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17.09.04a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17.09.04a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17.09.04a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17.09.04a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17.09.04a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17.09.04a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17.09.04a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17.09.04a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17.09.04a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17.09.04a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17.09.04a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17.09.04a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17.09.04a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17.09.04a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17.09.04a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17.09.04a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17.09.04a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17.09.04a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17.09.04a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17.09.04a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17.09.04a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17.09.04a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17.09.04a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17.09.04a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17.09.04a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17.09.04a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17.09.04a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17.09.04a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17.09.04a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17.09.04a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17.09.04a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17.09.04a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17.09.04a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17.09.04a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17.09.04a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17.09.04a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17.09.04a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17.09.04a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17.09.04a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17.09.04a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17.09.04a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17.09.04a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17.09.04a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17.09.04a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17.09.04a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17.09.04a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17.09.04a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17.09.04a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17.09.04a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17.09.04a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17.09.04a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17.09.04a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17.09.04a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17.09.04a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17.09.04a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17.09.04a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17.09.04a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17.09.04a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17.09.04a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17.09.04a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17.09.04a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17.09.04a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17.09.04a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17.09.04a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17.09.04a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17.09.04a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17.09.04a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17.09.04a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17.09.04a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17.09.04a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17.09.04a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17.09.04a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17.09.04a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17.09.04a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17.09.04a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17.09.04a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17.09.04a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17.09.04a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17.09.04a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17.09.04a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17.09.04a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17.09.04a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17.09.04a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17.09.04a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17.09.04a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17.09.04a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17.09.04a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17.09.04a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17.09.04a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17.09.04a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17.09.04a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17.09.04a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17.09.04a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17.09.04a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17.09.04a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17.09.04a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17.09.04a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17.09.04a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17.09.04a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17.09.04a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17.09.04a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17.09.04a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17.09.04a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17.09.04a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17.09.04a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17.09.04a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17.09.04a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17.09.04a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17.09.04a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17.09.04a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17.09.04a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17.09.04a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17.09.04a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17.09.04a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17.09.04a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4" workbookViewId="0"/>
  </sheetViews>
  <sheetFormatPr baseColWidth="10" defaultColWidth="11.44140625" defaultRowHeight="14.4"/>
  <cols>
    <col min="1" max="1" width="4" style="45" bestFit="1" customWidth="1"/>
    <col min="2" max="2" width="16.5546875" style="45" bestFit="1" customWidth="1"/>
    <col min="3" max="3" width="13" style="45" customWidth="1"/>
    <col min="4" max="4" width="14.33203125" style="48" customWidth="1"/>
    <col min="5" max="5" width="14.109375" style="1" bestFit="1" customWidth="1"/>
    <col min="6" max="6" width="12.6640625" style="49" customWidth="1"/>
    <col min="7" max="7" width="12.5546875" style="45" customWidth="1"/>
    <col min="8" max="8" width="8.109375" style="45" bestFit="1" customWidth="1"/>
    <col min="9" max="9" width="9.6640625" style="45" customWidth="1"/>
    <col min="10" max="10" width="38.5546875" style="45" customWidth="1"/>
    <col min="11" max="11" width="15.6640625" style="1" bestFit="1" customWidth="1"/>
    <col min="12" max="12" width="17.6640625" style="1" hidden="1" customWidth="1"/>
    <col min="13" max="13" width="15.88671875" style="1" hidden="1" customWidth="1"/>
    <col min="14" max="14" width="15.44140625" style="1" hidden="1" customWidth="1"/>
    <col min="15" max="16384" width="11.44140625" style="1"/>
  </cols>
  <sheetData>
    <row r="1" spans="1:14" s="2" customFormat="1" ht="15" customHeight="1">
      <c r="A1" s="53" t="s">
        <v>1019</v>
      </c>
      <c r="B1" s="52" t="str">
        <f>var_nl</f>
        <v>896</v>
      </c>
      <c r="C1" s="245" t="s">
        <v>1007</v>
      </c>
      <c r="D1" s="169" t="s">
        <v>1013</v>
      </c>
      <c r="E1" s="159" t="s">
        <v>1014</v>
      </c>
      <c r="F1" s="160"/>
      <c r="G1" s="245" t="s">
        <v>1017</v>
      </c>
      <c r="H1" s="245" t="s">
        <v>1018</v>
      </c>
      <c r="I1" s="248" t="s">
        <v>1022</v>
      </c>
      <c r="J1" s="250" t="s">
        <v>1024</v>
      </c>
      <c r="K1" s="245" t="s">
        <v>1457</v>
      </c>
      <c r="L1" s="247" t="s">
        <v>1039</v>
      </c>
      <c r="M1" s="247"/>
      <c r="N1" s="247"/>
    </row>
    <row r="2" spans="1:14" s="2" customFormat="1">
      <c r="A2" s="51" t="s">
        <v>1011</v>
      </c>
      <c r="B2" s="51" t="s">
        <v>1012</v>
      </c>
      <c r="C2" s="246"/>
      <c r="D2" s="170"/>
      <c r="E2" s="23" t="s">
        <v>1015</v>
      </c>
      <c r="F2" s="25" t="s">
        <v>1016</v>
      </c>
      <c r="G2" s="246"/>
      <c r="H2" s="246"/>
      <c r="I2" s="249"/>
      <c r="J2" s="251"/>
      <c r="K2" s="246"/>
      <c r="L2" s="247"/>
      <c r="M2" s="247"/>
      <c r="N2" s="247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1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de0896ncap20001</v>
      </c>
      <c r="C4" s="44" t="str">
        <f>IF('AP-LIST_c9800'!C4="","",IF(LOWER('AP-LIST_ctvm'!$C4)=LOWER('AP-LIST_c9800'!$C4),'AP-LIST_ctvm'!C4,'AP-LIST_c9800'!C4))</f>
        <v/>
      </c>
      <c r="D4" s="26" t="str">
        <f>IF('AP-LIST_c9800'!D4="","",IF(LOWER('AP-LIST_ctvm'!$C4)=LOWER('AP-LIST_c9800'!$C4),'AP-LIST_ctvm'!D4,'AP-LIST_c9800'!D4))</f>
        <v/>
      </c>
      <c r="E4" s="19" t="str">
        <f>IF('AP-LIST_c9800'!E4="","",IF(LOWER('AP-LIST_ctvm'!$C4)=LOWER('AP-LIST_c9800'!$C4),'AP-LIST_ctvm'!E4,'AP-LIST_c9800'!E4))</f>
        <v/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10.254.91.201</v>
      </c>
      <c r="H4" s="44" t="str">
        <f>var_version_wlc</f>
        <v>17.09.04a</v>
      </c>
      <c r="I4" s="44" t="str">
        <f t="shared" ref="I4:I67" si="2">IF(C4="","",IF(C4="c9120AXI","indoor",IF(C4="c9124AXI","outdoor",IF(C4="AIR-AP1832I","indoor",IF(C4="AIR-AP1542I","outdoor","# FEHLER")))))</f>
        <v/>
      </c>
      <c r="J4" s="111" t="str">
        <f>IF('AP-LIST_c9800'!C4="","",IF(LOWER('AP-LIST_ctvm'!C4)=LOWER('AP-LIST_c9800'!C4),"AP Migration CTVM &gt; c9800",CONCATENATE("AP ",'AP-LIST_ctvm'!C4," durch ",'AP-LIST_c9800'!C4," ersetzt")))</f>
        <v/>
      </c>
      <c r="K4" s="50"/>
      <c r="L4" s="5" t="str">
        <f t="shared" ref="L4:L67" si="3">UPPER(MID(E4,1,2)&amp;":"&amp;MID(E4,3,2)&amp;":"&amp;MID(E4,5,2)&amp;":"&amp;MID(E4,7,2)&amp;":"&amp;MID(E4,9,2)&amp;":"&amp;MID(E4,11,2))</f>
        <v>:::::</v>
      </c>
      <c r="M4" s="5" t="str">
        <f t="shared" ref="M4:M67" si="4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de0896ncap20002</v>
      </c>
      <c r="C5" s="44" t="str">
        <f>IF('AP-LIST_c9800'!C5="","",IF(LOWER('AP-LIST_ctvm'!$C5)=LOWER('AP-LIST_c9800'!$C5),'AP-LIST_ctvm'!C5,'AP-LIST_c9800'!C5))</f>
        <v/>
      </c>
      <c r="D5" s="26" t="str">
        <f>IF('AP-LIST_c9800'!D5="","",IF(LOWER('AP-LIST_ctvm'!$C5)=LOWER('AP-LIST_c9800'!$C5),'AP-LIST_ctvm'!D5,'AP-LIST_c9800'!D5))</f>
        <v/>
      </c>
      <c r="E5" s="19" t="str">
        <f>IF('AP-LIST_c9800'!E5="","",IF(LOWER('AP-LIST_ctvm'!$C5)=LOWER('AP-LIST_c9800'!$C5),'AP-LIST_ctvm'!E5,'AP-LIST_c9800'!E5))</f>
        <v/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10.254.91.202</v>
      </c>
      <c r="H5" s="44" t="str">
        <f t="shared" ref="H5:H67" si="5">var_version_wlc</f>
        <v>17.09.04a</v>
      </c>
      <c r="I5" s="44" t="str">
        <f t="shared" si="2"/>
        <v/>
      </c>
      <c r="J5" s="111" t="str">
        <f>IF('AP-LIST_c9800'!C5="","",IF(LOWER('AP-LIST_ctvm'!C5)=LOWER('AP-LIST_c9800'!C5),"AP Migration CTVM &gt; c9800",CONCATENATE("AP ",'AP-LIST_ctvm'!C5," durch ",'AP-LIST_c9800'!C5," ersetzt")))</f>
        <v/>
      </c>
      <c r="K5" s="50"/>
      <c r="L5" s="5" t="str">
        <f t="shared" si="3"/>
        <v>:::::</v>
      </c>
      <c r="M5" s="5" t="str">
        <f t="shared" si="4"/>
        <v>..</v>
      </c>
      <c r="N5" s="5" t="str">
        <f t="shared" ref="N5:N68" si="6">LOWER(M5)</f>
        <v>..</v>
      </c>
    </row>
    <row r="6" spans="1:14">
      <c r="A6" s="44">
        <v>3</v>
      </c>
      <c r="B6" s="44" t="str">
        <f t="shared" si="0"/>
        <v>de0896ncap20003</v>
      </c>
      <c r="C6" s="44" t="str">
        <f>IF('AP-LIST_c9800'!C6="","",IF(LOWER('AP-LIST_ctvm'!$C6)=LOWER('AP-LIST_c9800'!$C6),'AP-LIST_ctvm'!C6,'AP-LIST_c9800'!C6))</f>
        <v/>
      </c>
      <c r="D6" s="26" t="str">
        <f>IF('AP-LIST_c9800'!D6="","",IF(LOWER('AP-LIST_ctvm'!$C6)=LOWER('AP-LIST_c9800'!$C6),'AP-LIST_ctvm'!D6,'AP-LIST_c9800'!D6))</f>
        <v/>
      </c>
      <c r="E6" s="19" t="str">
        <f>IF('AP-LIST_c9800'!E6="","",IF(LOWER('AP-LIST_ctvm'!$C6)=LOWER('AP-LIST_c9800'!$C6),'AP-LIST_ctvm'!E6,'AP-LIST_c9800'!E6))</f>
        <v/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10.254.91.203</v>
      </c>
      <c r="H6" s="44" t="str">
        <f t="shared" si="5"/>
        <v>17.09.04a</v>
      </c>
      <c r="I6" s="44" t="str">
        <f t="shared" si="2"/>
        <v/>
      </c>
      <c r="J6" s="111" t="str">
        <f>IF('AP-LIST_c9800'!C6="","",IF(LOWER('AP-LIST_ctvm'!C6)=LOWER('AP-LIST_c9800'!C6),"AP Migration CTVM &gt; c9800",CONCATENATE("AP ",'AP-LIST_ctvm'!C6," durch ",'AP-LIST_c9800'!C6," ersetzt")))</f>
        <v/>
      </c>
      <c r="K6" s="50"/>
      <c r="L6" s="5" t="str">
        <f t="shared" si="3"/>
        <v>:::::</v>
      </c>
      <c r="M6" s="5" t="str">
        <f t="shared" si="4"/>
        <v>..</v>
      </c>
      <c r="N6" s="5" t="str">
        <f t="shared" si="6"/>
        <v>..</v>
      </c>
    </row>
    <row r="7" spans="1:14">
      <c r="A7" s="44">
        <v>4</v>
      </c>
      <c r="B7" s="44" t="str">
        <f t="shared" si="0"/>
        <v>de0896ncap20004</v>
      </c>
      <c r="C7" s="44" t="str">
        <f>IF('AP-LIST_c9800'!C7="","",IF(LOWER('AP-LIST_ctvm'!$C7)=LOWER('AP-LIST_c9800'!$C7),'AP-LIST_ctvm'!C7,'AP-LIST_c9800'!C7))</f>
        <v/>
      </c>
      <c r="D7" s="26" t="str">
        <f>IF('AP-LIST_c9800'!D7="","",IF(LOWER('AP-LIST_ctvm'!$C7)=LOWER('AP-LIST_c9800'!$C7),'AP-LIST_ctvm'!D7,'AP-LIST_c9800'!D7))</f>
        <v/>
      </c>
      <c r="E7" s="19" t="str">
        <f>IF('AP-LIST_c9800'!E7="","",IF(LOWER('AP-LIST_ctvm'!$C7)=LOWER('AP-LIST_c9800'!$C7),'AP-LIST_ctvm'!E7,'AP-LIST_c9800'!E7))</f>
        <v/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10.254.91.204</v>
      </c>
      <c r="H7" s="44" t="str">
        <f t="shared" si="5"/>
        <v>17.09.04a</v>
      </c>
      <c r="I7" s="44" t="str">
        <f t="shared" si="2"/>
        <v/>
      </c>
      <c r="J7" s="111" t="str">
        <f>IF('AP-LIST_c9800'!C7="","",IF(LOWER('AP-LIST_ctvm'!C7)=LOWER('AP-LIST_c9800'!C7),"AP Migration CTVM &gt; c9800",CONCATENATE("AP ",'AP-LIST_ctvm'!C7," durch ",'AP-LIST_c9800'!C7," ersetzt")))</f>
        <v/>
      </c>
      <c r="K7" s="50"/>
      <c r="L7" s="5" t="str">
        <f t="shared" si="3"/>
        <v>:::::</v>
      </c>
      <c r="M7" s="5" t="str">
        <f t="shared" si="4"/>
        <v>..</v>
      </c>
      <c r="N7" s="5" t="str">
        <f t="shared" si="6"/>
        <v>..</v>
      </c>
    </row>
    <row r="8" spans="1:14">
      <c r="A8" s="44">
        <v>5</v>
      </c>
      <c r="B8" s="44" t="str">
        <f t="shared" si="0"/>
        <v>de0896ncap20005</v>
      </c>
      <c r="C8" s="44" t="str">
        <f>IF('AP-LIST_c9800'!C8="","",IF(LOWER('AP-LIST_ctvm'!$C8)=LOWER('AP-LIST_c9800'!$C8),'AP-LIST_ctvm'!C8,'AP-LIST_c9800'!C8))</f>
        <v/>
      </c>
      <c r="D8" s="26" t="str">
        <f>IF('AP-LIST_c9800'!D8="","",IF(LOWER('AP-LIST_ctvm'!$C8)=LOWER('AP-LIST_c9800'!$C8),'AP-LIST_ctvm'!D8,'AP-LIST_c9800'!D8))</f>
        <v/>
      </c>
      <c r="E8" s="19" t="str">
        <f>IF('AP-LIST_c9800'!E8="","",IF(LOWER('AP-LIST_ctvm'!$C8)=LOWER('AP-LIST_c9800'!$C8),'AP-LIST_ctvm'!E8,'AP-LIST_c9800'!E8))</f>
        <v/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10.254.91.205</v>
      </c>
      <c r="H8" s="44" t="str">
        <f t="shared" si="5"/>
        <v>17.09.04a</v>
      </c>
      <c r="I8" s="44" t="str">
        <f t="shared" si="2"/>
        <v/>
      </c>
      <c r="J8" s="111" t="str">
        <f>IF('AP-LIST_c9800'!C8="","",IF(LOWER('AP-LIST_ctvm'!C8)=LOWER('AP-LIST_c9800'!C8),"AP Migration CTVM &gt; c9800",CONCATENATE("AP ",'AP-LIST_ctvm'!C8," durch ",'AP-LIST_c9800'!C8," ersetzt")))</f>
        <v/>
      </c>
      <c r="K8" s="50"/>
      <c r="L8" s="5" t="str">
        <f t="shared" si="3"/>
        <v>:::::</v>
      </c>
      <c r="M8" s="5" t="str">
        <f t="shared" si="4"/>
        <v>..</v>
      </c>
      <c r="N8" s="5" t="str">
        <f t="shared" si="6"/>
        <v>..</v>
      </c>
    </row>
    <row r="9" spans="1:14">
      <c r="A9" s="44">
        <v>6</v>
      </c>
      <c r="B9" s="44" t="str">
        <f t="shared" si="0"/>
        <v>de0896ncap20006</v>
      </c>
      <c r="C9" s="44" t="str">
        <f>IF('AP-LIST_c9800'!C9="","",IF(LOWER('AP-LIST_ctvm'!$C9)=LOWER('AP-LIST_c9800'!$C9),'AP-LIST_ctvm'!C9,'AP-LIST_c9800'!C9))</f>
        <v/>
      </c>
      <c r="D9" s="26" t="str">
        <f>IF('AP-LIST_c9800'!D9="","",IF(LOWER('AP-LIST_ctvm'!$C9)=LOWER('AP-LIST_c9800'!$C9),'AP-LIST_ctvm'!D9,'AP-LIST_c9800'!D9))</f>
        <v/>
      </c>
      <c r="E9" s="19" t="str">
        <f>IF('AP-LIST_c9800'!E9="","",IF(LOWER('AP-LIST_ctvm'!$C9)=LOWER('AP-LIST_c9800'!$C9),'AP-LIST_ctvm'!E9,'AP-LIST_c9800'!E9))</f>
        <v/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10.254.91.206</v>
      </c>
      <c r="H9" s="44" t="str">
        <f t="shared" si="5"/>
        <v>17.09.04a</v>
      </c>
      <c r="I9" s="44" t="str">
        <f t="shared" si="2"/>
        <v/>
      </c>
      <c r="J9" s="111" t="str">
        <f>IF('AP-LIST_c9800'!C9="","",IF(LOWER('AP-LIST_ctvm'!C9)=LOWER('AP-LIST_c9800'!C9),"AP Migration CTVM &gt; c9800",CONCATENATE("AP ",'AP-LIST_ctvm'!C9," durch ",'AP-LIST_c9800'!C9," ersetzt")))</f>
        <v/>
      </c>
      <c r="K9" s="50"/>
      <c r="L9" s="5" t="str">
        <f t="shared" si="3"/>
        <v>:::::</v>
      </c>
      <c r="M9" s="5" t="str">
        <f t="shared" si="4"/>
        <v>..</v>
      </c>
      <c r="N9" s="5" t="str">
        <f t="shared" si="6"/>
        <v>..</v>
      </c>
    </row>
    <row r="10" spans="1:14">
      <c r="A10" s="44">
        <v>7</v>
      </c>
      <c r="B10" s="44" t="str">
        <f t="shared" si="0"/>
        <v>de0896ncap20007</v>
      </c>
      <c r="C10" s="44" t="str">
        <f>IF('AP-LIST_c9800'!C10="","",IF(LOWER('AP-LIST_ctvm'!$C10)=LOWER('AP-LIST_c9800'!$C10),'AP-LIST_ctvm'!C10,'AP-LIST_c9800'!C10))</f>
        <v/>
      </c>
      <c r="D10" s="26" t="str">
        <f>IF('AP-LIST_c9800'!D10="","",IF(LOWER('AP-LIST_ctvm'!$C10)=LOWER('AP-LIST_c9800'!$C10),'AP-LIST_ctvm'!D10,'AP-LIST_c9800'!D10))</f>
        <v/>
      </c>
      <c r="E10" s="19" t="str">
        <f>IF('AP-LIST_c9800'!E10="","",IF(LOWER('AP-LIST_ctvm'!$C10)=LOWER('AP-LIST_c9800'!$C10),'AP-LIST_ctvm'!E10,'AP-LIST_c9800'!E10))</f>
        <v/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10.254.91.207</v>
      </c>
      <c r="H10" s="44" t="str">
        <f t="shared" si="5"/>
        <v>17.09.04a</v>
      </c>
      <c r="I10" s="44" t="str">
        <f t="shared" si="2"/>
        <v/>
      </c>
      <c r="J10" s="111" t="str">
        <f>IF('AP-LIST_c9800'!C10="","",IF(LOWER('AP-LIST_ctvm'!C10)=LOWER('AP-LIST_c9800'!C10),"AP Migration CTVM &gt; c9800",CONCATENATE("AP ",'AP-LIST_ctvm'!C10," durch ",'AP-LIST_c9800'!C10," ersetzt")))</f>
        <v/>
      </c>
      <c r="K10" s="50"/>
      <c r="L10" s="5" t="str">
        <f t="shared" si="3"/>
        <v>:::::</v>
      </c>
      <c r="M10" s="5" t="str">
        <f t="shared" si="4"/>
        <v>..</v>
      </c>
      <c r="N10" s="5" t="str">
        <f t="shared" si="6"/>
        <v>..</v>
      </c>
    </row>
    <row r="11" spans="1:14">
      <c r="A11" s="44">
        <v>8</v>
      </c>
      <c r="B11" s="44" t="str">
        <f t="shared" si="0"/>
        <v>de0896ncap20008</v>
      </c>
      <c r="C11" s="44" t="str">
        <f>IF('AP-LIST_c9800'!C11="","",IF(LOWER('AP-LIST_ctvm'!$C11)=LOWER('AP-LIST_c9800'!$C11),'AP-LIST_ctvm'!C11,'AP-LIST_c9800'!C11))</f>
        <v/>
      </c>
      <c r="D11" s="26" t="str">
        <f>IF('AP-LIST_c9800'!D11="","",IF(LOWER('AP-LIST_ctvm'!$C11)=LOWER('AP-LIST_c9800'!$C11),'AP-LIST_ctvm'!D11,'AP-LIST_c9800'!D11))</f>
        <v/>
      </c>
      <c r="E11" s="19" t="str">
        <f>IF('AP-LIST_c9800'!E11="","",IF(LOWER('AP-LIST_ctvm'!$C11)=LOWER('AP-LIST_c9800'!$C11),'AP-LIST_ctvm'!E11,'AP-LIST_c9800'!E11))</f>
        <v/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10.254.91.208</v>
      </c>
      <c r="H11" s="44" t="str">
        <f t="shared" si="5"/>
        <v>17.09.04a</v>
      </c>
      <c r="I11" s="44" t="str">
        <f t="shared" si="2"/>
        <v/>
      </c>
      <c r="J11" s="111" t="str">
        <f>IF('AP-LIST_c9800'!C11="","",IF(LOWER('AP-LIST_ctvm'!C11)=LOWER('AP-LIST_c9800'!C11),"AP Migration CTVM &gt; c9800",CONCATENATE("AP ",'AP-LIST_ctvm'!C11," durch ",'AP-LIST_c9800'!C11," ersetzt")))</f>
        <v/>
      </c>
      <c r="K11" s="50"/>
      <c r="L11" s="5" t="str">
        <f t="shared" si="3"/>
        <v>:::::</v>
      </c>
      <c r="M11" s="5" t="str">
        <f t="shared" si="4"/>
        <v>..</v>
      </c>
      <c r="N11" s="5" t="str">
        <f t="shared" si="6"/>
        <v>..</v>
      </c>
    </row>
    <row r="12" spans="1:14">
      <c r="A12" s="44">
        <v>9</v>
      </c>
      <c r="B12" s="44" t="str">
        <f t="shared" si="0"/>
        <v>de0896ncap20009</v>
      </c>
      <c r="C12" s="44" t="str">
        <f>IF('AP-LIST_c9800'!C12="","",IF(LOWER('AP-LIST_ctvm'!$C12)=LOWER('AP-LIST_c9800'!$C12),'AP-LIST_ctvm'!C12,'AP-LIST_c9800'!C12))</f>
        <v/>
      </c>
      <c r="D12" s="26" t="str">
        <f>IF('AP-LIST_c9800'!D12="","",IF(LOWER('AP-LIST_ctvm'!$C12)=LOWER('AP-LIST_c9800'!$C12),'AP-LIST_ctvm'!D12,'AP-LIST_c9800'!D12))</f>
        <v/>
      </c>
      <c r="E12" s="19" t="str">
        <f>IF('AP-LIST_c9800'!E12="","",IF(LOWER('AP-LIST_ctvm'!$C12)=LOWER('AP-LIST_c9800'!$C12),'AP-LIST_ctvm'!E12,'AP-LIST_c9800'!E12))</f>
        <v/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10.254.91.209</v>
      </c>
      <c r="H12" s="44" t="str">
        <f t="shared" si="5"/>
        <v>17.09.04a</v>
      </c>
      <c r="I12" s="44" t="str">
        <f t="shared" si="2"/>
        <v/>
      </c>
      <c r="J12" s="111" t="str">
        <f>IF('AP-LIST_c9800'!C12="","",IF(LOWER('AP-LIST_ctvm'!C12)=LOWER('AP-LIST_c9800'!C12),"AP Migration CTVM &gt; c9800",CONCATENATE("AP ",'AP-LIST_ctvm'!C12," durch ",'AP-LIST_c9800'!C12," ersetzt")))</f>
        <v/>
      </c>
      <c r="K12" s="50"/>
      <c r="L12" s="5" t="str">
        <f t="shared" si="3"/>
        <v>:::::</v>
      </c>
      <c r="M12" s="5" t="str">
        <f t="shared" si="4"/>
        <v>..</v>
      </c>
      <c r="N12" s="5" t="str">
        <f t="shared" si="6"/>
        <v>..</v>
      </c>
    </row>
    <row r="13" spans="1:14">
      <c r="A13" s="44">
        <v>10</v>
      </c>
      <c r="B13" s="44" t="str">
        <f t="shared" si="0"/>
        <v>de0896ncap20010</v>
      </c>
      <c r="C13" s="44" t="str">
        <f>IF('AP-LIST_c9800'!C13="","",IF(LOWER('AP-LIST_ctvm'!$C13)=LOWER('AP-LIST_c9800'!$C13),'AP-LIST_ctvm'!C13,'AP-LIST_c9800'!C13))</f>
        <v/>
      </c>
      <c r="D13" s="26" t="str">
        <f>IF('AP-LIST_c9800'!D13="","",IF(LOWER('AP-LIST_ctvm'!$C13)=LOWER('AP-LIST_c9800'!$C13),'AP-LIST_ctvm'!D13,'AP-LIST_c9800'!D13))</f>
        <v/>
      </c>
      <c r="E13" s="19" t="str">
        <f>IF('AP-LIST_c9800'!E13="","",IF(LOWER('AP-LIST_ctvm'!$C13)=LOWER('AP-LIST_c9800'!$C13),'AP-LIST_ctvm'!E13,'AP-LIST_c9800'!E13))</f>
        <v/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10.254.91.210</v>
      </c>
      <c r="H13" s="44" t="str">
        <f t="shared" si="5"/>
        <v>17.09.04a</v>
      </c>
      <c r="I13" s="44" t="str">
        <f t="shared" si="2"/>
        <v/>
      </c>
      <c r="J13" s="111" t="str">
        <f>IF('AP-LIST_c9800'!C13="","",IF(LOWER('AP-LIST_ctvm'!C13)=LOWER('AP-LIST_c9800'!C13),"AP Migration CTVM &gt; c9800",CONCATENATE("AP ",'AP-LIST_ctvm'!C13," durch ",'AP-LIST_c9800'!C13," ersetzt")))</f>
        <v/>
      </c>
      <c r="K13" s="50"/>
      <c r="L13" s="5" t="str">
        <f t="shared" si="3"/>
        <v>:::::</v>
      </c>
      <c r="M13" s="5" t="str">
        <f t="shared" si="4"/>
        <v>..</v>
      </c>
      <c r="N13" s="5" t="str">
        <f t="shared" si="6"/>
        <v>..</v>
      </c>
    </row>
    <row r="14" spans="1:14">
      <c r="A14" s="44">
        <v>11</v>
      </c>
      <c r="B14" s="44" t="str">
        <f t="shared" si="0"/>
        <v>de0896ncap20011</v>
      </c>
      <c r="C14" s="44" t="str">
        <f>IF('AP-LIST_c9800'!C14="","",IF(LOWER('AP-LIST_ctvm'!$C14)=LOWER('AP-LIST_c9800'!$C14),'AP-LIST_ctvm'!C14,'AP-LIST_c9800'!C14))</f>
        <v/>
      </c>
      <c r="D14" s="26" t="str">
        <f>IF('AP-LIST_c9800'!D14="","",IF(LOWER('AP-LIST_ctvm'!$C14)=LOWER('AP-LIST_c9800'!$C14),'AP-LIST_ctvm'!D14,'AP-LIST_c9800'!D14))</f>
        <v/>
      </c>
      <c r="E14" s="19" t="str">
        <f>IF('AP-LIST_c9800'!E14="","",IF(LOWER('AP-LIST_ctvm'!$C14)=LOWER('AP-LIST_c9800'!$C14),'AP-LIST_ctvm'!E14,'AP-LIST_c9800'!E14))</f>
        <v/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10.254.91.211</v>
      </c>
      <c r="H14" s="44" t="str">
        <f t="shared" si="5"/>
        <v>17.09.04a</v>
      </c>
      <c r="I14" s="44" t="str">
        <f t="shared" si="2"/>
        <v/>
      </c>
      <c r="J14" s="111" t="str">
        <f>IF('AP-LIST_c9800'!C14="","",IF(LOWER('AP-LIST_ctvm'!C14)=LOWER('AP-LIST_c9800'!C14),"AP Migration CTVM &gt; c9800",CONCATENATE("AP ",'AP-LIST_ctvm'!C14," durch ",'AP-LIST_c9800'!C14," ersetzt")))</f>
        <v/>
      </c>
      <c r="K14" s="50"/>
      <c r="L14" s="5" t="str">
        <f t="shared" si="3"/>
        <v>:::::</v>
      </c>
      <c r="M14" s="5" t="str">
        <f t="shared" si="4"/>
        <v>..</v>
      </c>
      <c r="N14" s="5" t="str">
        <f t="shared" si="6"/>
        <v>..</v>
      </c>
    </row>
    <row r="15" spans="1:14">
      <c r="A15" s="44">
        <v>12</v>
      </c>
      <c r="B15" s="44" t="str">
        <f t="shared" si="0"/>
        <v>de0896ncap20012</v>
      </c>
      <c r="C15" s="44" t="str">
        <f>IF('AP-LIST_c9800'!C15="","",IF(LOWER('AP-LIST_ctvm'!$C15)=LOWER('AP-LIST_c9800'!$C15),'AP-LIST_ctvm'!C15,'AP-LIST_c9800'!C15))</f>
        <v/>
      </c>
      <c r="D15" s="26" t="str">
        <f>IF('AP-LIST_c9800'!D15="","",IF(LOWER('AP-LIST_ctvm'!$C15)=LOWER('AP-LIST_c9800'!$C15),'AP-LIST_ctvm'!D15,'AP-LIST_c9800'!D15))</f>
        <v/>
      </c>
      <c r="E15" s="19" t="str">
        <f>IF('AP-LIST_c9800'!E15="","",IF(LOWER('AP-LIST_ctvm'!$C15)=LOWER('AP-LIST_c9800'!$C15),'AP-LIST_ctvm'!E15,'AP-LIST_c9800'!E15))</f>
        <v/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10.254.91.212</v>
      </c>
      <c r="H15" s="44" t="str">
        <f t="shared" si="5"/>
        <v>17.09.04a</v>
      </c>
      <c r="I15" s="44" t="str">
        <f t="shared" si="2"/>
        <v/>
      </c>
      <c r="J15" s="111" t="str">
        <f>IF('AP-LIST_c9800'!C15="","",IF(LOWER('AP-LIST_ctvm'!C15)=LOWER('AP-LIST_c9800'!C15),"AP Migration CTVM &gt; c9800",CONCATENATE("AP ",'AP-LIST_ctvm'!C15," durch ",'AP-LIST_c9800'!C15," ersetzt")))</f>
        <v/>
      </c>
      <c r="K15" s="50"/>
      <c r="L15" s="5" t="str">
        <f t="shared" si="3"/>
        <v>:::::</v>
      </c>
      <c r="M15" s="5" t="str">
        <f t="shared" si="4"/>
        <v>..</v>
      </c>
      <c r="N15" s="5" t="str">
        <f t="shared" si="6"/>
        <v>..</v>
      </c>
    </row>
    <row r="16" spans="1:14">
      <c r="A16" s="44">
        <v>13</v>
      </c>
      <c r="B16" s="44" t="str">
        <f t="shared" si="0"/>
        <v>de0896ncap20013</v>
      </c>
      <c r="C16" s="44" t="str">
        <f>IF('AP-LIST_c9800'!C16="","",IF(LOWER('AP-LIST_ctvm'!$C16)=LOWER('AP-LIST_c9800'!$C16),'AP-LIST_ctvm'!C16,'AP-LIST_c9800'!C16))</f>
        <v/>
      </c>
      <c r="D16" s="26" t="str">
        <f>IF('AP-LIST_c9800'!D16="","",IF(LOWER('AP-LIST_ctvm'!$C16)=LOWER('AP-LIST_c9800'!$C16),'AP-LIST_ctvm'!D16,'AP-LIST_c9800'!D16))</f>
        <v/>
      </c>
      <c r="E16" s="19" t="str">
        <f>IF('AP-LIST_c9800'!E16="","",IF(LOWER('AP-LIST_ctvm'!$C16)=LOWER('AP-LIST_c9800'!$C16),'AP-LIST_ctvm'!E16,'AP-LIST_c9800'!E16))</f>
        <v/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10.254.91.213</v>
      </c>
      <c r="H16" s="44" t="str">
        <f t="shared" si="5"/>
        <v>17.09.04a</v>
      </c>
      <c r="I16" s="44" t="str">
        <f t="shared" si="2"/>
        <v/>
      </c>
      <c r="J16" s="111" t="str">
        <f>IF('AP-LIST_c9800'!C16="","",IF(LOWER('AP-LIST_ctvm'!C16)=LOWER('AP-LIST_c9800'!C16),"AP Migration CTVM &gt; c9800",CONCATENATE("AP ",'AP-LIST_ctvm'!C16," durch ",'AP-LIST_c9800'!C16," ersetzt")))</f>
        <v/>
      </c>
      <c r="K16" s="50"/>
      <c r="L16" s="5" t="str">
        <f t="shared" si="3"/>
        <v>:::::</v>
      </c>
      <c r="M16" s="5" t="str">
        <f t="shared" si="4"/>
        <v>..</v>
      </c>
      <c r="N16" s="5" t="str">
        <f t="shared" si="6"/>
        <v>..</v>
      </c>
    </row>
    <row r="17" spans="1:14">
      <c r="A17" s="44">
        <v>14</v>
      </c>
      <c r="B17" s="44" t="str">
        <f t="shared" si="0"/>
        <v>de0896ncap20014</v>
      </c>
      <c r="C17" s="44" t="str">
        <f>IF('AP-LIST_c9800'!C17="","",IF(LOWER('AP-LIST_ctvm'!$C17)=LOWER('AP-LIST_c9800'!$C17),'AP-LIST_ctvm'!C17,'AP-LIST_c9800'!C17))</f>
        <v/>
      </c>
      <c r="D17" s="26" t="str">
        <f>IF('AP-LIST_c9800'!D17="","",IF(LOWER('AP-LIST_ctvm'!$C17)=LOWER('AP-LIST_c9800'!$C17),'AP-LIST_ctvm'!D17,'AP-LIST_c9800'!D17))</f>
        <v/>
      </c>
      <c r="E17" s="19" t="str">
        <f>IF('AP-LIST_c9800'!E17="","",IF(LOWER('AP-LIST_ctvm'!$C17)=LOWER('AP-LIST_c9800'!$C17),'AP-LIST_ctvm'!E17,'AP-LIST_c9800'!E17))</f>
        <v/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10.254.91.214</v>
      </c>
      <c r="H17" s="44" t="str">
        <f t="shared" si="5"/>
        <v>17.09.04a</v>
      </c>
      <c r="I17" s="44" t="str">
        <f t="shared" si="2"/>
        <v/>
      </c>
      <c r="J17" s="111" t="str">
        <f>IF('AP-LIST_c9800'!C17="","",IF(LOWER('AP-LIST_ctvm'!C17)=LOWER('AP-LIST_c9800'!C17),"AP Migration CTVM &gt; c9800",CONCATENATE("AP ",'AP-LIST_ctvm'!C17," durch ",'AP-LIST_c9800'!C17," ersetzt")))</f>
        <v/>
      </c>
      <c r="K17" s="50"/>
      <c r="L17" s="5" t="str">
        <f t="shared" si="3"/>
        <v>:::::</v>
      </c>
      <c r="M17" s="5" t="str">
        <f t="shared" si="4"/>
        <v>..</v>
      </c>
      <c r="N17" s="5" t="str">
        <f t="shared" si="6"/>
        <v>..</v>
      </c>
    </row>
    <row r="18" spans="1:14">
      <c r="A18" s="44">
        <v>15</v>
      </c>
      <c r="B18" s="44" t="str">
        <f t="shared" si="0"/>
        <v>de0896ncap20015</v>
      </c>
      <c r="C18" s="44" t="str">
        <f>IF('AP-LIST_c9800'!C18="","",IF(LOWER('AP-LIST_ctvm'!$C18)=LOWER('AP-LIST_c9800'!$C18),'AP-LIST_ctvm'!C18,'AP-LIST_c9800'!C18))</f>
        <v/>
      </c>
      <c r="D18" s="26" t="str">
        <f>IF('AP-LIST_c9800'!D18="","",IF(LOWER('AP-LIST_ctvm'!$C18)=LOWER('AP-LIST_c9800'!$C18),'AP-LIST_ctvm'!D18,'AP-LIST_c9800'!D18))</f>
        <v/>
      </c>
      <c r="E18" s="19" t="str">
        <f>IF('AP-LIST_c9800'!E18="","",IF(LOWER('AP-LIST_ctvm'!$C18)=LOWER('AP-LIST_c9800'!$C18),'AP-LIST_ctvm'!E18,'AP-LIST_c9800'!E18))</f>
        <v/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10.254.91.215</v>
      </c>
      <c r="H18" s="44" t="str">
        <f t="shared" si="5"/>
        <v>17.09.04a</v>
      </c>
      <c r="I18" s="44" t="str">
        <f t="shared" si="2"/>
        <v/>
      </c>
      <c r="J18" s="111" t="str">
        <f>IF('AP-LIST_c9800'!C18="","",IF(LOWER('AP-LIST_ctvm'!C18)=LOWER('AP-LIST_c9800'!C18),"AP Migration CTVM &gt; c9800",CONCATENATE("AP ",'AP-LIST_ctvm'!C18," durch ",'AP-LIST_c9800'!C18," ersetzt")))</f>
        <v/>
      </c>
      <c r="K18" s="50"/>
      <c r="L18" s="5" t="str">
        <f t="shared" si="3"/>
        <v>:::::</v>
      </c>
      <c r="M18" s="5" t="str">
        <f t="shared" si="4"/>
        <v>..</v>
      </c>
      <c r="N18" s="5" t="str">
        <f t="shared" si="6"/>
        <v>..</v>
      </c>
    </row>
    <row r="19" spans="1:14">
      <c r="A19" s="44">
        <v>16</v>
      </c>
      <c r="B19" s="44" t="str">
        <f t="shared" si="0"/>
        <v>de0896ncap20016</v>
      </c>
      <c r="C19" s="44" t="str">
        <f>IF('AP-LIST_c9800'!C19="","",IF(LOWER('AP-LIST_ctvm'!$C19)=LOWER('AP-LIST_c9800'!$C19),'AP-LIST_ctvm'!C19,'AP-LIST_c9800'!C19))</f>
        <v/>
      </c>
      <c r="D19" s="26" t="str">
        <f>IF('AP-LIST_c9800'!D19="","",IF(LOWER('AP-LIST_ctvm'!$C19)=LOWER('AP-LIST_c9800'!$C19),'AP-LIST_ctvm'!D19,'AP-LIST_c9800'!D19))</f>
        <v/>
      </c>
      <c r="E19" s="19" t="str">
        <f>IF('AP-LIST_c9800'!E19="","",IF(LOWER('AP-LIST_ctvm'!$C19)=LOWER('AP-LIST_c9800'!$C19),'AP-LIST_ctvm'!E19,'AP-LIST_c9800'!E19))</f>
        <v/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10.254.91.216</v>
      </c>
      <c r="H19" s="44" t="str">
        <f t="shared" si="5"/>
        <v>17.09.04a</v>
      </c>
      <c r="I19" s="44" t="str">
        <f t="shared" si="2"/>
        <v/>
      </c>
      <c r="J19" s="111" t="str">
        <f>IF('AP-LIST_c9800'!C19="","",IF(LOWER('AP-LIST_ctvm'!C19)=LOWER('AP-LIST_c9800'!C19),"AP Migration CTVM &gt; c9800",CONCATENATE("AP ",'AP-LIST_ctvm'!C19," durch ",'AP-LIST_c9800'!C19," ersetzt")))</f>
        <v/>
      </c>
      <c r="K19" s="50"/>
      <c r="L19" s="5" t="str">
        <f t="shared" si="3"/>
        <v>:::::</v>
      </c>
      <c r="M19" s="5" t="str">
        <f t="shared" si="4"/>
        <v>..</v>
      </c>
      <c r="N19" s="5" t="str">
        <f t="shared" si="6"/>
        <v>..</v>
      </c>
    </row>
    <row r="20" spans="1:14">
      <c r="A20" s="44">
        <v>17</v>
      </c>
      <c r="B20" s="44" t="str">
        <f t="shared" si="0"/>
        <v>de0896ncap20017</v>
      </c>
      <c r="C20" s="44" t="str">
        <f>IF('AP-LIST_c9800'!C20="","",IF(LOWER('AP-LIST_ctvm'!$C20)=LOWER('AP-LIST_c9800'!$C20),'AP-LIST_ctvm'!C20,'AP-LIST_c9800'!C20))</f>
        <v/>
      </c>
      <c r="D20" s="26" t="str">
        <f>IF('AP-LIST_c9800'!D20="","",IF(LOWER('AP-LIST_ctvm'!$C20)=LOWER('AP-LIST_c9800'!$C20),'AP-LIST_ctvm'!D20,'AP-LIST_c9800'!D20))</f>
        <v/>
      </c>
      <c r="E20" s="19" t="str">
        <f>IF('AP-LIST_c9800'!E20="","",IF(LOWER('AP-LIST_ctvm'!$C20)=LOWER('AP-LIST_c9800'!$C20),'AP-LIST_ctvm'!E20,'AP-LIST_c9800'!E20))</f>
        <v/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10.254.91.217</v>
      </c>
      <c r="H20" s="44" t="str">
        <f t="shared" si="5"/>
        <v>17.09.04a</v>
      </c>
      <c r="I20" s="44" t="str">
        <f t="shared" si="2"/>
        <v/>
      </c>
      <c r="J20" s="111" t="str">
        <f>IF('AP-LIST_c9800'!C20="","",IF(LOWER('AP-LIST_ctvm'!C20)=LOWER('AP-LIST_c9800'!C20),"AP Migration CTVM &gt; c9800",CONCATENATE("AP ",'AP-LIST_ctvm'!C20," durch ",'AP-LIST_c9800'!C20," ersetzt")))</f>
        <v/>
      </c>
      <c r="K20" s="50"/>
      <c r="L20" s="5" t="str">
        <f t="shared" si="3"/>
        <v>:::::</v>
      </c>
      <c r="M20" s="5" t="str">
        <f t="shared" si="4"/>
        <v>..</v>
      </c>
      <c r="N20" s="5" t="str">
        <f t="shared" si="6"/>
        <v>..</v>
      </c>
    </row>
    <row r="21" spans="1:14">
      <c r="A21" s="44">
        <v>18</v>
      </c>
      <c r="B21" s="44" t="str">
        <f t="shared" si="0"/>
        <v>de0896ncap20018</v>
      </c>
      <c r="C21" s="44" t="str">
        <f>IF('AP-LIST_c9800'!C21="","",IF(LOWER('AP-LIST_ctvm'!$C21)=LOWER('AP-LIST_c9800'!$C21),'AP-LIST_ctvm'!C21,'AP-LIST_c9800'!C21))</f>
        <v/>
      </c>
      <c r="D21" s="26" t="str">
        <f>IF('AP-LIST_c9800'!D21="","",IF(LOWER('AP-LIST_ctvm'!$C21)=LOWER('AP-LIST_c9800'!$C21),'AP-LIST_ctvm'!D21,'AP-LIST_c9800'!D21))</f>
        <v/>
      </c>
      <c r="E21" s="19" t="str">
        <f>IF('AP-LIST_c9800'!E21="","",IF(LOWER('AP-LIST_ctvm'!$C21)=LOWER('AP-LIST_c9800'!$C21),'AP-LIST_ctvm'!E21,'AP-LIST_c9800'!E21))</f>
        <v/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10.254.91.218</v>
      </c>
      <c r="H21" s="44" t="str">
        <f t="shared" si="5"/>
        <v>17.09.04a</v>
      </c>
      <c r="I21" s="44" t="str">
        <f t="shared" si="2"/>
        <v/>
      </c>
      <c r="J21" s="111" t="str">
        <f>IF('AP-LIST_c9800'!C21="","",IF(LOWER('AP-LIST_ctvm'!C21)=LOWER('AP-LIST_c9800'!C21),"AP Migration CTVM &gt; c9800",CONCATENATE("AP ",'AP-LIST_ctvm'!C21," durch ",'AP-LIST_c9800'!C21," ersetzt")))</f>
        <v/>
      </c>
      <c r="K21" s="50"/>
      <c r="L21" s="5" t="str">
        <f t="shared" si="3"/>
        <v>:::::</v>
      </c>
      <c r="M21" s="5" t="str">
        <f t="shared" si="4"/>
        <v>..</v>
      </c>
      <c r="N21" s="5" t="str">
        <f t="shared" si="6"/>
        <v>..</v>
      </c>
    </row>
    <row r="22" spans="1:14">
      <c r="A22" s="44">
        <v>19</v>
      </c>
      <c r="B22" s="44" t="str">
        <f t="shared" si="0"/>
        <v>de0896ncap20019</v>
      </c>
      <c r="C22" s="44" t="str">
        <f>IF('AP-LIST_c9800'!C22="","",IF(LOWER('AP-LIST_ctvm'!$C22)=LOWER('AP-LIST_c9800'!$C22),'AP-LIST_ctvm'!C22,'AP-LIST_c9800'!C22))</f>
        <v/>
      </c>
      <c r="D22" s="26" t="str">
        <f>IF('AP-LIST_c9800'!D22="","",IF(LOWER('AP-LIST_ctvm'!$C22)=LOWER('AP-LIST_c9800'!$C22),'AP-LIST_ctvm'!D22,'AP-LIST_c9800'!D22))</f>
        <v/>
      </c>
      <c r="E22" s="19" t="str">
        <f>IF('AP-LIST_c9800'!E22="","",IF(LOWER('AP-LIST_ctvm'!$C22)=LOWER('AP-LIST_c9800'!$C22),'AP-LIST_ctvm'!E22,'AP-LIST_c9800'!E22))</f>
        <v/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10.254.91.219</v>
      </c>
      <c r="H22" s="44" t="str">
        <f t="shared" si="5"/>
        <v>17.09.04a</v>
      </c>
      <c r="I22" s="44" t="str">
        <f t="shared" si="2"/>
        <v/>
      </c>
      <c r="J22" s="111" t="str">
        <f>IF('AP-LIST_c9800'!C22="","",IF(LOWER('AP-LIST_ctvm'!C22)=LOWER('AP-LIST_c9800'!C22),"AP Migration CTVM &gt; c9800",CONCATENATE("AP ",'AP-LIST_ctvm'!C22," durch ",'AP-LIST_c9800'!C22," ersetzt")))</f>
        <v/>
      </c>
      <c r="K22" s="50"/>
      <c r="L22" s="5" t="str">
        <f t="shared" si="3"/>
        <v>:::::</v>
      </c>
      <c r="M22" s="5" t="str">
        <f t="shared" si="4"/>
        <v>..</v>
      </c>
      <c r="N22" s="5" t="str">
        <f t="shared" si="6"/>
        <v>..</v>
      </c>
    </row>
    <row r="23" spans="1:14">
      <c r="A23" s="44">
        <v>20</v>
      </c>
      <c r="B23" s="44" t="str">
        <f t="shared" si="0"/>
        <v>de0896ncap20020</v>
      </c>
      <c r="C23" s="44" t="str">
        <f>IF('AP-LIST_c9800'!C23="","",IF(LOWER('AP-LIST_ctvm'!$C23)=LOWER('AP-LIST_c9800'!$C23),'AP-LIST_ctvm'!C23,'AP-LIST_c9800'!C23))</f>
        <v/>
      </c>
      <c r="D23" s="26" t="str">
        <f>IF('AP-LIST_c9800'!D23="","",IF(LOWER('AP-LIST_ctvm'!$C23)=LOWER('AP-LIST_c9800'!$C23),'AP-LIST_ctvm'!D23,'AP-LIST_c9800'!D23))</f>
        <v/>
      </c>
      <c r="E23" s="19" t="str">
        <f>IF('AP-LIST_c9800'!E23="","",IF(LOWER('AP-LIST_ctvm'!$C23)=LOWER('AP-LIST_c9800'!$C23),'AP-LIST_ctvm'!E23,'AP-LIST_c9800'!E23))</f>
        <v/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10.254.91.220</v>
      </c>
      <c r="H23" s="44" t="str">
        <f t="shared" si="5"/>
        <v>17.09.04a</v>
      </c>
      <c r="I23" s="44" t="str">
        <f t="shared" si="2"/>
        <v/>
      </c>
      <c r="J23" s="111" t="str">
        <f>IF('AP-LIST_c9800'!C23="","",IF(LOWER('AP-LIST_ctvm'!C23)=LOWER('AP-LIST_c9800'!C23),"AP Migration CTVM &gt; c9800",CONCATENATE("AP ",'AP-LIST_ctvm'!C23," durch ",'AP-LIST_c9800'!C23," ersetzt")))</f>
        <v/>
      </c>
      <c r="K23" s="50"/>
      <c r="L23" s="5" t="str">
        <f t="shared" si="3"/>
        <v>:::::</v>
      </c>
      <c r="M23" s="5" t="str">
        <f t="shared" si="4"/>
        <v>..</v>
      </c>
      <c r="N23" s="5" t="str">
        <f t="shared" si="6"/>
        <v>..</v>
      </c>
    </row>
    <row r="24" spans="1:14">
      <c r="A24" s="44">
        <v>21</v>
      </c>
      <c r="B24" s="44" t="str">
        <f t="shared" si="0"/>
        <v>de0896ncap20021</v>
      </c>
      <c r="C24" s="44" t="str">
        <f>IF('AP-LIST_c9800'!C24="","",IF(LOWER('AP-LIST_ctvm'!$C24)=LOWER('AP-LIST_c9800'!$C24),'AP-LIST_ctvm'!C24,'AP-LIST_c9800'!C24))</f>
        <v/>
      </c>
      <c r="D24" s="26" t="str">
        <f>IF('AP-LIST_c9800'!D24="","",IF(LOWER('AP-LIST_ctvm'!$C24)=LOWER('AP-LIST_c9800'!$C24),'AP-LIST_ctvm'!D24,'AP-LIST_c9800'!D24))</f>
        <v/>
      </c>
      <c r="E24" s="19" t="str">
        <f>IF('AP-LIST_c9800'!E24="","",IF(LOWER('AP-LIST_ctvm'!$C24)=LOWER('AP-LIST_c9800'!$C24),'AP-LIST_ctvm'!E24,'AP-LIST_c9800'!E24))</f>
        <v/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10.254.91.221</v>
      </c>
      <c r="H24" s="44" t="str">
        <f t="shared" si="5"/>
        <v>17.09.04a</v>
      </c>
      <c r="I24" s="44" t="str">
        <f t="shared" si="2"/>
        <v/>
      </c>
      <c r="J24" s="111" t="str">
        <f>IF('AP-LIST_c9800'!C24="","",IF(LOWER('AP-LIST_ctvm'!C24)=LOWER('AP-LIST_c9800'!C24),"AP Migration CTVM &gt; c9800",CONCATENATE("AP ",'AP-LIST_ctvm'!C24," durch ",'AP-LIST_c9800'!C24," ersetzt")))</f>
        <v/>
      </c>
      <c r="K24" s="50"/>
      <c r="L24" s="5" t="str">
        <f t="shared" si="3"/>
        <v>:::::</v>
      </c>
      <c r="M24" s="5" t="str">
        <f t="shared" si="4"/>
        <v>..</v>
      </c>
      <c r="N24" s="5" t="str">
        <f t="shared" si="6"/>
        <v>..</v>
      </c>
    </row>
    <row r="25" spans="1:14">
      <c r="A25" s="44">
        <v>22</v>
      </c>
      <c r="B25" s="44" t="str">
        <f t="shared" si="0"/>
        <v>de0896ncap20022</v>
      </c>
      <c r="C25" s="44" t="str">
        <f>IF('AP-LIST_c9800'!C25="","",IF(LOWER('AP-LIST_ctvm'!$C25)=LOWER('AP-LIST_c9800'!$C25),'AP-LIST_ctvm'!C25,'AP-LIST_c9800'!C25))</f>
        <v/>
      </c>
      <c r="D25" s="26" t="str">
        <f>IF('AP-LIST_c9800'!D25="","",IF(LOWER('AP-LIST_ctvm'!$C25)=LOWER('AP-LIST_c9800'!$C25),'AP-LIST_ctvm'!D25,'AP-LIST_c9800'!D25))</f>
        <v/>
      </c>
      <c r="E25" s="19" t="str">
        <f>IF('AP-LIST_c9800'!E25="","",IF(LOWER('AP-LIST_ctvm'!$C25)=LOWER('AP-LIST_c9800'!$C25),'AP-LIST_ctvm'!E25,'AP-LIST_c9800'!E25))</f>
        <v/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10.254.91.222</v>
      </c>
      <c r="H25" s="44" t="str">
        <f t="shared" si="5"/>
        <v>17.09.04a</v>
      </c>
      <c r="I25" s="44" t="str">
        <f t="shared" si="2"/>
        <v/>
      </c>
      <c r="J25" s="111" t="str">
        <f>IF('AP-LIST_c9800'!C25="","",IF(LOWER('AP-LIST_ctvm'!C25)=LOWER('AP-LIST_c9800'!C25),"AP Migration CTVM &gt; c9800",CONCATENATE("AP ",'AP-LIST_ctvm'!C25," durch ",'AP-LIST_c9800'!C25," ersetzt")))</f>
        <v/>
      </c>
      <c r="K25" s="50"/>
      <c r="L25" s="5" t="str">
        <f t="shared" si="3"/>
        <v>:::::</v>
      </c>
      <c r="M25" s="5" t="str">
        <f t="shared" si="4"/>
        <v>..</v>
      </c>
      <c r="N25" s="5" t="str">
        <f t="shared" si="6"/>
        <v>..</v>
      </c>
    </row>
    <row r="26" spans="1:14">
      <c r="A26" s="44">
        <v>23</v>
      </c>
      <c r="B26" s="44" t="str">
        <f t="shared" si="0"/>
        <v>de0896ncap20023</v>
      </c>
      <c r="C26" s="44" t="str">
        <f>IF('AP-LIST_c9800'!C26="","",IF(LOWER('AP-LIST_ctvm'!$C26)=LOWER('AP-LIST_c9800'!$C26),'AP-LIST_ctvm'!C26,'AP-LIST_c9800'!C26))</f>
        <v/>
      </c>
      <c r="D26" s="26" t="str">
        <f>IF('AP-LIST_c9800'!D26="","",IF(LOWER('AP-LIST_ctvm'!$C26)=LOWER('AP-LIST_c9800'!$C26),'AP-LIST_ctvm'!D26,'AP-LIST_c9800'!D26))</f>
        <v/>
      </c>
      <c r="E26" s="19" t="str">
        <f>IF('AP-LIST_c9800'!E26="","",IF(LOWER('AP-LIST_ctvm'!$C26)=LOWER('AP-LIST_c9800'!$C26),'AP-LIST_ctvm'!E26,'AP-LIST_c9800'!E26))</f>
        <v/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10.254.91.223</v>
      </c>
      <c r="H26" s="44" t="str">
        <f t="shared" si="5"/>
        <v>17.09.04a</v>
      </c>
      <c r="I26" s="44" t="str">
        <f t="shared" si="2"/>
        <v/>
      </c>
      <c r="J26" s="111" t="str">
        <f>IF('AP-LIST_c9800'!C26="","",IF(LOWER('AP-LIST_ctvm'!C26)=LOWER('AP-LIST_c9800'!C26),"AP Migration CTVM &gt; c9800",CONCATENATE("AP ",'AP-LIST_ctvm'!C26," durch ",'AP-LIST_c9800'!C26," ersetzt")))</f>
        <v/>
      </c>
      <c r="K26" s="50"/>
      <c r="L26" s="5" t="str">
        <f t="shared" si="3"/>
        <v>:::::</v>
      </c>
      <c r="M26" s="5" t="str">
        <f t="shared" si="4"/>
        <v>..</v>
      </c>
      <c r="N26" s="5" t="str">
        <f t="shared" si="6"/>
        <v>..</v>
      </c>
    </row>
    <row r="27" spans="1:14">
      <c r="A27" s="44">
        <v>24</v>
      </c>
      <c r="B27" s="44" t="str">
        <f t="shared" si="0"/>
        <v>de0896ncap20024</v>
      </c>
      <c r="C27" s="44" t="str">
        <f>IF('AP-LIST_c9800'!C27="","",IF(LOWER('AP-LIST_ctvm'!$C27)=LOWER('AP-LIST_c9800'!$C27),'AP-LIST_ctvm'!C27,'AP-LIST_c9800'!C27))</f>
        <v/>
      </c>
      <c r="D27" s="26" t="str">
        <f>IF('AP-LIST_c9800'!D27="","",IF(LOWER('AP-LIST_ctvm'!$C27)=LOWER('AP-LIST_c9800'!$C27),'AP-LIST_ctvm'!D27,'AP-LIST_c9800'!D27))</f>
        <v/>
      </c>
      <c r="E27" s="19" t="str">
        <f>IF('AP-LIST_c9800'!E27="","",IF(LOWER('AP-LIST_ctvm'!$C27)=LOWER('AP-LIST_c9800'!$C27),'AP-LIST_ctvm'!E27,'AP-LIST_c9800'!E27))</f>
        <v/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10.254.91.224</v>
      </c>
      <c r="H27" s="44" t="str">
        <f t="shared" si="5"/>
        <v>17.09.04a</v>
      </c>
      <c r="I27" s="44" t="str">
        <f t="shared" si="2"/>
        <v/>
      </c>
      <c r="J27" s="111" t="str">
        <f>IF('AP-LIST_c9800'!C27="","",IF(LOWER('AP-LIST_ctvm'!C27)=LOWER('AP-LIST_c9800'!C27),"AP Migration CTVM &gt; c9800",CONCATENATE("AP ",'AP-LIST_ctvm'!C27," durch ",'AP-LIST_c9800'!C27," ersetzt")))</f>
        <v/>
      </c>
      <c r="K27" s="50"/>
      <c r="L27" s="5" t="str">
        <f t="shared" si="3"/>
        <v>:::::</v>
      </c>
      <c r="M27" s="5" t="str">
        <f t="shared" si="4"/>
        <v>..</v>
      </c>
      <c r="N27" s="5" t="str">
        <f t="shared" si="6"/>
        <v>..</v>
      </c>
    </row>
    <row r="28" spans="1:14">
      <c r="A28" s="44">
        <v>25</v>
      </c>
      <c r="B28" s="44" t="str">
        <f t="shared" si="0"/>
        <v>de0896ncap20025</v>
      </c>
      <c r="C28" s="44" t="str">
        <f>IF('AP-LIST_c9800'!C28="","",IF(LOWER('AP-LIST_ctvm'!$C28)=LOWER('AP-LIST_c9800'!$C28),'AP-LIST_ctvm'!C28,'AP-LIST_c9800'!C28))</f>
        <v/>
      </c>
      <c r="D28" s="26" t="str">
        <f>IF('AP-LIST_c9800'!D28="","",IF(LOWER('AP-LIST_ctvm'!$C28)=LOWER('AP-LIST_c9800'!$C28),'AP-LIST_ctvm'!D28,'AP-LIST_c9800'!D28))</f>
        <v/>
      </c>
      <c r="E28" s="19" t="str">
        <f>IF('AP-LIST_c9800'!E28="","",IF(LOWER('AP-LIST_ctvm'!$C28)=LOWER('AP-LIST_c9800'!$C28),'AP-LIST_ctvm'!E28,'AP-LIST_c9800'!E28))</f>
        <v/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10.254.91.225</v>
      </c>
      <c r="H28" s="44" t="str">
        <f t="shared" si="5"/>
        <v>17.09.04a</v>
      </c>
      <c r="I28" s="44" t="str">
        <f t="shared" si="2"/>
        <v/>
      </c>
      <c r="J28" s="111" t="str">
        <f>IF('AP-LIST_c9800'!C28="","",IF(LOWER('AP-LIST_ctvm'!C28)=LOWER('AP-LIST_c9800'!C28),"AP Migration CTVM &gt; c9800",CONCATENATE("AP ",'AP-LIST_ctvm'!C28," durch ",'AP-LIST_c9800'!C28," ersetzt")))</f>
        <v/>
      </c>
      <c r="K28" s="50"/>
      <c r="L28" s="5" t="str">
        <f t="shared" si="3"/>
        <v>:::::</v>
      </c>
      <c r="M28" s="5" t="str">
        <f t="shared" si="4"/>
        <v>..</v>
      </c>
      <c r="N28" s="5" t="str">
        <f t="shared" si="6"/>
        <v>..</v>
      </c>
    </row>
    <row r="29" spans="1:14">
      <c r="A29" s="44">
        <v>26</v>
      </c>
      <c r="B29" s="44" t="str">
        <f t="shared" si="0"/>
        <v>de0896ncap20026</v>
      </c>
      <c r="C29" s="44" t="str">
        <f>IF('AP-LIST_c9800'!C29="","",IF(LOWER('AP-LIST_ctvm'!$C29)=LOWER('AP-LIST_c9800'!$C29),'AP-LIST_ctvm'!C29,'AP-LIST_c9800'!C29))</f>
        <v/>
      </c>
      <c r="D29" s="26" t="str">
        <f>IF('AP-LIST_c9800'!D29="","",IF(LOWER('AP-LIST_ctvm'!$C29)=LOWER('AP-LIST_c9800'!$C29),'AP-LIST_ctvm'!D29,'AP-LIST_c9800'!D29))</f>
        <v/>
      </c>
      <c r="E29" s="19" t="str">
        <f>IF('AP-LIST_c9800'!E29="","",IF(LOWER('AP-LIST_ctvm'!$C29)=LOWER('AP-LIST_c9800'!$C29),'AP-LIST_ctvm'!E29,'AP-LIST_c9800'!E29))</f>
        <v/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10.254.91.226</v>
      </c>
      <c r="H29" s="44" t="str">
        <f t="shared" si="5"/>
        <v>17.09.04a</v>
      </c>
      <c r="I29" s="44" t="str">
        <f t="shared" si="2"/>
        <v/>
      </c>
      <c r="J29" s="111" t="str">
        <f>IF('AP-LIST_c9800'!C29="","",IF(LOWER('AP-LIST_ctvm'!C29)=LOWER('AP-LIST_c9800'!C29),"AP Migration CTVM &gt; c9800",CONCATENATE("AP ",'AP-LIST_ctvm'!C29," durch ",'AP-LIST_c9800'!C29," ersetzt")))</f>
        <v/>
      </c>
      <c r="K29" s="50"/>
      <c r="L29" s="5" t="str">
        <f t="shared" si="3"/>
        <v>:::::</v>
      </c>
      <c r="M29" s="5" t="str">
        <f t="shared" si="4"/>
        <v>..</v>
      </c>
      <c r="N29" s="5" t="str">
        <f t="shared" si="6"/>
        <v>..</v>
      </c>
    </row>
    <row r="30" spans="1:14">
      <c r="A30" s="44">
        <v>27</v>
      </c>
      <c r="B30" s="44" t="str">
        <f t="shared" si="0"/>
        <v>de0896ncap20027</v>
      </c>
      <c r="C30" s="44" t="str">
        <f>IF('AP-LIST_c9800'!C30="","",IF(LOWER('AP-LIST_ctvm'!$C30)=LOWER('AP-LIST_c9800'!$C30),'AP-LIST_ctvm'!C30,'AP-LIST_c9800'!C30))</f>
        <v/>
      </c>
      <c r="D30" s="26" t="str">
        <f>IF('AP-LIST_c9800'!D30="","",IF(LOWER('AP-LIST_ctvm'!$C30)=LOWER('AP-LIST_c9800'!$C30),'AP-LIST_ctvm'!D30,'AP-LIST_c9800'!D30))</f>
        <v/>
      </c>
      <c r="E30" s="19" t="str">
        <f>IF('AP-LIST_c9800'!E30="","",IF(LOWER('AP-LIST_ctvm'!$C30)=LOWER('AP-LIST_c9800'!$C30),'AP-LIST_ctvm'!E30,'AP-LIST_c9800'!E30))</f>
        <v/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10.254.91.227</v>
      </c>
      <c r="H30" s="44" t="str">
        <f t="shared" si="5"/>
        <v>17.09.04a</v>
      </c>
      <c r="I30" s="44" t="str">
        <f t="shared" si="2"/>
        <v/>
      </c>
      <c r="J30" s="111" t="str">
        <f>IF('AP-LIST_c9800'!C30="","",IF(LOWER('AP-LIST_ctvm'!C30)=LOWER('AP-LIST_c9800'!C30),"AP Migration CTVM &gt; c9800",CONCATENATE("AP ",'AP-LIST_ctvm'!C30," durch ",'AP-LIST_c9800'!C30," ersetzt")))</f>
        <v/>
      </c>
      <c r="K30" s="50"/>
      <c r="L30" s="5" t="str">
        <f t="shared" si="3"/>
        <v>:::::</v>
      </c>
      <c r="M30" s="5" t="str">
        <f t="shared" si="4"/>
        <v>..</v>
      </c>
      <c r="N30" s="5" t="str">
        <f t="shared" si="6"/>
        <v>..</v>
      </c>
    </row>
    <row r="31" spans="1:14">
      <c r="A31" s="44">
        <v>28</v>
      </c>
      <c r="B31" s="44" t="str">
        <f t="shared" si="0"/>
        <v>de0896ncap20028</v>
      </c>
      <c r="C31" s="44" t="str">
        <f>IF('AP-LIST_c9800'!C31="","",IF(LOWER('AP-LIST_ctvm'!$C31)=LOWER('AP-LIST_c9800'!$C31),'AP-LIST_ctvm'!C31,'AP-LIST_c9800'!C31))</f>
        <v/>
      </c>
      <c r="D31" s="26" t="str">
        <f>IF('AP-LIST_c9800'!D31="","",IF(LOWER('AP-LIST_ctvm'!$C31)=LOWER('AP-LIST_c9800'!$C31),'AP-LIST_ctvm'!D31,'AP-LIST_c9800'!D31))</f>
        <v/>
      </c>
      <c r="E31" s="19" t="str">
        <f>IF('AP-LIST_c9800'!E31="","",IF(LOWER('AP-LIST_ctvm'!$C31)=LOWER('AP-LIST_c9800'!$C31),'AP-LIST_ctvm'!E31,'AP-LIST_c9800'!E31))</f>
        <v/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10.254.91.228</v>
      </c>
      <c r="H31" s="44" t="str">
        <f t="shared" si="5"/>
        <v>17.09.04a</v>
      </c>
      <c r="I31" s="44" t="str">
        <f t="shared" si="2"/>
        <v/>
      </c>
      <c r="J31" s="111" t="str">
        <f>IF('AP-LIST_c9800'!C31="","",IF(LOWER('AP-LIST_ctvm'!C31)=LOWER('AP-LIST_c9800'!C31),"AP Migration CTVM &gt; c9800",CONCATENATE("AP ",'AP-LIST_ctvm'!C31," durch ",'AP-LIST_c9800'!C31," ersetzt")))</f>
        <v/>
      </c>
      <c r="K31" s="50"/>
      <c r="L31" s="5" t="str">
        <f t="shared" si="3"/>
        <v>:::::</v>
      </c>
      <c r="M31" s="5" t="str">
        <f t="shared" si="4"/>
        <v>..</v>
      </c>
      <c r="N31" s="5" t="str">
        <f t="shared" si="6"/>
        <v>..</v>
      </c>
    </row>
    <row r="32" spans="1:14">
      <c r="A32" s="44">
        <v>29</v>
      </c>
      <c r="B32" s="44" t="str">
        <f t="shared" si="0"/>
        <v>de0896ncap20029</v>
      </c>
      <c r="C32" s="44" t="str">
        <f>IF('AP-LIST_c9800'!C32="","",IF(LOWER('AP-LIST_ctvm'!$C32)=LOWER('AP-LIST_c9800'!$C32),'AP-LIST_ctvm'!C32,'AP-LIST_c9800'!C32))</f>
        <v/>
      </c>
      <c r="D32" s="26" t="str">
        <f>IF('AP-LIST_c9800'!D32="","",IF(LOWER('AP-LIST_ctvm'!$C32)=LOWER('AP-LIST_c9800'!$C32),'AP-LIST_ctvm'!D32,'AP-LIST_c9800'!D32))</f>
        <v/>
      </c>
      <c r="E32" s="19" t="str">
        <f>IF('AP-LIST_c9800'!E32="","",IF(LOWER('AP-LIST_ctvm'!$C32)=LOWER('AP-LIST_c9800'!$C32),'AP-LIST_ctvm'!E32,'AP-LIST_c9800'!E32))</f>
        <v/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10.254.91.229</v>
      </c>
      <c r="H32" s="44" t="str">
        <f t="shared" si="5"/>
        <v>17.09.04a</v>
      </c>
      <c r="I32" s="44" t="str">
        <f t="shared" si="2"/>
        <v/>
      </c>
      <c r="J32" s="111" t="str">
        <f>IF('AP-LIST_c9800'!C32="","",IF(LOWER('AP-LIST_ctvm'!C32)=LOWER('AP-LIST_c9800'!C32),"AP Migration CTVM &gt; c9800",CONCATENATE("AP ",'AP-LIST_ctvm'!C32," durch ",'AP-LIST_c9800'!C32," ersetzt")))</f>
        <v/>
      </c>
      <c r="K32" s="50"/>
      <c r="L32" s="5" t="str">
        <f t="shared" si="3"/>
        <v>:::::</v>
      </c>
      <c r="M32" s="5" t="str">
        <f t="shared" si="4"/>
        <v>..</v>
      </c>
      <c r="N32" s="5" t="str">
        <f t="shared" si="6"/>
        <v>..</v>
      </c>
    </row>
    <row r="33" spans="1:14">
      <c r="A33" s="44">
        <v>30</v>
      </c>
      <c r="B33" s="44" t="str">
        <f t="shared" si="0"/>
        <v>de0896ncap20030</v>
      </c>
      <c r="C33" s="44" t="str">
        <f>IF('AP-LIST_c9800'!C33="","",IF(LOWER('AP-LIST_ctvm'!$C33)=LOWER('AP-LIST_c9800'!$C33),'AP-LIST_ctvm'!C33,'AP-LIST_c9800'!C33))</f>
        <v/>
      </c>
      <c r="D33" s="26" t="str">
        <f>IF('AP-LIST_c9800'!D33="","",IF(LOWER('AP-LIST_ctvm'!$C33)=LOWER('AP-LIST_c9800'!$C33),'AP-LIST_ctvm'!D33,'AP-LIST_c9800'!D33))</f>
        <v/>
      </c>
      <c r="E33" s="19" t="str">
        <f>IF('AP-LIST_c9800'!E33="","",IF(LOWER('AP-LIST_ctvm'!$C33)=LOWER('AP-LIST_c9800'!$C33),'AP-LIST_ctvm'!E33,'AP-LIST_c9800'!E33))</f>
        <v/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10.254.91.230</v>
      </c>
      <c r="H33" s="44" t="str">
        <f t="shared" si="5"/>
        <v>17.09.04a</v>
      </c>
      <c r="I33" s="44" t="str">
        <f t="shared" si="2"/>
        <v/>
      </c>
      <c r="J33" s="111" t="str">
        <f>IF('AP-LIST_c9800'!C33="","",IF(LOWER('AP-LIST_ctvm'!C33)=LOWER('AP-LIST_c9800'!C33),"AP Migration CTVM &gt; c9800",CONCATENATE("AP ",'AP-LIST_ctvm'!C33," durch ",'AP-LIST_c9800'!C33," ersetzt")))</f>
        <v/>
      </c>
      <c r="K33" s="50"/>
      <c r="L33" s="5" t="str">
        <f t="shared" si="3"/>
        <v>:::::</v>
      </c>
      <c r="M33" s="5" t="str">
        <f t="shared" si="4"/>
        <v>..</v>
      </c>
      <c r="N33" s="5" t="str">
        <f t="shared" si="6"/>
        <v>..</v>
      </c>
    </row>
    <row r="34" spans="1:14">
      <c r="A34" s="44">
        <v>31</v>
      </c>
      <c r="B34" s="44" t="str">
        <f t="shared" si="0"/>
        <v>de0896ncap20031</v>
      </c>
      <c r="C34" s="44" t="str">
        <f>IF('AP-LIST_c9800'!C34="","",IF(LOWER('AP-LIST_ctvm'!$C34)=LOWER('AP-LIST_c9800'!$C34),'AP-LIST_ctvm'!C34,'AP-LIST_c9800'!C34))</f>
        <v/>
      </c>
      <c r="D34" s="26" t="str">
        <f>IF('AP-LIST_c9800'!D34="","",IF(LOWER('AP-LIST_ctvm'!$C34)=LOWER('AP-LIST_c9800'!$C34),'AP-LIST_ctvm'!D34,'AP-LIST_c9800'!D34))</f>
        <v/>
      </c>
      <c r="E34" s="19" t="str">
        <f>IF('AP-LIST_c9800'!E34="","",IF(LOWER('AP-LIST_ctvm'!$C34)=LOWER('AP-LIST_c9800'!$C34),'AP-LIST_ctvm'!E34,'AP-LIST_c9800'!E34))</f>
        <v/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10.254.91.231</v>
      </c>
      <c r="H34" s="44" t="str">
        <f t="shared" si="5"/>
        <v>17.09.04a</v>
      </c>
      <c r="I34" s="44" t="str">
        <f t="shared" si="2"/>
        <v/>
      </c>
      <c r="J34" s="111" t="str">
        <f>IF('AP-LIST_c9800'!C34="","",IF(LOWER('AP-LIST_ctvm'!C34)=LOWER('AP-LIST_c9800'!C34),"AP Migration CTVM &gt; c9800",CONCATENATE("AP ",'AP-LIST_ctvm'!C34," durch ",'AP-LIST_c9800'!C34," ersetzt")))</f>
        <v/>
      </c>
      <c r="K34" s="50"/>
      <c r="L34" s="5" t="str">
        <f t="shared" si="3"/>
        <v>:::::</v>
      </c>
      <c r="M34" s="5" t="str">
        <f t="shared" si="4"/>
        <v>..</v>
      </c>
      <c r="N34" s="5" t="str">
        <f t="shared" si="6"/>
        <v>..</v>
      </c>
    </row>
    <row r="35" spans="1:14">
      <c r="A35" s="44">
        <v>32</v>
      </c>
      <c r="B35" s="44" t="str">
        <f t="shared" si="0"/>
        <v>de0896ncap20032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10.254.91.232</v>
      </c>
      <c r="H35" s="44" t="str">
        <f t="shared" si="5"/>
        <v>17.09.04a</v>
      </c>
      <c r="I35" s="44" t="str">
        <f t="shared" si="2"/>
        <v/>
      </c>
      <c r="J35" s="111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de0896ncap20033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10.254.91.233</v>
      </c>
      <c r="H36" s="44" t="str">
        <f t="shared" si="5"/>
        <v>17.09.04a</v>
      </c>
      <c r="I36" s="44" t="str">
        <f t="shared" si="2"/>
        <v/>
      </c>
      <c r="J36" s="111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de0896ncap20034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10.254.91.234</v>
      </c>
      <c r="H37" s="44" t="str">
        <f t="shared" si="5"/>
        <v>17.09.04a</v>
      </c>
      <c r="I37" s="44" t="str">
        <f t="shared" si="2"/>
        <v/>
      </c>
      <c r="J37" s="111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de0896ncap20035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10.254.91.235</v>
      </c>
      <c r="H38" s="44" t="str">
        <f t="shared" si="5"/>
        <v>17.09.04a</v>
      </c>
      <c r="I38" s="44" t="str">
        <f t="shared" si="2"/>
        <v/>
      </c>
      <c r="J38" s="111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de0896ncap20036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10.254.91.236</v>
      </c>
      <c r="H39" s="44" t="str">
        <f t="shared" si="5"/>
        <v>17.09.04a</v>
      </c>
      <c r="I39" s="44" t="str">
        <f t="shared" si="2"/>
        <v/>
      </c>
      <c r="J39" s="111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de0896ncap20037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10.254.91.237</v>
      </c>
      <c r="H40" s="44" t="str">
        <f t="shared" si="5"/>
        <v>17.09.04a</v>
      </c>
      <c r="I40" s="44" t="str">
        <f t="shared" si="2"/>
        <v/>
      </c>
      <c r="J40" s="111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de0896ncap20038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10.254.91.238</v>
      </c>
      <c r="H41" s="44" t="str">
        <f t="shared" si="5"/>
        <v>17.09.04a</v>
      </c>
      <c r="I41" s="44" t="str">
        <f t="shared" si="2"/>
        <v/>
      </c>
      <c r="J41" s="111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de0896ncap20039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10.254.91.239</v>
      </c>
      <c r="H42" s="44" t="str">
        <f t="shared" si="5"/>
        <v>17.09.04a</v>
      </c>
      <c r="I42" s="44" t="str">
        <f t="shared" si="2"/>
        <v/>
      </c>
      <c r="J42" s="111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de0896ncap20040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10.254.91.240</v>
      </c>
      <c r="H43" s="44" t="str">
        <f t="shared" si="5"/>
        <v>17.09.04a</v>
      </c>
      <c r="I43" s="44" t="str">
        <f t="shared" si="2"/>
        <v/>
      </c>
      <c r="J43" s="111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de0896ncap20041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10.254.91.241</v>
      </c>
      <c r="H44" s="44" t="str">
        <f t="shared" si="5"/>
        <v>17.09.04a</v>
      </c>
      <c r="I44" s="44" t="str">
        <f t="shared" si="2"/>
        <v/>
      </c>
      <c r="J44" s="111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de0896ncap20042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10.254.91.242</v>
      </c>
      <c r="H45" s="44" t="str">
        <f t="shared" si="5"/>
        <v>17.09.04a</v>
      </c>
      <c r="I45" s="44" t="str">
        <f t="shared" si="2"/>
        <v/>
      </c>
      <c r="J45" s="111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de0896ncap20043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10.254.91.243</v>
      </c>
      <c r="H46" s="44" t="str">
        <f t="shared" si="5"/>
        <v>17.09.04a</v>
      </c>
      <c r="I46" s="44" t="str">
        <f t="shared" si="2"/>
        <v/>
      </c>
      <c r="J46" s="111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de0896ncap20044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10.254.91.244</v>
      </c>
      <c r="H47" s="44" t="str">
        <f t="shared" si="5"/>
        <v>17.09.04a</v>
      </c>
      <c r="I47" s="44" t="str">
        <f t="shared" si="2"/>
        <v/>
      </c>
      <c r="J47" s="111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de0896ncap20045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10.254.91.245</v>
      </c>
      <c r="H48" s="44" t="str">
        <f t="shared" si="5"/>
        <v>17.09.04a</v>
      </c>
      <c r="I48" s="44" t="str">
        <f t="shared" si="2"/>
        <v/>
      </c>
      <c r="J48" s="111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de0896ncap20046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10.254.91.246</v>
      </c>
      <c r="H49" s="44" t="str">
        <f t="shared" si="5"/>
        <v>17.09.04a</v>
      </c>
      <c r="I49" s="44" t="str">
        <f t="shared" si="2"/>
        <v/>
      </c>
      <c r="J49" s="111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de0896ncap20047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10.254.91.247</v>
      </c>
      <c r="H50" s="44" t="str">
        <f t="shared" si="5"/>
        <v>17.09.04a</v>
      </c>
      <c r="I50" s="44" t="str">
        <f t="shared" si="2"/>
        <v/>
      </c>
      <c r="J50" s="111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de0896ncap20048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10.254.91.248</v>
      </c>
      <c r="H51" s="44" t="str">
        <f t="shared" si="5"/>
        <v>17.09.04a</v>
      </c>
      <c r="I51" s="44" t="str">
        <f t="shared" si="2"/>
        <v/>
      </c>
      <c r="J51" s="111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de0896ncap20049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10.254.91.249</v>
      </c>
      <c r="H52" s="44" t="str">
        <f t="shared" si="5"/>
        <v>17.09.04a</v>
      </c>
      <c r="I52" s="44" t="str">
        <f t="shared" si="2"/>
        <v/>
      </c>
      <c r="J52" s="111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de0896ncap20050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10.254.91.250</v>
      </c>
      <c r="H53" s="44" t="str">
        <f t="shared" si="5"/>
        <v>17.09.04a</v>
      </c>
      <c r="I53" s="44" t="str">
        <f t="shared" si="2"/>
        <v/>
      </c>
      <c r="J53" s="111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de0896ncap20051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10.254.91.251</v>
      </c>
      <c r="H54" s="44" t="str">
        <f t="shared" si="5"/>
        <v>17.09.04a</v>
      </c>
      <c r="I54" s="44" t="str">
        <f t="shared" si="2"/>
        <v/>
      </c>
      <c r="J54" s="111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de0896ncap20052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10.254.91.252</v>
      </c>
      <c r="H55" s="44" t="str">
        <f t="shared" si="5"/>
        <v>17.09.04a</v>
      </c>
      <c r="I55" s="44" t="str">
        <f t="shared" si="2"/>
        <v/>
      </c>
      <c r="J55" s="111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de0896ncap20053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10.254.91.253</v>
      </c>
      <c r="H56" s="44" t="str">
        <f t="shared" si="5"/>
        <v>17.09.04a</v>
      </c>
      <c r="I56" s="44" t="str">
        <f t="shared" si="2"/>
        <v/>
      </c>
      <c r="J56" s="111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de0896ncap20054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10.254.91.254</v>
      </c>
      <c r="H57" s="44" t="str">
        <f t="shared" si="5"/>
        <v>17.09.04a</v>
      </c>
      <c r="I57" s="44" t="str">
        <f t="shared" si="2"/>
        <v/>
      </c>
      <c r="J57" s="111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de0896ncap20055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10.254.91.21</v>
      </c>
      <c r="H58" s="44" t="str">
        <f t="shared" si="5"/>
        <v>17.09.04a</v>
      </c>
      <c r="I58" s="44" t="str">
        <f t="shared" si="2"/>
        <v/>
      </c>
      <c r="J58" s="111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de0896ncap20056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10.254.91.22</v>
      </c>
      <c r="H59" s="44" t="str">
        <f t="shared" si="5"/>
        <v>17.09.04a</v>
      </c>
      <c r="I59" s="44" t="str">
        <f t="shared" si="2"/>
        <v/>
      </c>
      <c r="J59" s="111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de0896ncap20057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10.254.91.23</v>
      </c>
      <c r="H60" s="44" t="str">
        <f t="shared" si="5"/>
        <v>17.09.04a</v>
      </c>
      <c r="I60" s="44" t="str">
        <f t="shared" si="2"/>
        <v/>
      </c>
      <c r="J60" s="111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de0896ncap20058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10.254.91.24</v>
      </c>
      <c r="H61" s="44" t="str">
        <f t="shared" si="5"/>
        <v>17.09.04a</v>
      </c>
      <c r="I61" s="44" t="str">
        <f t="shared" si="2"/>
        <v/>
      </c>
      <c r="J61" s="111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de0896ncap20059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10.254.91.25</v>
      </c>
      <c r="H62" s="44" t="str">
        <f t="shared" si="5"/>
        <v>17.09.04a</v>
      </c>
      <c r="I62" s="44" t="str">
        <f t="shared" si="2"/>
        <v/>
      </c>
      <c r="J62" s="111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de0896ncap20060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10.254.91.26</v>
      </c>
      <c r="H63" s="44" t="str">
        <f t="shared" si="5"/>
        <v>17.09.04a</v>
      </c>
      <c r="I63" s="44" t="str">
        <f t="shared" si="2"/>
        <v/>
      </c>
      <c r="J63" s="111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de0896ncap20061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10.254.91.27</v>
      </c>
      <c r="H64" s="44" t="str">
        <f t="shared" si="5"/>
        <v>17.09.04a</v>
      </c>
      <c r="I64" s="44" t="str">
        <f t="shared" si="2"/>
        <v/>
      </c>
      <c r="J64" s="111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de0896ncap20062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10.254.91.28</v>
      </c>
      <c r="H65" s="44" t="str">
        <f t="shared" si="5"/>
        <v>17.09.04a</v>
      </c>
      <c r="I65" s="44" t="str">
        <f t="shared" si="2"/>
        <v/>
      </c>
      <c r="J65" s="111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de0896ncap20063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10.254.91.29</v>
      </c>
      <c r="H66" s="44" t="str">
        <f t="shared" si="5"/>
        <v>17.09.04a</v>
      </c>
      <c r="I66" s="44" t="str">
        <f t="shared" si="2"/>
        <v/>
      </c>
      <c r="J66" s="111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de0896ncap20064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10.254.91.30</v>
      </c>
      <c r="H67" s="44" t="str">
        <f t="shared" si="5"/>
        <v>17.09.04a</v>
      </c>
      <c r="I67" s="44" t="str">
        <f t="shared" si="2"/>
        <v/>
      </c>
      <c r="J67" s="111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de0896ncap20065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10.254.91.31</v>
      </c>
      <c r="H68" s="44" t="str">
        <f t="shared" ref="H68:H131" si="9">var_version_wlc</f>
        <v>17.09.04a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1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de0896ncap20066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10.254.91.32</v>
      </c>
      <c r="H69" s="44" t="str">
        <f t="shared" si="9"/>
        <v>17.09.04a</v>
      </c>
      <c r="I69" s="44" t="str">
        <f t="shared" si="10"/>
        <v/>
      </c>
      <c r="J69" s="111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de0896ncap20067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10.254.91.33</v>
      </c>
      <c r="H70" s="44" t="str">
        <f t="shared" si="9"/>
        <v>17.09.04a</v>
      </c>
      <c r="I70" s="44" t="str">
        <f t="shared" si="10"/>
        <v/>
      </c>
      <c r="J70" s="111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de0896ncap20068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10.254.91.34</v>
      </c>
      <c r="H71" s="44" t="str">
        <f t="shared" si="9"/>
        <v>17.09.04a</v>
      </c>
      <c r="I71" s="44" t="str">
        <f t="shared" si="10"/>
        <v/>
      </c>
      <c r="J71" s="111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de0896ncap20069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10.254.91.35</v>
      </c>
      <c r="H72" s="44" t="str">
        <f t="shared" si="9"/>
        <v>17.09.04a</v>
      </c>
      <c r="I72" s="44" t="str">
        <f t="shared" si="10"/>
        <v/>
      </c>
      <c r="J72" s="111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de0896ncap20070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10.254.91.36</v>
      </c>
      <c r="H73" s="44" t="str">
        <f t="shared" si="9"/>
        <v>17.09.04a</v>
      </c>
      <c r="I73" s="44" t="str">
        <f t="shared" si="10"/>
        <v/>
      </c>
      <c r="J73" s="111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de0896ncap20071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10.254.91.37</v>
      </c>
      <c r="H74" s="44" t="str">
        <f t="shared" si="9"/>
        <v>17.09.04a</v>
      </c>
      <c r="I74" s="44" t="str">
        <f t="shared" si="10"/>
        <v/>
      </c>
      <c r="J74" s="111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de0896ncap20072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10.254.91.38</v>
      </c>
      <c r="H75" s="44" t="str">
        <f t="shared" si="9"/>
        <v>17.09.04a</v>
      </c>
      <c r="I75" s="44" t="str">
        <f t="shared" si="10"/>
        <v/>
      </c>
      <c r="J75" s="111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de0896ncap20073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10.254.91.39</v>
      </c>
      <c r="H76" s="44" t="str">
        <f t="shared" si="9"/>
        <v>17.09.04a</v>
      </c>
      <c r="I76" s="44" t="str">
        <f t="shared" si="10"/>
        <v/>
      </c>
      <c r="J76" s="111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de0896ncap20074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10.254.91.40</v>
      </c>
      <c r="H77" s="44" t="str">
        <f t="shared" si="9"/>
        <v>17.09.04a</v>
      </c>
      <c r="I77" s="44" t="str">
        <f t="shared" si="10"/>
        <v/>
      </c>
      <c r="J77" s="111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de0896ncap20075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10.254.91.41</v>
      </c>
      <c r="H78" s="44" t="str">
        <f t="shared" si="9"/>
        <v>17.09.04a</v>
      </c>
      <c r="I78" s="44" t="str">
        <f t="shared" si="10"/>
        <v/>
      </c>
      <c r="J78" s="111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de0896ncap20076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10.254.91.42</v>
      </c>
      <c r="H79" s="44" t="str">
        <f t="shared" si="9"/>
        <v>17.09.04a</v>
      </c>
      <c r="I79" s="44" t="str">
        <f t="shared" si="10"/>
        <v/>
      </c>
      <c r="J79" s="111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de0896ncap20077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10.254.91.43</v>
      </c>
      <c r="H80" s="44" t="str">
        <f t="shared" si="9"/>
        <v>17.09.04a</v>
      </c>
      <c r="I80" s="44" t="str">
        <f t="shared" si="10"/>
        <v/>
      </c>
      <c r="J80" s="111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de0896ncap20078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10.254.91.44</v>
      </c>
      <c r="H81" s="44" t="str">
        <f t="shared" si="9"/>
        <v>17.09.04a</v>
      </c>
      <c r="I81" s="44" t="str">
        <f t="shared" si="10"/>
        <v/>
      </c>
      <c r="J81" s="111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de0896ncap20079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10.254.91.45</v>
      </c>
      <c r="H82" s="44" t="str">
        <f t="shared" si="9"/>
        <v>17.09.04a</v>
      </c>
      <c r="I82" s="44" t="str">
        <f t="shared" si="10"/>
        <v/>
      </c>
      <c r="J82" s="111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de0896ncap20080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10.254.91.46</v>
      </c>
      <c r="H83" s="44" t="str">
        <f t="shared" si="9"/>
        <v>17.09.04a</v>
      </c>
      <c r="I83" s="44" t="str">
        <f t="shared" si="10"/>
        <v/>
      </c>
      <c r="J83" s="111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de0896ncap20081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10.254.91.47</v>
      </c>
      <c r="H84" s="44" t="str">
        <f t="shared" si="9"/>
        <v>17.09.04a</v>
      </c>
      <c r="I84" s="44" t="str">
        <f t="shared" si="10"/>
        <v/>
      </c>
      <c r="J84" s="111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de0896ncap20082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10.254.91.48</v>
      </c>
      <c r="H85" s="44" t="str">
        <f t="shared" si="9"/>
        <v>17.09.04a</v>
      </c>
      <c r="I85" s="44" t="str">
        <f t="shared" si="10"/>
        <v/>
      </c>
      <c r="J85" s="111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de0896ncap20083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10.254.91.49</v>
      </c>
      <c r="H86" s="44" t="str">
        <f t="shared" si="9"/>
        <v>17.09.04a</v>
      </c>
      <c r="I86" s="44" t="str">
        <f t="shared" si="10"/>
        <v/>
      </c>
      <c r="J86" s="111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de0896ncap20084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10.254.91.50</v>
      </c>
      <c r="H87" s="44" t="str">
        <f t="shared" si="9"/>
        <v>17.09.04a</v>
      </c>
      <c r="I87" s="44" t="str">
        <f t="shared" si="10"/>
        <v/>
      </c>
      <c r="J87" s="111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de0896ncap20085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10.254.91.51</v>
      </c>
      <c r="H88" s="44" t="str">
        <f t="shared" si="9"/>
        <v>17.09.04a</v>
      </c>
      <c r="I88" s="44" t="str">
        <f t="shared" si="10"/>
        <v/>
      </c>
      <c r="J88" s="111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de0896ncap20086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10.254.91.52</v>
      </c>
      <c r="H89" s="44" t="str">
        <f t="shared" si="9"/>
        <v>17.09.04a</v>
      </c>
      <c r="I89" s="44" t="str">
        <f t="shared" si="10"/>
        <v/>
      </c>
      <c r="J89" s="111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de0896ncap20087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10.254.91.53</v>
      </c>
      <c r="H90" s="44" t="str">
        <f t="shared" si="9"/>
        <v>17.09.04a</v>
      </c>
      <c r="I90" s="44" t="str">
        <f t="shared" si="10"/>
        <v/>
      </c>
      <c r="J90" s="111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de0896ncap20088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10.254.91.54</v>
      </c>
      <c r="H91" s="44" t="str">
        <f t="shared" si="9"/>
        <v>17.09.04a</v>
      </c>
      <c r="I91" s="44" t="str">
        <f t="shared" si="10"/>
        <v/>
      </c>
      <c r="J91" s="111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de0896ncap20089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10.254.91.55</v>
      </c>
      <c r="H92" s="44" t="str">
        <f t="shared" si="9"/>
        <v>17.09.04a</v>
      </c>
      <c r="I92" s="44" t="str">
        <f t="shared" si="10"/>
        <v/>
      </c>
      <c r="J92" s="111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de0896ncap20090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10.254.91.56</v>
      </c>
      <c r="H93" s="44" t="str">
        <f t="shared" si="9"/>
        <v>17.09.04a</v>
      </c>
      <c r="I93" s="44" t="str">
        <f t="shared" si="10"/>
        <v/>
      </c>
      <c r="J93" s="111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de0896ncap20091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10.254.91.57</v>
      </c>
      <c r="H94" s="44" t="str">
        <f t="shared" si="9"/>
        <v>17.09.04a</v>
      </c>
      <c r="I94" s="44" t="str">
        <f t="shared" si="10"/>
        <v/>
      </c>
      <c r="J94" s="111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de0896ncap20092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10.254.91.58</v>
      </c>
      <c r="H95" s="44" t="str">
        <f t="shared" si="9"/>
        <v>17.09.04a</v>
      </c>
      <c r="I95" s="44" t="str">
        <f t="shared" si="10"/>
        <v/>
      </c>
      <c r="J95" s="111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de0896ncap20093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10.254.91.59</v>
      </c>
      <c r="H96" s="44" t="str">
        <f t="shared" si="9"/>
        <v>17.09.04a</v>
      </c>
      <c r="I96" s="44" t="str">
        <f t="shared" si="10"/>
        <v/>
      </c>
      <c r="J96" s="111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de0896ncap20094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10.254.91.60</v>
      </c>
      <c r="H97" s="44" t="str">
        <f t="shared" si="9"/>
        <v>17.09.04a</v>
      </c>
      <c r="I97" s="44" t="str">
        <f t="shared" si="10"/>
        <v/>
      </c>
      <c r="J97" s="111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de0896ncap20095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10.254.91.61</v>
      </c>
      <c r="H98" s="44" t="str">
        <f t="shared" si="9"/>
        <v>17.09.04a</v>
      </c>
      <c r="I98" s="44" t="str">
        <f t="shared" si="10"/>
        <v/>
      </c>
      <c r="J98" s="111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de0896ncap20096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10.254.91.62</v>
      </c>
      <c r="H99" s="44" t="str">
        <f t="shared" si="9"/>
        <v>17.09.04a</v>
      </c>
      <c r="I99" s="44" t="str">
        <f t="shared" si="10"/>
        <v/>
      </c>
      <c r="J99" s="111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de0896ncap20097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10.254.91.63</v>
      </c>
      <c r="H100" s="44" t="str">
        <f t="shared" si="9"/>
        <v>17.09.04a</v>
      </c>
      <c r="I100" s="44" t="str">
        <f t="shared" si="10"/>
        <v/>
      </c>
      <c r="J100" s="111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de0896ncap20098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10.254.91.64</v>
      </c>
      <c r="H101" s="44" t="str">
        <f t="shared" si="9"/>
        <v>17.09.04a</v>
      </c>
      <c r="I101" s="44" t="str">
        <f t="shared" si="10"/>
        <v/>
      </c>
      <c r="J101" s="111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de0896ncap20099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10.254.91.65</v>
      </c>
      <c r="H102" s="44" t="str">
        <f t="shared" si="9"/>
        <v>17.09.04a</v>
      </c>
      <c r="I102" s="44" t="str">
        <f t="shared" si="10"/>
        <v/>
      </c>
      <c r="J102" s="111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de0896ncap20100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10.254.91.66</v>
      </c>
      <c r="H103" s="44" t="str">
        <f t="shared" si="9"/>
        <v>17.09.04a</v>
      </c>
      <c r="I103" s="44" t="str">
        <f t="shared" si="10"/>
        <v/>
      </c>
      <c r="J103" s="111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de0896ncap20101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10.254.91.67</v>
      </c>
      <c r="H104" s="44" t="str">
        <f t="shared" si="9"/>
        <v>17.09.04a</v>
      </c>
      <c r="I104" s="44" t="str">
        <f t="shared" si="10"/>
        <v/>
      </c>
      <c r="J104" s="111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de0896ncap20102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10.254.91.68</v>
      </c>
      <c r="H105" s="44" t="str">
        <f t="shared" si="9"/>
        <v>17.09.04a</v>
      </c>
      <c r="I105" s="44" t="str">
        <f t="shared" si="10"/>
        <v/>
      </c>
      <c r="J105" s="111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de0896ncap20103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10.254.91.69</v>
      </c>
      <c r="H106" s="44" t="str">
        <f t="shared" si="9"/>
        <v>17.09.04a</v>
      </c>
      <c r="I106" s="44" t="str">
        <f t="shared" si="10"/>
        <v/>
      </c>
      <c r="J106" s="111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17.09.04a</v>
      </c>
      <c r="I107" s="44" t="str">
        <f t="shared" si="10"/>
        <v/>
      </c>
      <c r="J107" s="111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17.09.04a</v>
      </c>
      <c r="I108" s="44" t="str">
        <f t="shared" si="10"/>
        <v/>
      </c>
      <c r="J108" s="111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17.09.04a</v>
      </c>
      <c r="I109" s="44" t="str">
        <f t="shared" si="10"/>
        <v/>
      </c>
      <c r="J109" s="111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17.09.04a</v>
      </c>
      <c r="I110" s="44" t="str">
        <f t="shared" si="10"/>
        <v/>
      </c>
      <c r="J110" s="111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17.09.04a</v>
      </c>
      <c r="I111" s="44" t="str">
        <f t="shared" si="10"/>
        <v/>
      </c>
      <c r="J111" s="111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17.09.04a</v>
      </c>
      <c r="I112" s="44" t="str">
        <f t="shared" si="10"/>
        <v/>
      </c>
      <c r="J112" s="111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17.09.04a</v>
      </c>
      <c r="I113" s="44" t="str">
        <f t="shared" si="10"/>
        <v/>
      </c>
      <c r="J113" s="111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17.09.04a</v>
      </c>
      <c r="I114" s="44" t="str">
        <f t="shared" si="10"/>
        <v/>
      </c>
      <c r="J114" s="111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17.09.04a</v>
      </c>
      <c r="I115" s="44" t="str">
        <f t="shared" si="10"/>
        <v/>
      </c>
      <c r="J115" s="111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17.09.04a</v>
      </c>
      <c r="I116" s="44" t="str">
        <f t="shared" si="10"/>
        <v/>
      </c>
      <c r="J116" s="111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17.09.04a</v>
      </c>
      <c r="I117" s="44" t="str">
        <f t="shared" si="10"/>
        <v/>
      </c>
      <c r="J117" s="111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17.09.04a</v>
      </c>
      <c r="I118" s="44" t="str">
        <f t="shared" si="10"/>
        <v/>
      </c>
      <c r="J118" s="111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17.09.04a</v>
      </c>
      <c r="I119" s="44" t="str">
        <f t="shared" si="10"/>
        <v/>
      </c>
      <c r="J119" s="111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17.09.04a</v>
      </c>
      <c r="I120" s="44" t="str">
        <f t="shared" si="10"/>
        <v/>
      </c>
      <c r="J120" s="111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17.09.04a</v>
      </c>
      <c r="I121" s="44" t="str">
        <f t="shared" si="10"/>
        <v/>
      </c>
      <c r="J121" s="111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17.09.04a</v>
      </c>
      <c r="I122" s="44" t="str">
        <f t="shared" si="10"/>
        <v/>
      </c>
      <c r="J122" s="111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17.09.04a</v>
      </c>
      <c r="I123" s="44" t="str">
        <f t="shared" si="10"/>
        <v/>
      </c>
      <c r="J123" s="111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17.09.04a</v>
      </c>
      <c r="I124" s="44" t="str">
        <f t="shared" si="10"/>
        <v/>
      </c>
      <c r="J124" s="111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17.09.04a</v>
      </c>
      <c r="I125" s="44" t="str">
        <f t="shared" si="10"/>
        <v/>
      </c>
      <c r="J125" s="111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17.09.04a</v>
      </c>
      <c r="I126" s="44" t="str">
        <f t="shared" si="10"/>
        <v/>
      </c>
      <c r="J126" s="111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17.09.04a</v>
      </c>
      <c r="I127" s="44" t="str">
        <f t="shared" si="10"/>
        <v/>
      </c>
      <c r="J127" s="111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17.09.04a</v>
      </c>
      <c r="I128" s="44" t="str">
        <f t="shared" si="10"/>
        <v/>
      </c>
      <c r="J128" s="111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17.09.04a</v>
      </c>
      <c r="I129" s="44" t="str">
        <f t="shared" si="10"/>
        <v/>
      </c>
      <c r="J129" s="111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17.09.04a</v>
      </c>
      <c r="I130" s="44" t="str">
        <f t="shared" si="10"/>
        <v/>
      </c>
      <c r="J130" s="111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17.09.04a</v>
      </c>
      <c r="I131" s="44" t="str">
        <f t="shared" si="10"/>
        <v/>
      </c>
      <c r="J131" s="111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17.09.04a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1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17.09.04a</v>
      </c>
      <c r="I133" s="44" t="str">
        <f t="shared" si="17"/>
        <v/>
      </c>
      <c r="J133" s="111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17.09.04a</v>
      </c>
      <c r="I134" s="44" t="str">
        <f t="shared" si="17"/>
        <v/>
      </c>
      <c r="J134" s="111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17.09.04a</v>
      </c>
      <c r="I135" s="44" t="str">
        <f t="shared" si="17"/>
        <v/>
      </c>
      <c r="J135" s="111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17.09.04a</v>
      </c>
      <c r="I136" s="44" t="str">
        <f t="shared" si="17"/>
        <v/>
      </c>
      <c r="J136" s="111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17.09.04a</v>
      </c>
      <c r="I137" s="44" t="str">
        <f t="shared" si="17"/>
        <v/>
      </c>
      <c r="J137" s="111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17.09.04a</v>
      </c>
      <c r="I138" s="44" t="str">
        <f t="shared" si="17"/>
        <v/>
      </c>
      <c r="J138" s="111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17.09.04a</v>
      </c>
      <c r="I139" s="44" t="str">
        <f t="shared" si="17"/>
        <v/>
      </c>
      <c r="J139" s="111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17.09.04a</v>
      </c>
      <c r="I140" s="44" t="str">
        <f t="shared" si="17"/>
        <v/>
      </c>
      <c r="J140" s="111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17.09.04a</v>
      </c>
      <c r="I141" s="44" t="str">
        <f t="shared" si="17"/>
        <v/>
      </c>
      <c r="J141" s="111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17.09.04a</v>
      </c>
      <c r="I142" s="44" t="str">
        <f t="shared" si="17"/>
        <v/>
      </c>
      <c r="J142" s="111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17.09.04a</v>
      </c>
      <c r="I143" s="44" t="str">
        <f t="shared" si="17"/>
        <v/>
      </c>
      <c r="J143" s="111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17.09.04a</v>
      </c>
      <c r="I144" s="44" t="str">
        <f t="shared" si="17"/>
        <v/>
      </c>
      <c r="J144" s="111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17.09.04a</v>
      </c>
      <c r="I145" s="44" t="str">
        <f t="shared" si="17"/>
        <v/>
      </c>
      <c r="J145" s="111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17.09.04a</v>
      </c>
      <c r="I146" s="44" t="str">
        <f t="shared" si="17"/>
        <v/>
      </c>
      <c r="J146" s="111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17.09.04a</v>
      </c>
      <c r="I147" s="44" t="str">
        <f t="shared" si="17"/>
        <v/>
      </c>
      <c r="J147" s="111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17.09.04a</v>
      </c>
      <c r="I148" s="44" t="str">
        <f t="shared" si="17"/>
        <v/>
      </c>
      <c r="J148" s="111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17.09.04a</v>
      </c>
      <c r="I149" s="44" t="str">
        <f t="shared" si="17"/>
        <v/>
      </c>
      <c r="J149" s="111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17.09.04a</v>
      </c>
      <c r="I150" s="44" t="str">
        <f t="shared" si="17"/>
        <v/>
      </c>
      <c r="J150" s="111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17.09.04a</v>
      </c>
      <c r="I151" s="44" t="str">
        <f t="shared" si="17"/>
        <v/>
      </c>
      <c r="J151" s="111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17.09.04a</v>
      </c>
      <c r="I152" s="44" t="str">
        <f t="shared" si="17"/>
        <v/>
      </c>
      <c r="J152" s="111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17.09.04a</v>
      </c>
      <c r="I153" s="44" t="str">
        <f t="shared" si="17"/>
        <v/>
      </c>
      <c r="J153" s="111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17.09.04a</v>
      </c>
      <c r="I154" s="44" t="str">
        <f t="shared" si="17"/>
        <v/>
      </c>
      <c r="J154" s="111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17.09.04a</v>
      </c>
      <c r="I155" s="44" t="str">
        <f t="shared" si="17"/>
        <v/>
      </c>
      <c r="J155" s="111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17.09.04a</v>
      </c>
      <c r="I156" s="44" t="str">
        <f t="shared" si="17"/>
        <v/>
      </c>
      <c r="J156" s="111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17.09.04a</v>
      </c>
      <c r="I157" s="44" t="str">
        <f t="shared" si="17"/>
        <v/>
      </c>
      <c r="J157" s="111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17.09.04a</v>
      </c>
      <c r="I158" s="44" t="str">
        <f t="shared" si="17"/>
        <v/>
      </c>
      <c r="J158" s="111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17.09.04a</v>
      </c>
      <c r="I159" s="44" t="str">
        <f t="shared" si="17"/>
        <v/>
      </c>
      <c r="J159" s="111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17.09.04a</v>
      </c>
      <c r="I160" s="44" t="str">
        <f t="shared" si="17"/>
        <v/>
      </c>
      <c r="J160" s="111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17.09.04a</v>
      </c>
      <c r="I161" s="44" t="str">
        <f t="shared" si="17"/>
        <v/>
      </c>
      <c r="J161" s="111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17.09.04a</v>
      </c>
      <c r="I162" s="44" t="str">
        <f t="shared" si="17"/>
        <v/>
      </c>
      <c r="J162" s="111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17.09.04a</v>
      </c>
      <c r="I163" s="44" t="str">
        <f t="shared" si="17"/>
        <v/>
      </c>
      <c r="J163" s="111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17.09.04a</v>
      </c>
      <c r="I164" s="44" t="str">
        <f t="shared" si="17"/>
        <v/>
      </c>
      <c r="J164" s="111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17.09.04a</v>
      </c>
      <c r="I165" s="44" t="str">
        <f t="shared" si="17"/>
        <v/>
      </c>
      <c r="J165" s="111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17.09.04a</v>
      </c>
      <c r="I166" s="44" t="str">
        <f t="shared" si="17"/>
        <v/>
      </c>
      <c r="J166" s="111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17.09.04a</v>
      </c>
      <c r="I167" s="44" t="str">
        <f t="shared" si="17"/>
        <v/>
      </c>
      <c r="J167" s="111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17.09.04a</v>
      </c>
      <c r="I168" s="44" t="str">
        <f t="shared" si="17"/>
        <v/>
      </c>
      <c r="J168" s="111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17.09.04a</v>
      </c>
      <c r="I169" s="44" t="str">
        <f t="shared" si="17"/>
        <v/>
      </c>
      <c r="J169" s="111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17.09.04a</v>
      </c>
      <c r="I170" s="44" t="str">
        <f t="shared" si="17"/>
        <v/>
      </c>
      <c r="J170" s="111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17.09.04a</v>
      </c>
      <c r="I171" s="44" t="str">
        <f t="shared" si="17"/>
        <v/>
      </c>
      <c r="J171" s="111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17.09.04a</v>
      </c>
      <c r="I172" s="44" t="str">
        <f t="shared" si="17"/>
        <v/>
      </c>
      <c r="J172" s="111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17.09.04a</v>
      </c>
      <c r="I173" s="44" t="str">
        <f t="shared" si="17"/>
        <v/>
      </c>
      <c r="J173" s="111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17.09.04a</v>
      </c>
      <c r="I174" s="44" t="str">
        <f t="shared" si="17"/>
        <v/>
      </c>
      <c r="J174" s="111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17.09.04a</v>
      </c>
      <c r="I175" s="44" t="str">
        <f t="shared" si="17"/>
        <v/>
      </c>
      <c r="J175" s="111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17.09.04a</v>
      </c>
      <c r="I176" s="44" t="str">
        <f t="shared" si="17"/>
        <v/>
      </c>
      <c r="J176" s="111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17.09.04a</v>
      </c>
      <c r="I177" s="44" t="str">
        <f t="shared" si="17"/>
        <v/>
      </c>
      <c r="J177" s="111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17.09.04a</v>
      </c>
      <c r="I178" s="44" t="str">
        <f t="shared" si="17"/>
        <v/>
      </c>
      <c r="J178" s="111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17.09.04a</v>
      </c>
      <c r="I179" s="44" t="str">
        <f t="shared" si="17"/>
        <v/>
      </c>
      <c r="J179" s="111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17.09.04a</v>
      </c>
      <c r="I180" s="44" t="str">
        <f t="shared" si="17"/>
        <v/>
      </c>
      <c r="J180" s="111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17.09.04a</v>
      </c>
      <c r="I181" s="44" t="str">
        <f t="shared" si="17"/>
        <v/>
      </c>
      <c r="J181" s="111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17.09.04a</v>
      </c>
      <c r="I182" s="44" t="str">
        <f t="shared" si="17"/>
        <v/>
      </c>
      <c r="J182" s="111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17.09.04a</v>
      </c>
      <c r="I183" s="44" t="str">
        <f t="shared" si="17"/>
        <v/>
      </c>
      <c r="J183" s="111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17.09.04a</v>
      </c>
      <c r="I184" s="44" t="str">
        <f t="shared" si="17"/>
        <v/>
      </c>
      <c r="J184" s="111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17.09.04a</v>
      </c>
      <c r="I185" s="44" t="str">
        <f t="shared" si="17"/>
        <v/>
      </c>
      <c r="J185" s="111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17.09.04a</v>
      </c>
      <c r="I186" s="44" t="str">
        <f t="shared" si="17"/>
        <v/>
      </c>
      <c r="J186" s="111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17.09.04a</v>
      </c>
      <c r="I187" s="44" t="str">
        <f t="shared" si="17"/>
        <v/>
      </c>
      <c r="J187" s="111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17.09.04a</v>
      </c>
      <c r="I188" s="44" t="str">
        <f t="shared" si="17"/>
        <v/>
      </c>
      <c r="J188" s="111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17.09.04a</v>
      </c>
      <c r="I189" s="44" t="str">
        <f t="shared" si="17"/>
        <v/>
      </c>
      <c r="J189" s="111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17.09.04a</v>
      </c>
      <c r="I190" s="44" t="str">
        <f t="shared" si="17"/>
        <v/>
      </c>
      <c r="J190" s="111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17.09.04a</v>
      </c>
      <c r="I191" s="44" t="str">
        <f t="shared" si="17"/>
        <v/>
      </c>
      <c r="J191" s="111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17.09.04a</v>
      </c>
      <c r="I192" s="44" t="str">
        <f t="shared" si="17"/>
        <v/>
      </c>
      <c r="J192" s="111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17.09.04a</v>
      </c>
      <c r="I193" s="44" t="str">
        <f t="shared" si="17"/>
        <v/>
      </c>
      <c r="J193" s="111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17.09.04a</v>
      </c>
      <c r="I194" s="44" t="str">
        <f t="shared" si="17"/>
        <v/>
      </c>
      <c r="J194" s="111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17.09.04a</v>
      </c>
      <c r="I195" s="44" t="str">
        <f t="shared" si="17"/>
        <v/>
      </c>
      <c r="J195" s="111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17.09.04a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1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17.09.04a</v>
      </c>
      <c r="I197" s="44" t="str">
        <f t="shared" si="24"/>
        <v/>
      </c>
      <c r="J197" s="111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17.09.04a</v>
      </c>
      <c r="I198" s="44" t="str">
        <f t="shared" si="24"/>
        <v/>
      </c>
      <c r="J198" s="111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17.09.04a</v>
      </c>
      <c r="I199" s="44" t="str">
        <f t="shared" si="24"/>
        <v/>
      </c>
      <c r="J199" s="111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17.09.04a</v>
      </c>
      <c r="I200" s="44" t="str">
        <f t="shared" si="24"/>
        <v/>
      </c>
      <c r="J200" s="111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17.09.04a</v>
      </c>
      <c r="I201" s="44" t="str">
        <f t="shared" si="24"/>
        <v/>
      </c>
      <c r="J201" s="111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17.09.04a</v>
      </c>
      <c r="I202" s="44" t="str">
        <f t="shared" si="24"/>
        <v/>
      </c>
      <c r="J202" s="111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17.09.04a</v>
      </c>
      <c r="I203" s="44" t="str">
        <f t="shared" si="24"/>
        <v/>
      </c>
      <c r="J203" s="111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17.09.04a</v>
      </c>
      <c r="I204" s="44" t="str">
        <f t="shared" si="24"/>
        <v/>
      </c>
      <c r="J204" s="111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17.09.04a</v>
      </c>
      <c r="I205" s="44" t="str">
        <f t="shared" si="24"/>
        <v/>
      </c>
      <c r="J205" s="111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17.09.04a</v>
      </c>
      <c r="I206" s="44" t="str">
        <f t="shared" si="24"/>
        <v/>
      </c>
      <c r="J206" s="111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17.09.04a</v>
      </c>
      <c r="I207" s="44" t="str">
        <f t="shared" si="24"/>
        <v/>
      </c>
      <c r="J207" s="111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17.09.04a</v>
      </c>
      <c r="I208" s="44" t="str">
        <f t="shared" si="24"/>
        <v/>
      </c>
      <c r="J208" s="111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17.09.04a</v>
      </c>
      <c r="I209" s="44" t="str">
        <f t="shared" si="24"/>
        <v/>
      </c>
      <c r="J209" s="111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17.09.04a</v>
      </c>
      <c r="I210" s="44" t="str">
        <f t="shared" si="24"/>
        <v/>
      </c>
      <c r="J210" s="111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17.09.04a</v>
      </c>
      <c r="I211" s="44" t="str">
        <f t="shared" si="24"/>
        <v/>
      </c>
      <c r="J211" s="111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17.09.04a</v>
      </c>
      <c r="I212" s="44" t="str">
        <f t="shared" si="24"/>
        <v/>
      </c>
      <c r="J212" s="111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17.09.04a</v>
      </c>
      <c r="I213" s="44" t="str">
        <f t="shared" si="24"/>
        <v/>
      </c>
      <c r="J213" s="111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17.09.04a</v>
      </c>
      <c r="I214" s="44" t="str">
        <f t="shared" si="24"/>
        <v/>
      </c>
      <c r="J214" s="111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17.09.04a</v>
      </c>
      <c r="I215" s="44" t="str">
        <f t="shared" si="24"/>
        <v/>
      </c>
      <c r="J215" s="111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17.09.04a</v>
      </c>
      <c r="I216" s="44" t="str">
        <f t="shared" si="24"/>
        <v/>
      </c>
      <c r="J216" s="111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17.09.04a</v>
      </c>
      <c r="I217" s="44" t="str">
        <f t="shared" si="24"/>
        <v/>
      </c>
      <c r="J217" s="111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17.09.04a</v>
      </c>
      <c r="I218" s="44" t="str">
        <f t="shared" si="24"/>
        <v/>
      </c>
      <c r="J218" s="111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17.09.04a</v>
      </c>
      <c r="I219" s="44" t="str">
        <f t="shared" si="24"/>
        <v/>
      </c>
      <c r="J219" s="111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17.09.04a</v>
      </c>
      <c r="I220" s="44" t="str">
        <f t="shared" si="24"/>
        <v/>
      </c>
      <c r="J220" s="111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17.09.04a</v>
      </c>
      <c r="I221" s="44" t="str">
        <f t="shared" si="24"/>
        <v/>
      </c>
      <c r="J221" s="111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17.09.04a</v>
      </c>
      <c r="I222" s="44" t="str">
        <f t="shared" si="24"/>
        <v/>
      </c>
      <c r="J222" s="111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17.09.04a</v>
      </c>
      <c r="I223" s="44" t="str">
        <f t="shared" si="24"/>
        <v/>
      </c>
      <c r="J223" s="111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17.09.04a</v>
      </c>
      <c r="I224" s="44" t="str">
        <f t="shared" si="24"/>
        <v/>
      </c>
      <c r="J224" s="111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17.09.04a</v>
      </c>
      <c r="I225" s="44" t="str">
        <f t="shared" si="24"/>
        <v/>
      </c>
      <c r="J225" s="111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17.09.04a</v>
      </c>
      <c r="I226" s="44" t="str">
        <f t="shared" si="24"/>
        <v/>
      </c>
      <c r="J226" s="111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17.09.04a</v>
      </c>
      <c r="I227" s="44" t="str">
        <f t="shared" si="24"/>
        <v/>
      </c>
      <c r="J227" s="111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17.09.04a</v>
      </c>
      <c r="I228" s="44" t="str">
        <f t="shared" si="24"/>
        <v/>
      </c>
      <c r="J228" s="111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17.09.04a</v>
      </c>
      <c r="I229" s="44" t="str">
        <f t="shared" si="24"/>
        <v/>
      </c>
      <c r="J229" s="111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17.09.04a</v>
      </c>
      <c r="I230" s="44" t="str">
        <f t="shared" si="24"/>
        <v/>
      </c>
      <c r="J230" s="111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17.09.04a</v>
      </c>
      <c r="I231" s="44" t="str">
        <f t="shared" si="24"/>
        <v/>
      </c>
      <c r="J231" s="111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17.09.04a</v>
      </c>
      <c r="I232" s="44" t="str">
        <f t="shared" si="24"/>
        <v/>
      </c>
      <c r="J232" s="111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17.09.04a</v>
      </c>
      <c r="I233" s="44" t="str">
        <f t="shared" si="24"/>
        <v/>
      </c>
      <c r="J233" s="111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17.09.04a</v>
      </c>
      <c r="I234" s="44" t="str">
        <f t="shared" si="24"/>
        <v/>
      </c>
      <c r="J234" s="111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17.09.04a</v>
      </c>
      <c r="I235" s="44" t="str">
        <f t="shared" si="24"/>
        <v/>
      </c>
      <c r="J235" s="111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17.09.04a</v>
      </c>
      <c r="I236" s="44" t="str">
        <f t="shared" si="24"/>
        <v/>
      </c>
      <c r="J236" s="111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17.09.04a</v>
      </c>
      <c r="I237" s="44" t="str">
        <f t="shared" si="24"/>
        <v/>
      </c>
      <c r="J237" s="111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17.09.04a</v>
      </c>
      <c r="I238" s="44" t="str">
        <f t="shared" si="24"/>
        <v/>
      </c>
      <c r="J238" s="111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17.09.04a</v>
      </c>
      <c r="I239" s="44" t="str">
        <f t="shared" si="24"/>
        <v/>
      </c>
      <c r="J239" s="111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17.09.04a</v>
      </c>
      <c r="I240" s="44" t="str">
        <f t="shared" si="24"/>
        <v/>
      </c>
      <c r="J240" s="111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17.09.04a</v>
      </c>
      <c r="I241" s="44" t="str">
        <f t="shared" si="24"/>
        <v/>
      </c>
      <c r="J241" s="111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17.09.04a</v>
      </c>
      <c r="I242" s="44" t="str">
        <f t="shared" si="24"/>
        <v/>
      </c>
      <c r="J242" s="111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17.09.04a</v>
      </c>
      <c r="I243" s="44" t="str">
        <f t="shared" si="24"/>
        <v/>
      </c>
      <c r="J243" s="111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17.09.04a</v>
      </c>
      <c r="I244" s="44" t="str">
        <f t="shared" si="24"/>
        <v/>
      </c>
      <c r="J244" s="111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17.09.04a</v>
      </c>
      <c r="I245" s="44" t="str">
        <f t="shared" si="24"/>
        <v/>
      </c>
      <c r="J245" s="111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17.09.04a</v>
      </c>
      <c r="I246" s="44" t="str">
        <f t="shared" si="24"/>
        <v/>
      </c>
      <c r="J246" s="111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17.09.04a</v>
      </c>
      <c r="I247" s="44" t="str">
        <f t="shared" si="24"/>
        <v/>
      </c>
      <c r="J247" s="111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17.09.04a</v>
      </c>
      <c r="I248" s="44" t="str">
        <f t="shared" si="24"/>
        <v/>
      </c>
      <c r="J248" s="111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17.09.04a</v>
      </c>
      <c r="I249" s="44" t="str">
        <f t="shared" si="24"/>
        <v/>
      </c>
      <c r="J249" s="111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17.09.04a</v>
      </c>
      <c r="I250" s="44" t="str">
        <f t="shared" si="24"/>
        <v/>
      </c>
      <c r="J250" s="111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17.09.04a</v>
      </c>
      <c r="I251" s="44" t="str">
        <f t="shared" si="24"/>
        <v/>
      </c>
      <c r="J251" s="111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17.09.04a</v>
      </c>
      <c r="I252" s="44" t="str">
        <f t="shared" si="24"/>
        <v/>
      </c>
      <c r="J252" s="111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17.09.04a</v>
      </c>
      <c r="I253" s="44" t="str">
        <f t="shared" si="24"/>
        <v/>
      </c>
      <c r="J253" s="111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17.09.04a</v>
      </c>
      <c r="I254" s="44" t="str">
        <f t="shared" si="24"/>
        <v/>
      </c>
      <c r="J254" s="111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17.09.04a</v>
      </c>
      <c r="I255" s="44" t="str">
        <f t="shared" si="24"/>
        <v/>
      </c>
      <c r="J255" s="111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17.09.04a</v>
      </c>
      <c r="I256" s="44" t="str">
        <f t="shared" si="24"/>
        <v/>
      </c>
      <c r="J256" s="111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17.09.04a</v>
      </c>
      <c r="I257" s="44" t="str">
        <f t="shared" si="24"/>
        <v/>
      </c>
      <c r="J257" s="111" t="str">
        <f>IF('AP-LIST_c9800'!C257="","",IF(LOWER('AP-LIST_ctvm'!C257)=LOWER('AP-LIST_c9800'!C257),"AP Migration CTVM &gt; c9800",CONCATENATE("AP ",'AP-LIST_ctvm'!C257," durch ",'AP-LIST_c9800'!C257," ersetzt")))</f>
        <v/>
      </c>
      <c r="K257" s="112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8"/>
  <sheetViews>
    <sheetView workbookViewId="0">
      <pane ySplit="1" topLeftCell="A14" activePane="bottomLeft" state="frozen"/>
      <selection pane="bottomLeft" activeCell="A14" sqref="A14"/>
    </sheetView>
  </sheetViews>
  <sheetFormatPr baseColWidth="10" defaultRowHeight="14.4"/>
  <cols>
    <col min="1" max="1" width="67.6640625" bestFit="1" customWidth="1"/>
  </cols>
  <sheetData>
    <row r="1" spans="1:1" ht="33.75" customHeight="1" thickBot="1">
      <c r="A1" s="62" t="s">
        <v>1430</v>
      </c>
    </row>
    <row r="2" spans="1:1">
      <c r="A2" s="78" t="s">
        <v>1285</v>
      </c>
    </row>
    <row r="3" spans="1:1">
      <c r="A3" s="79" t="s">
        <v>1304</v>
      </c>
    </row>
    <row r="4" spans="1:1">
      <c r="A4" s="79" t="s">
        <v>1064</v>
      </c>
    </row>
    <row r="5" spans="1:1">
      <c r="A5" s="80" t="str">
        <f>CONCATENATE("hostname ",var_dns_wlc2)</f>
        <v>hostname de0896swlc20002</v>
      </c>
    </row>
    <row r="6" spans="1:1">
      <c r="A6" s="79" t="s">
        <v>1305</v>
      </c>
    </row>
    <row r="7" spans="1:1">
      <c r="A7" s="79"/>
    </row>
    <row r="8" spans="1:1">
      <c r="A8" s="79" t="s">
        <v>1306</v>
      </c>
    </row>
    <row r="9" spans="1:1">
      <c r="A9" s="79" t="s">
        <v>1059</v>
      </c>
    </row>
    <row r="10" spans="1:1">
      <c r="A10" s="79" t="s">
        <v>1307</v>
      </c>
    </row>
    <row r="11" spans="1:1">
      <c r="A11" s="79" t="s">
        <v>1059</v>
      </c>
    </row>
    <row r="12" spans="1:1">
      <c r="A12" s="79" t="s">
        <v>1552</v>
      </c>
    </row>
    <row r="13" spans="1:1">
      <c r="A13" s="79" t="s">
        <v>1059</v>
      </c>
    </row>
    <row r="14" spans="1:1">
      <c r="A14" s="79" t="s">
        <v>1104</v>
      </c>
    </row>
    <row r="15" spans="1:1">
      <c r="A15" s="79" t="s">
        <v>1059</v>
      </c>
    </row>
    <row r="16" spans="1:1">
      <c r="A16" s="79" t="s">
        <v>1105</v>
      </c>
    </row>
    <row r="17" spans="1:1">
      <c r="A17" s="79"/>
    </row>
    <row r="18" spans="1:1">
      <c r="A18" s="79" t="s">
        <v>1308</v>
      </c>
    </row>
    <row r="19" spans="1:1">
      <c r="A19" s="79" t="s">
        <v>1309</v>
      </c>
    </row>
    <row r="20" spans="1:1">
      <c r="A20" s="79"/>
    </row>
    <row r="21" spans="1:1">
      <c r="A21" s="79" t="s">
        <v>1310</v>
      </c>
    </row>
    <row r="22" spans="1:1">
      <c r="A22" s="79" t="s">
        <v>1065</v>
      </c>
    </row>
    <row r="23" spans="1:1">
      <c r="A23" s="79" t="s">
        <v>1311</v>
      </c>
    </row>
    <row r="24" spans="1:1">
      <c r="A24" s="79" t="s">
        <v>1045</v>
      </c>
    </row>
    <row r="25" spans="1:1">
      <c r="A25" s="79"/>
    </row>
    <row r="26" spans="1:1">
      <c r="A26" s="79" t="s">
        <v>1312</v>
      </c>
    </row>
    <row r="27" spans="1:1">
      <c r="A27" s="79" t="s">
        <v>1313</v>
      </c>
    </row>
    <row r="28" spans="1:1">
      <c r="A28" s="79" t="s">
        <v>1065</v>
      </c>
    </row>
    <row r="29" spans="1:1">
      <c r="A29" s="79" t="s">
        <v>1045</v>
      </c>
    </row>
    <row r="30" spans="1:1">
      <c r="A30" s="79"/>
    </row>
    <row r="31" spans="1:1">
      <c r="A31" s="79" t="s">
        <v>1314</v>
      </c>
    </row>
    <row r="32" spans="1:1">
      <c r="A32" s="79" t="s">
        <v>1315</v>
      </c>
    </row>
    <row r="33" spans="1:1">
      <c r="A33" s="80" t="str">
        <f>CONCATENATE("ip add ",var_ip_wlc2," ",var_mask_v1)</f>
        <v>ip add 10.254.91.195 255.255.255.0</v>
      </c>
    </row>
    <row r="34" spans="1:1">
      <c r="A34" s="79" t="s">
        <v>1316</v>
      </c>
    </row>
    <row r="35" spans="1:1">
      <c r="A35" s="79" t="s">
        <v>1045</v>
      </c>
    </row>
    <row r="36" spans="1:1">
      <c r="A36" s="80" t="str">
        <f>CONCATENATE("ip default-gateway ",var_gw_v1)</f>
        <v>ip default-gateway 10.254.91.1</v>
      </c>
    </row>
    <row r="37" spans="1:1">
      <c r="A37" s="80" t="str">
        <f>CONCATENATE("ip route 0.0.0.0 0.0.0.0 ",var_if_wlc_mgmt," ",var_gw_v1)</f>
        <v>ip route 0.0.0.0 0.0.0.0 gigabitEthernet 2 10.254.91.1</v>
      </c>
    </row>
    <row r="38" spans="1:1">
      <c r="A38" s="79"/>
    </row>
    <row r="39" spans="1:1">
      <c r="A39" s="79" t="s">
        <v>1317</v>
      </c>
    </row>
    <row r="40" spans="1:1">
      <c r="A40" s="79" t="s">
        <v>1065</v>
      </c>
    </row>
    <row r="41" spans="1:1">
      <c r="A41" s="79" t="s">
        <v>1045</v>
      </c>
    </row>
    <row r="42" spans="1:1">
      <c r="A42" s="79"/>
    </row>
    <row r="43" spans="1:1">
      <c r="A43" s="80" t="str">
        <f>CONCATENATE("username admin privilege 15 alogrithm-type scrypt secret ",var_pw_temp)</f>
        <v>username admin privilege 15 alogrithm-type scrypt secret Bauhaus_01</v>
      </c>
    </row>
    <row r="44" spans="1:1">
      <c r="A44" s="80" t="str">
        <f>CONCATENATE("enable secret 0 ",var_pw_admin_secret)</f>
        <v>enable secret 0 NwadmiN68167</v>
      </c>
    </row>
    <row r="45" spans="1:1">
      <c r="A45" s="79"/>
    </row>
    <row r="46" spans="1:1">
      <c r="A46" s="80" t="str">
        <f>CONCATENATE("ip domain name ",var_domain_nl)</f>
        <v>ip domain name fc.de.bauhaus.intra</v>
      </c>
    </row>
    <row r="47" spans="1:1">
      <c r="A47" s="79" t="s">
        <v>1318</v>
      </c>
    </row>
    <row r="48" spans="1:1">
      <c r="A48" s="79"/>
    </row>
    <row r="49" spans="1:1">
      <c r="A49" s="79" t="s">
        <v>1275</v>
      </c>
    </row>
    <row r="50" spans="1:1">
      <c r="A50" s="79" t="s">
        <v>1319</v>
      </c>
    </row>
    <row r="51" spans="1:1">
      <c r="A51" s="79" t="s">
        <v>1320</v>
      </c>
    </row>
    <row r="52" spans="1:1">
      <c r="A52" s="79" t="s">
        <v>1276</v>
      </c>
    </row>
    <row r="53" spans="1:1">
      <c r="A53" s="79" t="s">
        <v>1045</v>
      </c>
    </row>
    <row r="54" spans="1:1">
      <c r="A54" s="79"/>
    </row>
    <row r="55" spans="1:1">
      <c r="A55" s="79" t="s">
        <v>1321</v>
      </c>
    </row>
    <row r="56" spans="1:1">
      <c r="A56" s="80" t="str">
        <f>CONCATENATE("wireless management interface ",var_if_wlc_mgmt_wlan)</f>
        <v>wireless management interface gigabitEthernet 2</v>
      </c>
    </row>
    <row r="57" spans="1:1">
      <c r="A57" s="79" t="s">
        <v>1045</v>
      </c>
    </row>
    <row r="58" spans="1:1">
      <c r="A58" s="79"/>
    </row>
    <row r="59" spans="1:1">
      <c r="A59" s="79" t="s">
        <v>1322</v>
      </c>
    </row>
    <row r="60" spans="1:1">
      <c r="A60" s="79" t="s">
        <v>1055</v>
      </c>
    </row>
    <row r="61" spans="1:1">
      <c r="A61" s="79"/>
    </row>
    <row r="62" spans="1:1">
      <c r="A62" s="79" t="s">
        <v>1056</v>
      </c>
    </row>
    <row r="63" spans="1:1">
      <c r="A63" s="79"/>
    </row>
    <row r="64" spans="1:1">
      <c r="A64" s="79"/>
    </row>
    <row r="65" spans="1:1">
      <c r="A65" s="79" t="s">
        <v>1083</v>
      </c>
    </row>
    <row r="66" spans="1:1">
      <c r="A66" s="79"/>
    </row>
    <row r="67" spans="1:1">
      <c r="A67" s="79"/>
    </row>
    <row r="68" spans="1:1" ht="15" thickBot="1">
      <c r="A68" s="81" t="s">
        <v>1303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4.4"/>
  <cols>
    <col min="1" max="1" width="51" customWidth="1"/>
  </cols>
  <sheetData>
    <row r="1" spans="1:1" ht="29.25" customHeight="1" thickBot="1">
      <c r="A1" s="63" t="s">
        <v>1429</v>
      </c>
    </row>
    <row r="2" spans="1:1">
      <c r="A2" s="82" t="s">
        <v>1285</v>
      </c>
    </row>
    <row r="3" spans="1:1">
      <c r="A3" s="83" t="s">
        <v>1064</v>
      </c>
    </row>
    <row r="4" spans="1:1">
      <c r="A4" s="83"/>
    </row>
    <row r="5" spans="1:1">
      <c r="A5" s="83" t="s">
        <v>1040</v>
      </c>
    </row>
    <row r="6" spans="1:1">
      <c r="A6" s="83" t="str">
        <f>CONCATENATE("ip address ",var_gw_v1," ",var_mask_v1)</f>
        <v>ip address 10.254.91.1 255.255.255.0</v>
      </c>
    </row>
    <row r="7" spans="1:1">
      <c r="A7" s="83" t="s">
        <v>1423</v>
      </c>
    </row>
    <row r="8" spans="1:1">
      <c r="A8" s="83" t="str">
        <f>CONCATENATE("ip address ",var_gw_v511," ",var_mask_v511)</f>
        <v>ip address 10.248.91.1 255.255.255.0</v>
      </c>
    </row>
    <row r="9" spans="1:1">
      <c r="A9" s="83" t="s">
        <v>1042</v>
      </c>
    </row>
    <row r="10" spans="1:1">
      <c r="A10" s="83" t="str">
        <f>CONCATENATE("ip address ",var_gw_v512," ",var_mask_v512)</f>
        <v>ip address 172.17.91.1 255.255.255.0</v>
      </c>
    </row>
    <row r="11" spans="1:1">
      <c r="A11" s="83" t="s">
        <v>1043</v>
      </c>
    </row>
    <row r="12" spans="1:1">
      <c r="A12" s="83" t="str">
        <f>CONCATENATE("ip address ",var_gw_v513," ",var_mask_v513)</f>
        <v>ip address 10.252.91.1 255.255.255.0</v>
      </c>
    </row>
    <row r="13" spans="1:1">
      <c r="A13" s="83" t="s">
        <v>1044</v>
      </c>
    </row>
    <row r="14" spans="1:1">
      <c r="A14" s="83" t="str">
        <f>CONCATENATE("ip address ",var_gw_v514," ",var_mask_v514)</f>
        <v>ip address 10.253.91.1 255.255.255.0</v>
      </c>
    </row>
    <row r="15" spans="1:1">
      <c r="A15" s="83" t="s">
        <v>1045</v>
      </c>
    </row>
    <row r="16" spans="1:1">
      <c r="A16" s="83"/>
    </row>
    <row r="17" spans="1:1">
      <c r="A17" s="83" t="str">
        <f>CONCATENATE("ip dhcp excluded-address ",var_net_v1,"1 ",var_net_v1,"10")</f>
        <v>ip dhcp excluded-address 10.254.91.1 10.254.91.10</v>
      </c>
    </row>
    <row r="18" spans="1:1">
      <c r="A18" s="83" t="str">
        <f>CONCATENATE("ip dhcp excluded-address ",var_net_v1,"190 ",var_net_v1,"254")</f>
        <v>ip dhcp excluded-address 10.254.91.190 10.254.91.254</v>
      </c>
    </row>
    <row r="19" spans="1:1">
      <c r="A19" s="83" t="str">
        <f>CONCATENATE("ip dhcp excluded-address ",var_net_v511,"1 ",var_net_v511,"10")</f>
        <v>ip dhcp excluded-address 10.248.91.1 10.248.91.10</v>
      </c>
    </row>
    <row r="20" spans="1:1">
      <c r="A20" s="83" t="str">
        <f>CONCATENATE("ip dhcp excluded-address ",var_net_v511,"190 ",var_net_v511,"254")</f>
        <v>ip dhcp excluded-address 10.248.91.190 10.248.91.254</v>
      </c>
    </row>
    <row r="21" spans="1:1">
      <c r="A21" s="83" t="str">
        <f>CONCATENATE("ip dhcp excluded-address ",var_net_v512,"1 ",var_net_v512,"10")</f>
        <v>ip dhcp excluded-address 172.17.91.1 172.17.91.10</v>
      </c>
    </row>
    <row r="22" spans="1:1">
      <c r="A22" s="83" t="str">
        <f>CONCATENATE("ip dhcp excluded-address ",var_net_v512,"190 ",var_net_v512,"254")</f>
        <v>ip dhcp excluded-address 172.17.91.190 172.17.91.254</v>
      </c>
    </row>
    <row r="23" spans="1:1">
      <c r="A23" s="83" t="str">
        <f>CONCATENATE("ip dhcp excluded-address ",var_net_v513,"1 ",var_net_v513,"10")</f>
        <v>ip dhcp excluded-address 10.252.91.1 10.252.91.10</v>
      </c>
    </row>
    <row r="24" spans="1:1">
      <c r="A24" s="83" t="str">
        <f>CONCATENATE("ip dhcp excluded-address ",var_net_v513,"190 ",var_net_v513,"254")</f>
        <v>ip dhcp excluded-address 10.252.91.190 10.252.91.254</v>
      </c>
    </row>
    <row r="25" spans="1:1">
      <c r="A25" s="83" t="str">
        <f>CONCATENATE("ip dhcp excluded-address ",var_net_v514,"1 ",var_net_v514,"10")</f>
        <v>ip dhcp excluded-address 10.253.91.1 10.253.91.10</v>
      </c>
    </row>
    <row r="26" spans="1:1">
      <c r="A26" s="83" t="str">
        <f>CONCATENATE("ip dhcp excluded-address ",var_net_v514,"190 ",var_net_v514,"254")</f>
        <v>ip dhcp excluded-address 10.253.91.190 10.253.91.254</v>
      </c>
    </row>
    <row r="27" spans="1:1">
      <c r="A27" s="83"/>
    </row>
    <row r="28" spans="1:1">
      <c r="A28" s="83" t="s">
        <v>1049</v>
      </c>
    </row>
    <row r="29" spans="1:1">
      <c r="A29" s="83" t="s">
        <v>1050</v>
      </c>
    </row>
    <row r="30" spans="1:1">
      <c r="A30" s="83" t="str">
        <f>CONCATENATE("network ",var_net_v1,"0 ",var_mask_v1)</f>
        <v>network 10.254.91.0 255.255.255.0</v>
      </c>
    </row>
    <row r="31" spans="1:1">
      <c r="A31" s="83" t="str">
        <f>CONCATENATE("domain-name ",var_domain_nl)</f>
        <v>domain-name fc.de.bauhaus.intra</v>
      </c>
    </row>
    <row r="32" spans="1:1">
      <c r="A32" s="83" t="s">
        <v>1078</v>
      </c>
    </row>
    <row r="33" spans="1:1">
      <c r="A33" s="83" t="str">
        <f>CONCATENATE("default-router ",var_gw_v1)</f>
        <v>default-router 10.254.91.1</v>
      </c>
    </row>
    <row r="34" spans="1:1">
      <c r="A34" s="80" t="str">
        <f>CONCATENATE("option 150 ip ",var_tftp_ip_rollout)</f>
        <v>option 150 ip 10.33.93.112</v>
      </c>
    </row>
    <row r="35" spans="1:1">
      <c r="A35" s="83" t="s">
        <v>1046</v>
      </c>
    </row>
    <row r="36" spans="1:1">
      <c r="A36" s="83" t="s">
        <v>1045</v>
      </c>
    </row>
    <row r="37" spans="1:1">
      <c r="A37" s="83"/>
    </row>
    <row r="38" spans="1:1">
      <c r="A38" s="83" t="s">
        <v>1424</v>
      </c>
    </row>
    <row r="39" spans="1:1">
      <c r="A39" s="83" t="s">
        <v>1425</v>
      </c>
    </row>
    <row r="40" spans="1:1">
      <c r="A40" s="83" t="str">
        <f>CONCATENATE("network ",var_net_v511,"0 ",var_mask_v511)</f>
        <v>network 10.248.91.0 255.255.255.0</v>
      </c>
    </row>
    <row r="41" spans="1:1">
      <c r="A41" s="83" t="str">
        <f>CONCATENATE("domain-name ",var_domain_nl)</f>
        <v>domain-name fc.de.bauhaus.intra</v>
      </c>
    </row>
    <row r="42" spans="1:1">
      <c r="A42" s="83" t="s">
        <v>1078</v>
      </c>
    </row>
    <row r="43" spans="1:1">
      <c r="A43" s="83" t="str">
        <f>CONCATENATE("default-router ",var_gw_v511)</f>
        <v>default-router 10.248.91.1</v>
      </c>
    </row>
    <row r="44" spans="1:1">
      <c r="A44" s="83" t="s">
        <v>1046</v>
      </c>
    </row>
    <row r="45" spans="1:1">
      <c r="A45" s="83" t="s">
        <v>1045</v>
      </c>
    </row>
    <row r="46" spans="1:1">
      <c r="A46" s="83"/>
    </row>
    <row r="47" spans="1:1">
      <c r="A47" s="83" t="s">
        <v>1048</v>
      </c>
    </row>
    <row r="48" spans="1:1">
      <c r="A48" s="83" t="s">
        <v>1047</v>
      </c>
    </row>
    <row r="49" spans="1:1">
      <c r="A49" s="83" t="str">
        <f>CONCATENATE("network ",var_net_v512,"0 ",var_mask_v512)</f>
        <v>network 172.17.91.0 255.255.255.0</v>
      </c>
    </row>
    <row r="50" spans="1:1">
      <c r="A50" s="83" t="str">
        <f>CONCATENATE("domain-name ",var_domain_nl)</f>
        <v>domain-name fc.de.bauhaus.intra</v>
      </c>
    </row>
    <row r="51" spans="1:1">
      <c r="A51" s="83" t="s">
        <v>1078</v>
      </c>
    </row>
    <row r="52" spans="1:1">
      <c r="A52" s="83" t="str">
        <f>CONCATENATE("default-router ",var_gw_v512)</f>
        <v>default-router 172.17.91.1</v>
      </c>
    </row>
    <row r="53" spans="1:1">
      <c r="A53" s="83" t="s">
        <v>1046</v>
      </c>
    </row>
    <row r="54" spans="1:1">
      <c r="A54" s="83" t="s">
        <v>1045</v>
      </c>
    </row>
    <row r="55" spans="1:1">
      <c r="A55" s="83"/>
    </row>
    <row r="56" spans="1:1">
      <c r="A56" s="83" t="s">
        <v>1051</v>
      </c>
    </row>
    <row r="57" spans="1:1">
      <c r="A57" s="83" t="s">
        <v>1052</v>
      </c>
    </row>
    <row r="58" spans="1:1">
      <c r="A58" s="83" t="str">
        <f>CONCATENATE("network ",var_net_v513,"0 ",var_mask_v513)</f>
        <v>network 10.252.91.0 255.255.255.0</v>
      </c>
    </row>
    <row r="59" spans="1:1">
      <c r="A59" s="83" t="str">
        <f>CONCATENATE("domain-name ",var_domain_nl)</f>
        <v>domain-name fc.de.bauhaus.intra</v>
      </c>
    </row>
    <row r="60" spans="1:1">
      <c r="A60" s="83" t="s">
        <v>1078</v>
      </c>
    </row>
    <row r="61" spans="1:1">
      <c r="A61" s="83" t="str">
        <f>CONCATENATE("default-router ",var_gw_v513)</f>
        <v>default-router 10.252.91.1</v>
      </c>
    </row>
    <row r="62" spans="1:1">
      <c r="A62" s="83" t="s">
        <v>1046</v>
      </c>
    </row>
    <row r="63" spans="1:1">
      <c r="A63" s="83" t="s">
        <v>1045</v>
      </c>
    </row>
    <row r="64" spans="1:1">
      <c r="A64" s="83"/>
    </row>
    <row r="65" spans="1:1">
      <c r="A65" s="83" t="s">
        <v>1053</v>
      </c>
    </row>
    <row r="66" spans="1:1">
      <c r="A66" s="83" t="s">
        <v>1054</v>
      </c>
    </row>
    <row r="67" spans="1:1">
      <c r="A67" s="83" t="str">
        <f>CONCATENATE("network ",var_net_v514,"0 ",var_mask_v514)</f>
        <v>network 10.253.91.0 255.255.255.0</v>
      </c>
    </row>
    <row r="68" spans="1:1">
      <c r="A68" s="83" t="str">
        <f>CONCATENATE("domain-name ",var_domain_nl)</f>
        <v>domain-name fc.de.bauhaus.intra</v>
      </c>
    </row>
    <row r="69" spans="1:1">
      <c r="A69" s="83" t="s">
        <v>1078</v>
      </c>
    </row>
    <row r="70" spans="1:1">
      <c r="A70" s="83" t="str">
        <f>CONCATENATE("default-router ",var_gw_v514)</f>
        <v>default-router 10.253.91.1</v>
      </c>
    </row>
    <row r="71" spans="1:1">
      <c r="A71" s="83" t="s">
        <v>1046</v>
      </c>
    </row>
    <row r="72" spans="1:1">
      <c r="A72" s="83" t="s">
        <v>1045</v>
      </c>
    </row>
    <row r="73" spans="1:1">
      <c r="A73" s="83"/>
    </row>
    <row r="74" spans="1:1">
      <c r="A74" s="83" t="s">
        <v>1055</v>
      </c>
    </row>
    <row r="75" spans="1:1">
      <c r="A75" s="83" t="s">
        <v>1056</v>
      </c>
    </row>
    <row r="76" spans="1:1">
      <c r="A76" s="83"/>
    </row>
    <row r="77" spans="1:1">
      <c r="A77" s="83"/>
    </row>
    <row r="78" spans="1:1">
      <c r="A78" s="80" t="s">
        <v>1045</v>
      </c>
    </row>
    <row r="79" spans="1:1" ht="15" thickBot="1">
      <c r="A79" s="84" t="s">
        <v>1303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4.4"/>
  <cols>
    <col min="1" max="1" width="62.88671875" bestFit="1" customWidth="1"/>
  </cols>
  <sheetData>
    <row r="1" spans="1:1" ht="18">
      <c r="A1" s="17" t="s">
        <v>1422</v>
      </c>
    </row>
    <row r="2" spans="1:1">
      <c r="A2" s="67" t="s">
        <v>1285</v>
      </c>
    </row>
    <row r="3" spans="1:1">
      <c r="A3" s="6" t="s">
        <v>1353</v>
      </c>
    </row>
    <row r="4" spans="1:1">
      <c r="A4" s="6" t="s">
        <v>1354</v>
      </c>
    </row>
    <row r="5" spans="1:1">
      <c r="A5" s="6" t="s">
        <v>1355</v>
      </c>
    </row>
    <row r="6" spans="1:1">
      <c r="A6" s="6" t="s">
        <v>1098</v>
      </c>
    </row>
    <row r="7" spans="1:1">
      <c r="A7" s="6" t="s">
        <v>1356</v>
      </c>
    </row>
    <row r="8" spans="1:1">
      <c r="A8" s="6" t="s">
        <v>1357</v>
      </c>
    </row>
    <row r="9" spans="1:1">
      <c r="A9" s="6" t="s">
        <v>1358</v>
      </c>
    </row>
    <row r="10" spans="1:1">
      <c r="A10" s="6" t="s">
        <v>1359</v>
      </c>
    </row>
    <row r="11" spans="1:1">
      <c r="A11" s="6" t="s">
        <v>1352</v>
      </c>
    </row>
    <row r="12" spans="1:1">
      <c r="A12" s="59" t="str">
        <f>CONCATENATE("hostname network-",var_nl)</f>
        <v>hostname network-896</v>
      </c>
    </row>
    <row r="13" spans="1:1">
      <c r="A13" s="6" t="s">
        <v>1352</v>
      </c>
    </row>
    <row r="14" spans="1:1">
      <c r="A14" s="6" t="s">
        <v>1360</v>
      </c>
    </row>
    <row r="15" spans="1:1">
      <c r="A15" s="6" t="s">
        <v>1361</v>
      </c>
    </row>
    <row r="16" spans="1:1">
      <c r="A16" s="6" t="s">
        <v>1352</v>
      </c>
    </row>
    <row r="17" spans="1:1">
      <c r="A17" s="6" t="s">
        <v>1352</v>
      </c>
    </row>
    <row r="18" spans="1:1">
      <c r="A18" s="6" t="s">
        <v>1412</v>
      </c>
    </row>
    <row r="19" spans="1:1">
      <c r="A19" s="6" t="s">
        <v>1352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1352</v>
      </c>
    </row>
    <row r="23" spans="1:1">
      <c r="A23" s="6" t="s">
        <v>1352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1352</v>
      </c>
    </row>
    <row r="27" spans="1:1">
      <c r="A27" s="6" t="s">
        <v>1119</v>
      </c>
    </row>
    <row r="28" spans="1:1">
      <c r="A28" s="6" t="s">
        <v>1362</v>
      </c>
    </row>
    <row r="29" spans="1:1">
      <c r="A29" s="6" t="s">
        <v>1100</v>
      </c>
    </row>
    <row r="30" spans="1:1">
      <c r="A30" s="6" t="s">
        <v>1363</v>
      </c>
    </row>
    <row r="31" spans="1:1">
      <c r="A31" s="6" t="s">
        <v>1352</v>
      </c>
    </row>
    <row r="32" spans="1:1">
      <c r="A32" s="6" t="s">
        <v>1305</v>
      </c>
    </row>
    <row r="33" spans="1:1">
      <c r="A33" s="6" t="s">
        <v>1352</v>
      </c>
    </row>
    <row r="34" spans="1:1">
      <c r="A34" s="6" t="s">
        <v>1413</v>
      </c>
    </row>
    <row r="35" spans="1:1">
      <c r="A35" s="6" t="s">
        <v>1352</v>
      </c>
    </row>
    <row r="36" spans="1:1">
      <c r="A36" s="6" t="s">
        <v>1364</v>
      </c>
    </row>
    <row r="37" spans="1:1">
      <c r="A37" s="6" t="s">
        <v>1352</v>
      </c>
    </row>
    <row r="38" spans="1:1">
      <c r="A38" s="6" t="s">
        <v>1365</v>
      </c>
    </row>
    <row r="39" spans="1:1">
      <c r="A39" s="6" t="s">
        <v>1352</v>
      </c>
    </row>
    <row r="40" spans="1:1">
      <c r="A40" s="6" t="s">
        <v>1367</v>
      </c>
    </row>
    <row r="41" spans="1:1">
      <c r="A41" s="6" t="s">
        <v>1352</v>
      </c>
    </row>
    <row r="42" spans="1:1">
      <c r="A42" s="6" t="s">
        <v>1097</v>
      </c>
    </row>
    <row r="43" spans="1:1">
      <c r="A43" s="6" t="s">
        <v>1352</v>
      </c>
    </row>
    <row r="44" spans="1:1">
      <c r="A44" s="6" t="s">
        <v>1369</v>
      </c>
    </row>
    <row r="45" spans="1:1">
      <c r="A45" s="6" t="s">
        <v>1368</v>
      </c>
    </row>
    <row r="46" spans="1:1">
      <c r="A46" s="6" t="s">
        <v>1352</v>
      </c>
    </row>
    <row r="47" spans="1:1">
      <c r="A47" s="6" t="s">
        <v>1414</v>
      </c>
    </row>
    <row r="48" spans="1:1">
      <c r="A48" s="6" t="s">
        <v>1323</v>
      </c>
    </row>
    <row r="49" spans="1:1">
      <c r="A49" s="6" t="s">
        <v>1370</v>
      </c>
    </row>
    <row r="50" spans="1:1">
      <c r="A50" s="6" t="s">
        <v>1371</v>
      </c>
    </row>
    <row r="51" spans="1:1">
      <c r="A51" s="6" t="s">
        <v>1352</v>
      </c>
    </row>
    <row r="52" spans="1:1">
      <c r="A52" s="6" t="s">
        <v>1352</v>
      </c>
    </row>
    <row r="53" spans="1:1">
      <c r="A53" s="6" t="s">
        <v>1415</v>
      </c>
    </row>
    <row r="54" spans="1:1">
      <c r="A54" s="6" t="s">
        <v>1352</v>
      </c>
    </row>
    <row r="55" spans="1:1">
      <c r="A55" s="6" t="s">
        <v>1372</v>
      </c>
    </row>
    <row r="56" spans="1:1">
      <c r="A56" s="6" t="s">
        <v>1373</v>
      </c>
    </row>
    <row r="57" spans="1:1">
      <c r="A57" s="6" t="s">
        <v>1352</v>
      </c>
    </row>
    <row r="58" spans="1:1">
      <c r="A58" s="6" t="s">
        <v>1374</v>
      </c>
    </row>
    <row r="59" spans="1:1">
      <c r="A59" s="6" t="s">
        <v>1352</v>
      </c>
    </row>
    <row r="60" spans="1:1">
      <c r="A60" s="6" t="s">
        <v>1352</v>
      </c>
    </row>
    <row r="61" spans="1:1">
      <c r="A61" s="6" t="s">
        <v>1375</v>
      </c>
    </row>
    <row r="62" spans="1:1">
      <c r="A62" s="6" t="s">
        <v>1376</v>
      </c>
    </row>
    <row r="63" spans="1:1">
      <c r="A63" s="6" t="s">
        <v>1377</v>
      </c>
    </row>
    <row r="64" spans="1:1">
      <c r="A64" s="6" t="s">
        <v>1378</v>
      </c>
    </row>
    <row r="65" spans="1:1">
      <c r="A65" s="6" t="s">
        <v>1379</v>
      </c>
    </row>
    <row r="66" spans="1:1">
      <c r="A66" s="6" t="s">
        <v>1380</v>
      </c>
    </row>
    <row r="67" spans="1:1">
      <c r="A67" s="6" t="s">
        <v>1381</v>
      </c>
    </row>
    <row r="68" spans="1:1">
      <c r="A68" s="6" t="s">
        <v>1382</v>
      </c>
    </row>
    <row r="69" spans="1:1">
      <c r="A69" s="6" t="s">
        <v>1366</v>
      </c>
    </row>
    <row r="70" spans="1:1">
      <c r="A70" s="6" t="s">
        <v>1352</v>
      </c>
    </row>
    <row r="71" spans="1:1">
      <c r="A71" s="6" t="s">
        <v>1352</v>
      </c>
    </row>
    <row r="72" spans="1:1">
      <c r="A72" s="6" t="s">
        <v>1383</v>
      </c>
    </row>
    <row r="73" spans="1:1">
      <c r="A73" s="6" t="s">
        <v>1384</v>
      </c>
    </row>
    <row r="74" spans="1:1">
      <c r="A74" s="6" t="s">
        <v>1385</v>
      </c>
    </row>
    <row r="75" spans="1:1">
      <c r="A75" s="6" t="s">
        <v>1386</v>
      </c>
    </row>
    <row r="76" spans="1:1">
      <c r="A76" s="6" t="s">
        <v>1387</v>
      </c>
    </row>
    <row r="77" spans="1:1">
      <c r="A77" s="6" t="s">
        <v>1352</v>
      </c>
    </row>
    <row r="78" spans="1:1">
      <c r="A78" s="6" t="s">
        <v>1388</v>
      </c>
    </row>
    <row r="79" spans="1:1">
      <c r="A79" s="6" t="s">
        <v>1389</v>
      </c>
    </row>
    <row r="80" spans="1:1">
      <c r="A80" s="6" t="s">
        <v>1390</v>
      </c>
    </row>
    <row r="81" spans="1:1">
      <c r="A81" s="6" t="s">
        <v>1416</v>
      </c>
    </row>
    <row r="82" spans="1:1">
      <c r="A82" s="6" t="s">
        <v>1417</v>
      </c>
    </row>
    <row r="83" spans="1:1">
      <c r="A83" s="6" t="s">
        <v>1385</v>
      </c>
    </row>
    <row r="84" spans="1:1">
      <c r="A84" s="6" t="s">
        <v>1386</v>
      </c>
    </row>
    <row r="85" spans="1:1">
      <c r="A85" s="6" t="s">
        <v>1387</v>
      </c>
    </row>
    <row r="86" spans="1:1">
      <c r="A86" s="6" t="s">
        <v>1352</v>
      </c>
    </row>
    <row r="87" spans="1:1">
      <c r="A87" s="6" t="s">
        <v>1391</v>
      </c>
    </row>
    <row r="88" spans="1:1">
      <c r="A88" s="6" t="s">
        <v>1392</v>
      </c>
    </row>
    <row r="89" spans="1:1">
      <c r="A89" s="6" t="s">
        <v>1385</v>
      </c>
    </row>
    <row r="90" spans="1:1">
      <c r="A90" s="6" t="s">
        <v>1386</v>
      </c>
    </row>
    <row r="91" spans="1:1">
      <c r="A91" s="6" t="s">
        <v>1387</v>
      </c>
    </row>
    <row r="92" spans="1:1">
      <c r="A92" s="6" t="s">
        <v>1352</v>
      </c>
    </row>
    <row r="93" spans="1:1">
      <c r="A93" s="6" t="s">
        <v>1393</v>
      </c>
    </row>
    <row r="94" spans="1:1">
      <c r="A94" s="6" t="s">
        <v>1418</v>
      </c>
    </row>
    <row r="95" spans="1:1">
      <c r="A95" s="6" t="s">
        <v>1392</v>
      </c>
    </row>
    <row r="96" spans="1:1">
      <c r="A96" s="6" t="s">
        <v>1386</v>
      </c>
    </row>
    <row r="97" spans="1:1">
      <c r="A97" s="6" t="s">
        <v>1387</v>
      </c>
    </row>
    <row r="98" spans="1:1">
      <c r="A98" s="6" t="s">
        <v>1352</v>
      </c>
    </row>
    <row r="99" spans="1:1">
      <c r="A99" s="6" t="s">
        <v>1419</v>
      </c>
    </row>
    <row r="100" spans="1:1">
      <c r="A100" s="6" t="s">
        <v>1394</v>
      </c>
    </row>
    <row r="101" spans="1:1">
      <c r="A101" s="6" t="s">
        <v>1395</v>
      </c>
    </row>
    <row r="102" spans="1:1">
      <c r="A102" s="6" t="s">
        <v>1321</v>
      </c>
    </row>
    <row r="103" spans="1:1">
      <c r="A103" s="6" t="s">
        <v>1396</v>
      </c>
    </row>
    <row r="104" spans="1:1">
      <c r="A104" s="6" t="s">
        <v>1397</v>
      </c>
    </row>
    <row r="105" spans="1:1">
      <c r="A105" s="6" t="s">
        <v>1352</v>
      </c>
    </row>
    <row r="106" spans="1:1">
      <c r="A106" s="6" t="s">
        <v>1398</v>
      </c>
    </row>
    <row r="107" spans="1:1">
      <c r="A107" s="6" t="s">
        <v>1399</v>
      </c>
    </row>
    <row r="108" spans="1:1">
      <c r="A108" s="6" t="s">
        <v>1420</v>
      </c>
    </row>
    <row r="109" spans="1:1">
      <c r="A109" s="6" t="s">
        <v>1400</v>
      </c>
    </row>
    <row r="110" spans="1:1">
      <c r="A110" s="6" t="s">
        <v>1318</v>
      </c>
    </row>
    <row r="111" spans="1:1">
      <c r="A111" s="6" t="s">
        <v>1352</v>
      </c>
    </row>
    <row r="112" spans="1:1">
      <c r="A112" s="6" t="s">
        <v>1401</v>
      </c>
    </row>
    <row r="113" spans="1:1">
      <c r="A113" s="6" t="s">
        <v>1352</v>
      </c>
    </row>
    <row r="114" spans="1:1">
      <c r="A114" s="6" t="s">
        <v>1402</v>
      </c>
    </row>
    <row r="115" spans="1:1">
      <c r="A115" s="6" t="s">
        <v>1403</v>
      </c>
    </row>
    <row r="116" spans="1:1">
      <c r="A116" s="6" t="s">
        <v>1404</v>
      </c>
    </row>
    <row r="117" spans="1:1">
      <c r="A117" s="6" t="s">
        <v>1405</v>
      </c>
    </row>
    <row r="118" spans="1:1">
      <c r="A118" s="6" t="s">
        <v>1406</v>
      </c>
    </row>
    <row r="119" spans="1:1">
      <c r="A119" s="6" t="s">
        <v>1407</v>
      </c>
    </row>
    <row r="120" spans="1:1">
      <c r="A120" s="6" t="s">
        <v>1408</v>
      </c>
    </row>
    <row r="121" spans="1:1">
      <c r="A121" s="6" t="s">
        <v>1406</v>
      </c>
    </row>
    <row r="122" spans="1:1">
      <c r="A122" s="6" t="s">
        <v>1407</v>
      </c>
    </row>
    <row r="123" spans="1:1">
      <c r="A123" s="6" t="s">
        <v>1352</v>
      </c>
    </row>
    <row r="124" spans="1:1">
      <c r="A124" s="6" t="s">
        <v>1421</v>
      </c>
    </row>
    <row r="125" spans="1:1">
      <c r="A125" s="6" t="s">
        <v>1352</v>
      </c>
    </row>
    <row r="126" spans="1:1">
      <c r="A126" s="6" t="s">
        <v>1352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7" t="s">
        <v>1303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26</vt:i4>
      </vt:variant>
      <vt:variant>
        <vt:lpstr>Benannte Bereiche</vt:lpstr>
      </vt:variant>
      <vt:variant>
        <vt:i4>92</vt:i4>
      </vt:variant>
    </vt:vector>
  </HeadingPairs>
  <TitlesOfParts>
    <vt:vector size="118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Tabelle1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wlan_id17_band24</vt:lpstr>
      <vt:lpstr>wlan_id17_band5</vt:lpstr>
      <vt:lpstr>wlan_id17_band6</vt:lpstr>
      <vt:lpstr>wlan_id17_descript</vt:lpstr>
      <vt:lpstr>wlan_id17_profile_wlan</vt:lpstr>
      <vt:lpstr>wlan_id17_ssid</vt:lpstr>
      <vt:lpstr>wlan_id17_state</vt:lpstr>
      <vt:lpstr>wlan_id17_vlan</vt:lpstr>
      <vt:lpstr>wlan_id18_band24</vt:lpstr>
      <vt:lpstr>wlan_id18_band5</vt:lpstr>
      <vt:lpstr>wlan_id18_band6</vt:lpstr>
      <vt:lpstr>wlan_id18_descript</vt:lpstr>
      <vt:lpstr>wlan_id18_profile_wlan</vt:lpstr>
      <vt:lpstr>wlan_id18_ssid</vt:lpstr>
      <vt:lpstr>wlan_id18_state</vt:lpstr>
      <vt:lpstr>wlan_id18_vlan</vt:lpstr>
      <vt:lpstr>wlan_id19_band24</vt:lpstr>
      <vt:lpstr>wlan_id19_band5</vt:lpstr>
      <vt:lpstr>wlan_id19_band6</vt:lpstr>
      <vt:lpstr>wlan_id19_descript</vt:lpstr>
      <vt:lpstr>wlan_id19_profile_wlan</vt:lpstr>
      <vt:lpstr>wlan_id19_ssid</vt:lpstr>
      <vt:lpstr>wlan_id19_state</vt:lpstr>
      <vt:lpstr>wlan_id19_vlan</vt:lpstr>
      <vt:lpstr>wlan_id20_band24</vt:lpstr>
      <vt:lpstr>wlan_id20_band5</vt:lpstr>
      <vt:lpstr>wlan_id20_band6</vt:lpstr>
      <vt:lpstr>wlan_id20_descript</vt:lpstr>
      <vt:lpstr>wlan_id20_profile_wlan</vt:lpstr>
      <vt:lpstr>wlan_id20_ssid</vt:lpstr>
      <vt:lpstr>wlan_id20_state</vt:lpstr>
      <vt:lpstr>wlan_id20_vlan</vt:lpstr>
      <vt:lpstr>wlan_id31_band24</vt:lpstr>
      <vt:lpstr>wlan_id31_band5</vt:lpstr>
      <vt:lpstr>wlan_id31_band6</vt:lpstr>
      <vt:lpstr>wlan_id31_descript</vt:lpstr>
      <vt:lpstr>wlan_id31_profile_wlan</vt:lpstr>
      <vt:lpstr>wlan_id31_ssid</vt:lpstr>
      <vt:lpstr>wlan_id31_state</vt:lpstr>
      <vt:lpstr>wlan_id31_vlan</vt:lpstr>
      <vt:lpstr>wlan_id32_band24</vt:lpstr>
      <vt:lpstr>wlan_id32_band5</vt:lpstr>
      <vt:lpstr>wlan_id32_band6</vt:lpstr>
      <vt:lpstr>wlan_id32_descript</vt:lpstr>
      <vt:lpstr>wlan_id32_profile_wlan</vt:lpstr>
      <vt:lpstr>wlan_id32_ssid</vt:lpstr>
      <vt:lpstr>wlan_id32_state</vt:lpstr>
      <vt:lpstr>wlan_id32_vlan</vt:lpstr>
      <vt:lpstr>wlan_id33_band24</vt:lpstr>
      <vt:lpstr>wlan_id33_band5</vt:lpstr>
      <vt:lpstr>wlan_id33_band6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noname</cp:lastModifiedBy>
  <cp:lastPrinted>2022-09-14T12:04:59Z</cp:lastPrinted>
  <dcterms:created xsi:type="dcterms:W3CDTF">2016-03-24T13:40:09Z</dcterms:created>
  <dcterms:modified xsi:type="dcterms:W3CDTF">2023-12-18T09:43:37Z</dcterms:modified>
</cp:coreProperties>
</file>