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8_{9879841F-6775-4BC7-9992-F97997DCB7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1" sheetId="1" r:id="rId1"/>
    <sheet name="P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8" i="1" l="1"/>
  <c r="D157" i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48" i="1"/>
  <c r="G148" i="1" s="1"/>
  <c r="H148" i="1" s="1"/>
  <c r="E148" i="1"/>
  <c r="E149" i="1"/>
  <c r="E150" i="1"/>
  <c r="E151" i="1"/>
  <c r="E152" i="1"/>
  <c r="E153" i="1"/>
  <c r="E154" i="1"/>
  <c r="E147" i="1"/>
  <c r="D148" i="1"/>
  <c r="D149" i="1"/>
  <c r="D150" i="1"/>
  <c r="D151" i="1"/>
  <c r="D152" i="1"/>
  <c r="D153" i="1"/>
  <c r="D154" i="1"/>
  <c r="D147" i="1"/>
  <c r="C154" i="1"/>
  <c r="C148" i="1"/>
  <c r="C149" i="1"/>
  <c r="C150" i="1"/>
  <c r="C151" i="1"/>
  <c r="C152" i="1"/>
  <c r="C153" i="1"/>
  <c r="C147" i="1"/>
  <c r="D129" i="1"/>
  <c r="D124" i="1"/>
  <c r="D119" i="1"/>
  <c r="M121" i="1"/>
  <c r="D121" i="1"/>
  <c r="D94" i="1"/>
  <c r="J84" i="1"/>
  <c r="K84" i="1"/>
  <c r="D78" i="1"/>
  <c r="D87" i="1" s="1"/>
  <c r="D79" i="1"/>
  <c r="D80" i="1"/>
  <c r="D81" i="1"/>
  <c r="D82" i="1"/>
  <c r="D83" i="1"/>
  <c r="D84" i="1"/>
  <c r="D86" i="1"/>
  <c r="F58" i="1"/>
  <c r="M120" i="1"/>
  <c r="M119" i="1"/>
  <c r="E59" i="1"/>
  <c r="E60" i="1"/>
  <c r="E65" i="1" s="1"/>
  <c r="E61" i="1"/>
  <c r="E62" i="1"/>
  <c r="E63" i="1"/>
  <c r="E64" i="1"/>
  <c r="D85" i="1" l="1"/>
  <c r="E66" i="1"/>
  <c r="E85" i="1" l="1"/>
  <c r="E86" i="1"/>
  <c r="E87" i="1"/>
  <c r="F79" i="1"/>
  <c r="G79" i="1" s="1"/>
  <c r="J79" i="1" s="1"/>
  <c r="F80" i="1"/>
  <c r="G80" i="1" s="1"/>
  <c r="F81" i="1"/>
  <c r="G81" i="1" s="1"/>
  <c r="F82" i="1"/>
  <c r="G82" i="1" s="1"/>
  <c r="F83" i="1"/>
  <c r="G83" i="1" s="1"/>
  <c r="J83" i="1" s="1"/>
  <c r="F84" i="1"/>
  <c r="G84" i="1" s="1"/>
  <c r="F78" i="1"/>
  <c r="D120" i="1" s="1"/>
  <c r="E79" i="1"/>
  <c r="E80" i="1"/>
  <c r="E81" i="1"/>
  <c r="E82" i="1"/>
  <c r="E83" i="1"/>
  <c r="E84" i="1"/>
  <c r="E78" i="1"/>
  <c r="F59" i="1"/>
  <c r="F60" i="1"/>
  <c r="F61" i="1"/>
  <c r="F62" i="1"/>
  <c r="F63" i="1"/>
  <c r="F64" i="1"/>
  <c r="E58" i="1"/>
  <c r="E67" i="1" s="1"/>
  <c r="H81" i="1" l="1"/>
  <c r="J81" i="1"/>
  <c r="H82" i="1"/>
  <c r="K82" i="1" s="1"/>
  <c r="J82" i="1"/>
  <c r="J80" i="1"/>
  <c r="H80" i="1"/>
  <c r="K80" i="1" s="1"/>
  <c r="H84" i="1"/>
  <c r="F86" i="1"/>
  <c r="H79" i="1"/>
  <c r="K79" i="1" s="1"/>
  <c r="K81" i="1"/>
  <c r="F85" i="1"/>
  <c r="F87" i="1"/>
  <c r="G78" i="1"/>
  <c r="H83" i="1"/>
  <c r="K83" i="1" s="1"/>
  <c r="F66" i="1"/>
  <c r="F65" i="1"/>
  <c r="F67" i="1"/>
  <c r="J78" i="1" l="1"/>
  <c r="G87" i="1"/>
  <c r="G85" i="1"/>
  <c r="H78" i="1"/>
  <c r="G86" i="1"/>
  <c r="D95" i="1" l="1"/>
  <c r="D122" i="1" s="1"/>
  <c r="K78" i="1"/>
  <c r="H86" i="1"/>
  <c r="H85" i="1"/>
  <c r="H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Alexis Contreras R</author>
  </authors>
  <commentList>
    <comment ref="D57" authorId="0" shapeId="0" xr:uid="{7AD81B65-1B1C-41AA-BE4F-B87A5CD2D1AA}">
      <text>
        <r>
          <rPr>
            <b/>
            <sz val="9"/>
            <color indexed="81"/>
            <rFont val="Tahoma"/>
            <family val="2"/>
          </rPr>
          <t xml:space="preserve">Alexis Contreras:
</t>
        </r>
        <r>
          <rPr>
            <sz val="9"/>
            <color indexed="81"/>
            <rFont val="Tahoma"/>
            <family val="2"/>
          </rPr>
          <t>Longitud de la superficie de ruptura</t>
        </r>
      </text>
    </comment>
    <comment ref="E57" authorId="0" shapeId="0" xr:uid="{90184A82-3489-436C-AB0C-D488814AFE6D}">
      <text>
        <r>
          <rPr>
            <b/>
            <sz val="9"/>
            <color indexed="81"/>
            <rFont val="Tahoma"/>
            <family val="2"/>
          </rPr>
          <t>Alexis Contreras R:</t>
        </r>
        <r>
          <rPr>
            <sz val="9"/>
            <color indexed="81"/>
            <rFont val="Tahoma"/>
            <family val="2"/>
          </rPr>
          <t xml:space="preserve">
Magnitud de momento?</t>
        </r>
      </text>
    </comment>
    <comment ref="F57" authorId="0" shapeId="0" xr:uid="{19A2C82B-2AB1-45A1-B336-196F2144563E}">
      <text>
        <r>
          <rPr>
            <b/>
            <sz val="9"/>
            <color indexed="81"/>
            <rFont val="Tahoma"/>
            <family val="2"/>
          </rPr>
          <t>Alexis Contreras R:</t>
        </r>
        <r>
          <rPr>
            <sz val="9"/>
            <color indexed="81"/>
            <rFont val="Tahoma"/>
            <family val="2"/>
          </rPr>
          <t xml:space="preserve">
Máximo desplazamiento de la superficie</t>
        </r>
      </text>
    </comment>
    <comment ref="F77" authorId="0" shapeId="0" xr:uid="{F5D6EB6E-8F27-42B3-BA34-671E5210CC4B}">
      <text>
        <r>
          <rPr>
            <b/>
            <sz val="9"/>
            <color indexed="81"/>
            <rFont val="Tahoma"/>
            <family val="2"/>
          </rPr>
          <t>Alexis Contreras R:</t>
        </r>
        <r>
          <rPr>
            <sz val="9"/>
            <color indexed="81"/>
            <rFont val="Tahoma"/>
            <family val="2"/>
          </rPr>
          <t xml:space="preserve">
Área de ruptura, con estas se calcula Mw nuevamente</t>
        </r>
      </text>
    </comment>
  </commentList>
</comments>
</file>

<file path=xl/sharedStrings.xml><?xml version="1.0" encoding="utf-8"?>
<sst xmlns="http://schemas.openxmlformats.org/spreadsheetml/2006/main" count="87" uniqueCount="63">
  <si>
    <t>Mw</t>
  </si>
  <si>
    <t>Falla</t>
  </si>
  <si>
    <t>San Andreas</t>
  </si>
  <si>
    <t>Hayward</t>
  </si>
  <si>
    <t>Calaveras</t>
  </si>
  <si>
    <t>Concrod/GV</t>
  </si>
  <si>
    <t>San Gregorio</t>
  </si>
  <si>
    <t>Greenville</t>
  </si>
  <si>
    <t>Mw = 5.16 + 1.12log(L)</t>
  </si>
  <si>
    <t>Promedio</t>
  </si>
  <si>
    <t>Máximo</t>
  </si>
  <si>
    <t>Mínimo</t>
  </si>
  <si>
    <t>Determinar magnitud máxima promedio</t>
  </si>
  <si>
    <t>Para determinar Magnitud Máxima Promedio</t>
  </si>
  <si>
    <t>Para detemrinar desplazamiento</t>
  </si>
  <si>
    <t>logD = 1.03Mw - 7.03</t>
  </si>
  <si>
    <t>D = 10^(1.03Mw-7.03)</t>
  </si>
  <si>
    <t>=&gt;</t>
  </si>
  <si>
    <t>Pf.s</t>
  </si>
  <si>
    <t>km</t>
  </si>
  <si>
    <t>Profundidad de la falla supuesta</t>
  </si>
  <si>
    <t>L [km]</t>
  </si>
  <si>
    <t>L[km]</t>
  </si>
  <si>
    <t>Pf.s[km]</t>
  </si>
  <si>
    <t>A[km2]</t>
  </si>
  <si>
    <t>Mw = 3.98 + 1.02logA</t>
  </si>
  <si>
    <t>Magnitud en función del área</t>
  </si>
  <si>
    <t>P1.a</t>
  </si>
  <si>
    <t>P1.b</t>
  </si>
  <si>
    <t>Diferencia entre a y b</t>
  </si>
  <si>
    <t>Mw.a-Mw.b</t>
  </si>
  <si>
    <t>D[m]</t>
  </si>
  <si>
    <t>D.a-D.b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</si>
  <si>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Mw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</si>
  <si>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D</t>
    </r>
  </si>
  <si>
    <t>P1.c</t>
  </si>
  <si>
    <t>Suponiendo que:</t>
  </si>
  <si>
    <t>Dpromedio = 2/3 Dmáximo</t>
  </si>
  <si>
    <t>D.max</t>
  </si>
  <si>
    <t>D.promedio</t>
  </si>
  <si>
    <t>¿Adjuntar errores?</t>
  </si>
  <si>
    <t>Momento Sísmico</t>
  </si>
  <si>
    <t>m</t>
  </si>
  <si>
    <t>A</t>
  </si>
  <si>
    <t>D.avg</t>
  </si>
  <si>
    <t>km2</t>
  </si>
  <si>
    <t>Asociado al desplazamiento máximo (San Andreas)</t>
  </si>
  <si>
    <t>dyne/cm2</t>
  </si>
  <si>
    <t>MPa</t>
  </si>
  <si>
    <t>Geotechnical Earthquake Engineering Kramer 1996</t>
  </si>
  <si>
    <t>Mo</t>
  </si>
  <si>
    <t>Mt Diablo</t>
  </si>
  <si>
    <t>-&gt; Quizás 20km no es representativo para todos, por lo que puede nos er correcto considerar 20km para la profundidad asumida.</t>
  </si>
  <si>
    <t>-&gt; Quizás Mt Diablo tiene una profundidad media de 10km por lo que se estaría subestimando el Mw real</t>
  </si>
  <si>
    <t>-&gt; Recomendación de sobreestimar ¿?</t>
  </si>
  <si>
    <t>m2</t>
  </si>
  <si>
    <t>N/m2</t>
  </si>
  <si>
    <t>N-m</t>
  </si>
  <si>
    <t>Magnitud de Momento (Mw)</t>
  </si>
  <si>
    <t>D.prom[m]</t>
  </si>
  <si>
    <t>Mo [N-m]</t>
  </si>
  <si>
    <t>Rigidez de la corteza</t>
  </si>
  <si>
    <r>
      <t xml:space="preserve">M0 = </t>
    </r>
    <r>
      <rPr>
        <strike/>
        <sz val="11"/>
        <color theme="1"/>
        <rFont val="Symbol"/>
        <family val="1"/>
        <charset val="2"/>
      </rPr>
      <t>m</t>
    </r>
    <r>
      <rPr>
        <strike/>
        <sz val="11"/>
        <color theme="1"/>
        <rFont val="Calibri"/>
        <family val="2"/>
        <scheme val="minor"/>
      </rPr>
      <t>*A*D.avg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</si>
</sst>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E+00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Symbol"/>
      <family val="1"/>
      <charset val="2"/>
    </font>
    <font>
      <b/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quotePrefix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Fill="1"/>
    <xf numFmtId="0" fontId="7" fillId="2" borderId="0" xfId="0" applyFont="1" applyFill="1"/>
    <xf numFmtId="0" fontId="0" fillId="0" borderId="0" xfId="0" applyFill="1"/>
    <xf numFmtId="0" fontId="3" fillId="0" borderId="0" xfId="0" applyFont="1" applyFill="1"/>
    <xf numFmtId="167" fontId="0" fillId="0" borderId="0" xfId="0" applyNumberFormat="1"/>
    <xf numFmtId="0" fontId="8" fillId="0" borderId="0" xfId="0" applyFont="1"/>
    <xf numFmtId="165" fontId="8" fillId="0" borderId="0" xfId="0" applyNumberFormat="1" applyFont="1"/>
    <xf numFmtId="0" fontId="9" fillId="0" borderId="0" xfId="0" applyFont="1"/>
    <xf numFmtId="2" fontId="0" fillId="0" borderId="0" xfId="0" applyNumberFormat="1"/>
    <xf numFmtId="0" fontId="3" fillId="0" borderId="0" xfId="0" quotePrefix="1" applyFont="1"/>
    <xf numFmtId="0" fontId="6" fillId="2" borderId="0" xfId="0" applyFont="1" applyFill="1"/>
    <xf numFmtId="0" fontId="10" fillId="0" borderId="0" xfId="0" applyFont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57150</xdr:rowOff>
    </xdr:from>
    <xdr:to>
      <xdr:col>11</xdr:col>
      <xdr:colOff>526423</xdr:colOff>
      <xdr:row>25</xdr:row>
      <xdr:rowOff>10430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E89A00-AF0B-4EE1-AC72-377CA5D4C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247650"/>
          <a:ext cx="7422523" cy="4525280"/>
        </a:xfrm>
        <a:prstGeom prst="rect">
          <a:avLst/>
        </a:prstGeom>
      </xdr:spPr>
    </xdr:pic>
    <xdr:clientData/>
  </xdr:twoCellAnchor>
  <xdr:twoCellAnchor editAs="oneCell">
    <xdr:from>
      <xdr:col>15</xdr:col>
      <xdr:colOff>148345</xdr:colOff>
      <xdr:row>0</xdr:row>
      <xdr:rowOff>142875</xdr:rowOff>
    </xdr:from>
    <xdr:to>
      <xdr:col>21</xdr:col>
      <xdr:colOff>134035</xdr:colOff>
      <xdr:row>27</xdr:row>
      <xdr:rowOff>940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99B63C-3920-4253-922D-E8365BEF5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2345" y="142875"/>
          <a:ext cx="3643290" cy="500156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43485</xdr:colOff>
      <xdr:row>95</xdr:row>
      <xdr:rowOff>51132</xdr:rowOff>
    </xdr:from>
    <xdr:to>
      <xdr:col>20</xdr:col>
      <xdr:colOff>548007</xdr:colOff>
      <xdr:row>115</xdr:row>
      <xdr:rowOff>16702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B08B714-C3BA-420F-9D05-0498DF5E9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4035" y="18148632"/>
          <a:ext cx="5381322" cy="3775570"/>
        </a:xfrm>
        <a:prstGeom prst="rect">
          <a:avLst/>
        </a:prstGeom>
      </xdr:spPr>
    </xdr:pic>
    <xdr:clientData/>
  </xdr:twoCellAnchor>
  <xdr:twoCellAnchor editAs="oneCell">
    <xdr:from>
      <xdr:col>1</xdr:col>
      <xdr:colOff>590063</xdr:colOff>
      <xdr:row>100</xdr:row>
      <xdr:rowOff>84548</xdr:rowOff>
    </xdr:from>
    <xdr:to>
      <xdr:col>10</xdr:col>
      <xdr:colOff>57810</xdr:colOff>
      <xdr:row>112</xdr:row>
      <xdr:rowOff>32716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14E0962-0A72-456E-96EA-D272100B9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9663" y="19134548"/>
          <a:ext cx="5849497" cy="2234168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26</xdr:row>
      <xdr:rowOff>32874</xdr:rowOff>
    </xdr:from>
    <xdr:to>
      <xdr:col>11</xdr:col>
      <xdr:colOff>468286</xdr:colOff>
      <xdr:row>46</xdr:row>
      <xdr:rowOff>38891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3D00CC-996C-4128-A185-C8062D34F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" y="4985874"/>
          <a:ext cx="7516786" cy="3816017"/>
        </a:xfrm>
        <a:prstGeom prst="rect">
          <a:avLst/>
        </a:prstGeom>
      </xdr:spPr>
    </xdr:pic>
    <xdr:clientData/>
  </xdr:twoCellAnchor>
  <xdr:twoCellAnchor editAs="oneCell">
    <xdr:from>
      <xdr:col>5</xdr:col>
      <xdr:colOff>486096</xdr:colOff>
      <xdr:row>122</xdr:row>
      <xdr:rowOff>142977</xdr:rowOff>
    </xdr:from>
    <xdr:to>
      <xdr:col>13</xdr:col>
      <xdr:colOff>526679</xdr:colOff>
      <xdr:row>140</xdr:row>
      <xdr:rowOff>99667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ED2DB0-D7C3-474B-91B3-442633964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38361" y="23383977"/>
          <a:ext cx="5284936" cy="3385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142875</xdr:rowOff>
    </xdr:from>
    <xdr:to>
      <xdr:col>13</xdr:col>
      <xdr:colOff>248985</xdr:colOff>
      <xdr:row>31</xdr:row>
      <xdr:rowOff>38910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B0C45A-6675-4BDF-9A8D-5C8EAE254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42875"/>
          <a:ext cx="9564435" cy="5801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8:N158"/>
  <sheetViews>
    <sheetView tabSelected="1" topLeftCell="A11" zoomScale="85" zoomScaleNormal="85" workbookViewId="0">
      <selection activeCell="O38" sqref="O38"/>
    </sheetView>
  </sheetViews>
  <sheetFormatPr baseColWidth="10" defaultColWidth="9.140625" defaultRowHeight="15"/>
  <cols>
    <col min="3" max="3" width="12.28515625" bestFit="1" customWidth="1"/>
    <col min="4" max="4" width="13.7109375" customWidth="1"/>
    <col min="6" max="6" width="11.85546875" bestFit="1" customWidth="1"/>
    <col min="7" max="7" width="9.5703125" bestFit="1" customWidth="1"/>
    <col min="10" max="10" width="11.7109375" customWidth="1"/>
    <col min="24" max="24" width="16" customWidth="1"/>
    <col min="27" max="27" width="11.42578125" customWidth="1"/>
    <col min="28" max="28" width="13" customWidth="1"/>
    <col min="29" max="29" width="10.42578125" customWidth="1"/>
  </cols>
  <sheetData>
    <row r="48" spans="2:3">
      <c r="B48" s="1" t="s">
        <v>27</v>
      </c>
      <c r="C48" t="s">
        <v>12</v>
      </c>
    </row>
    <row r="50" spans="2:9">
      <c r="C50" t="s">
        <v>13</v>
      </c>
    </row>
    <row r="51" spans="2:9">
      <c r="C51" s="3" t="s">
        <v>8</v>
      </c>
      <c r="D51" s="3"/>
    </row>
    <row r="53" spans="2:9">
      <c r="C53" t="s">
        <v>14</v>
      </c>
    </row>
    <row r="54" spans="2:9">
      <c r="C54" s="3" t="s">
        <v>15</v>
      </c>
    </row>
    <row r="55" spans="2:9">
      <c r="B55" s="4" t="s">
        <v>17</v>
      </c>
      <c r="C55" s="3" t="s">
        <v>16</v>
      </c>
    </row>
    <row r="57" spans="2:9">
      <c r="C57" s="2" t="s">
        <v>1</v>
      </c>
      <c r="D57" s="2" t="s">
        <v>21</v>
      </c>
      <c r="E57" s="2" t="s">
        <v>0</v>
      </c>
      <c r="F57" s="2" t="s">
        <v>31</v>
      </c>
      <c r="I57" s="8" t="s">
        <v>40</v>
      </c>
    </row>
    <row r="58" spans="2:9">
      <c r="C58" t="s">
        <v>2</v>
      </c>
      <c r="D58">
        <v>473</v>
      </c>
      <c r="E58" s="7">
        <f>5.16+1.12*LOG(D58)</f>
        <v>8.1558444776263492</v>
      </c>
      <c r="F58" s="7">
        <f>10^(1.03*E58-7.03)</f>
        <v>23.470363290200158</v>
      </c>
    </row>
    <row r="59" spans="2:9">
      <c r="C59" t="s">
        <v>3</v>
      </c>
      <c r="D59">
        <v>151</v>
      </c>
      <c r="E59" s="7">
        <f t="shared" ref="E59:E64" si="0">5.16+1.12*LOG(D59)</f>
        <v>7.6004541809683506</v>
      </c>
      <c r="F59" s="7">
        <f t="shared" ref="F59:F64" si="1">10^(1.03*E59-7.03)</f>
        <v>6.2873524518398778</v>
      </c>
    </row>
    <row r="60" spans="2:9">
      <c r="C60" t="s">
        <v>4</v>
      </c>
      <c r="D60">
        <v>123</v>
      </c>
      <c r="E60" s="7">
        <f t="shared" si="0"/>
        <v>7.5006937248121268</v>
      </c>
      <c r="F60" s="7">
        <f t="shared" si="1"/>
        <v>4.9626601664827623</v>
      </c>
    </row>
    <row r="61" spans="2:9">
      <c r="C61" t="s">
        <v>5</v>
      </c>
      <c r="D61">
        <v>56</v>
      </c>
      <c r="E61" s="7">
        <f t="shared" si="0"/>
        <v>7.1179705902469443</v>
      </c>
      <c r="F61" s="7">
        <f t="shared" si="1"/>
        <v>2.0022103772801954</v>
      </c>
    </row>
    <row r="62" spans="2:9">
      <c r="C62" t="s">
        <v>6</v>
      </c>
      <c r="D62">
        <v>176</v>
      </c>
      <c r="E62" s="7">
        <f t="shared" si="0"/>
        <v>7.6749741879518485</v>
      </c>
      <c r="F62" s="7">
        <f t="shared" si="1"/>
        <v>7.502800757547079</v>
      </c>
    </row>
    <row r="63" spans="2:9">
      <c r="C63" t="s">
        <v>7</v>
      </c>
      <c r="D63">
        <v>51</v>
      </c>
      <c r="E63" s="7">
        <f t="shared" si="0"/>
        <v>7.0724785972296891</v>
      </c>
      <c r="F63" s="7">
        <f t="shared" si="1"/>
        <v>1.797434011021618</v>
      </c>
    </row>
    <row r="64" spans="2:9">
      <c r="C64" t="s">
        <v>51</v>
      </c>
      <c r="D64">
        <v>25</v>
      </c>
      <c r="E64" s="7">
        <f t="shared" si="0"/>
        <v>6.7256928097126822</v>
      </c>
      <c r="F64" s="7">
        <f t="shared" si="1"/>
        <v>0.78970264750778063</v>
      </c>
    </row>
    <row r="65" spans="2:13">
      <c r="D65" s="2" t="s">
        <v>9</v>
      </c>
      <c r="E65" s="7">
        <f>AVERAGE(E58:E64)</f>
        <v>7.4068726526497128</v>
      </c>
      <c r="F65" s="7">
        <f>AVERAGE(F58:F64)</f>
        <v>6.6875033859827804</v>
      </c>
    </row>
    <row r="66" spans="2:13">
      <c r="D66" s="2" t="s">
        <v>10</v>
      </c>
      <c r="E66" s="7">
        <f>MAX(E58:E64)</f>
        <v>8.1558444776263492</v>
      </c>
      <c r="F66" s="7">
        <f>MAX(F58:F64)</f>
        <v>23.470363290200158</v>
      </c>
    </row>
    <row r="67" spans="2:13">
      <c r="D67" s="2" t="s">
        <v>11</v>
      </c>
      <c r="E67" s="7">
        <f>MIN(E58:E64)</f>
        <v>6.7256928097126822</v>
      </c>
      <c r="F67" s="7">
        <f>MIN(F58:F64)</f>
        <v>0.78970264750778063</v>
      </c>
    </row>
    <row r="71" spans="2:13">
      <c r="B71" s="1" t="s">
        <v>28</v>
      </c>
    </row>
    <row r="72" spans="2:13">
      <c r="C72" s="2" t="s">
        <v>18</v>
      </c>
      <c r="D72">
        <v>20</v>
      </c>
      <c r="E72" t="s">
        <v>19</v>
      </c>
      <c r="F72" s="3" t="s">
        <v>20</v>
      </c>
    </row>
    <row r="73" spans="2:13">
      <c r="C73" t="s">
        <v>26</v>
      </c>
    </row>
    <row r="74" spans="2:13">
      <c r="C74" s="3" t="s">
        <v>25</v>
      </c>
    </row>
    <row r="75" spans="2:13">
      <c r="J75" t="s">
        <v>29</v>
      </c>
    </row>
    <row r="76" spans="2:13">
      <c r="J76" s="11" t="s">
        <v>30</v>
      </c>
      <c r="K76" s="11" t="s">
        <v>32</v>
      </c>
      <c r="L76" s="10"/>
    </row>
    <row r="77" spans="2:13">
      <c r="C77" s="2" t="s">
        <v>1</v>
      </c>
      <c r="D77" s="2" t="s">
        <v>22</v>
      </c>
      <c r="E77" s="2" t="s">
        <v>23</v>
      </c>
      <c r="F77" s="2" t="s">
        <v>24</v>
      </c>
      <c r="G77" s="2" t="s">
        <v>0</v>
      </c>
      <c r="H77" s="2" t="s">
        <v>31</v>
      </c>
      <c r="J77" s="9" t="s">
        <v>33</v>
      </c>
      <c r="K77" s="9" t="s">
        <v>34</v>
      </c>
    </row>
    <row r="78" spans="2:13">
      <c r="C78" t="s">
        <v>2</v>
      </c>
      <c r="D78">
        <f t="shared" ref="D78:D84" si="2">D58</f>
        <v>473</v>
      </c>
      <c r="E78">
        <f>$D$72</f>
        <v>20</v>
      </c>
      <c r="F78">
        <f>D78*E78</f>
        <v>9460</v>
      </c>
      <c r="G78" s="6">
        <f>3.98+1.02*LOG(F78)</f>
        <v>8.0354089591298283</v>
      </c>
      <c r="H78" s="7">
        <f>10^(1.03*G78-7.03)</f>
        <v>17.638889026128531</v>
      </c>
      <c r="J78" s="5">
        <f t="shared" ref="J78:K84" si="3">E58-G78</f>
        <v>0.1204355184965209</v>
      </c>
      <c r="K78" s="7">
        <f t="shared" si="3"/>
        <v>5.8314742640716268</v>
      </c>
      <c r="M78" s="17" t="s">
        <v>52</v>
      </c>
    </row>
    <row r="79" spans="2:13">
      <c r="C79" t="s">
        <v>3</v>
      </c>
      <c r="D79">
        <f t="shared" si="2"/>
        <v>151</v>
      </c>
      <c r="E79">
        <f t="shared" ref="E79:E84" si="4">$D$72</f>
        <v>20</v>
      </c>
      <c r="F79">
        <f t="shared" ref="F79:F84" si="5">D79*E79</f>
        <v>3020</v>
      </c>
      <c r="G79" s="6">
        <f t="shared" ref="G79:G84" si="6">3.98+1.02*LOG(F79)</f>
        <v>7.5296070818162937</v>
      </c>
      <c r="H79" s="7">
        <f t="shared" ref="H79:H84" si="7">10^(1.03*G79-7.03)</f>
        <v>5.3149024059694918</v>
      </c>
      <c r="J79" s="5">
        <f t="shared" si="3"/>
        <v>7.0847099152056892E-2</v>
      </c>
      <c r="K79" s="7">
        <f t="shared" si="3"/>
        <v>0.97245004587038597</v>
      </c>
      <c r="M79" s="17" t="s">
        <v>53</v>
      </c>
    </row>
    <row r="80" spans="2:13">
      <c r="C80" t="s">
        <v>4</v>
      </c>
      <c r="D80">
        <f t="shared" si="2"/>
        <v>123</v>
      </c>
      <c r="E80">
        <f t="shared" si="4"/>
        <v>20</v>
      </c>
      <c r="F80">
        <f t="shared" si="5"/>
        <v>2460</v>
      </c>
      <c r="G80" s="6">
        <f t="shared" si="6"/>
        <v>7.4387538092454468</v>
      </c>
      <c r="H80" s="7">
        <f t="shared" si="7"/>
        <v>4.2846605761919276</v>
      </c>
      <c r="J80" s="5">
        <f t="shared" si="3"/>
        <v>6.1939915566679993E-2</v>
      </c>
      <c r="K80" s="7">
        <f t="shared" si="3"/>
        <v>0.67799959029083467</v>
      </c>
      <c r="M80" s="17" t="s">
        <v>54</v>
      </c>
    </row>
    <row r="81" spans="2:11">
      <c r="C81" t="s">
        <v>5</v>
      </c>
      <c r="D81">
        <f t="shared" si="2"/>
        <v>56</v>
      </c>
      <c r="E81">
        <f t="shared" si="4"/>
        <v>20</v>
      </c>
      <c r="F81">
        <f t="shared" si="5"/>
        <v>1120</v>
      </c>
      <c r="G81" s="6">
        <f t="shared" si="6"/>
        <v>7.090202383123585</v>
      </c>
      <c r="H81" s="7">
        <f t="shared" si="7"/>
        <v>1.8745993176899107</v>
      </c>
      <c r="J81" s="5">
        <f t="shared" si="3"/>
        <v>2.7768207123359367E-2</v>
      </c>
      <c r="K81" s="7">
        <f t="shared" si="3"/>
        <v>0.12761105959028463</v>
      </c>
    </row>
    <row r="82" spans="2:11">
      <c r="C82" t="s">
        <v>6</v>
      </c>
      <c r="D82">
        <f t="shared" si="2"/>
        <v>176</v>
      </c>
      <c r="E82">
        <f t="shared" si="4"/>
        <v>20</v>
      </c>
      <c r="F82">
        <f t="shared" si="5"/>
        <v>3520</v>
      </c>
      <c r="G82" s="6">
        <f t="shared" si="6"/>
        <v>7.5974735167476943</v>
      </c>
      <c r="H82" s="7">
        <f t="shared" si="7"/>
        <v>6.2430630681967703</v>
      </c>
      <c r="J82" s="5">
        <f t="shared" si="3"/>
        <v>7.7500671204154159E-2</v>
      </c>
      <c r="K82" s="7">
        <f t="shared" si="3"/>
        <v>1.2597376893503087</v>
      </c>
    </row>
    <row r="83" spans="2:11">
      <c r="C83" t="s">
        <v>7</v>
      </c>
      <c r="D83">
        <f t="shared" si="2"/>
        <v>51</v>
      </c>
      <c r="E83">
        <f t="shared" si="4"/>
        <v>20</v>
      </c>
      <c r="F83">
        <f t="shared" si="5"/>
        <v>1020</v>
      </c>
      <c r="G83" s="6">
        <f t="shared" si="6"/>
        <v>7.0487721751971559</v>
      </c>
      <c r="H83" s="7">
        <f t="shared" si="7"/>
        <v>1.6991641655109524</v>
      </c>
      <c r="J83" s="5">
        <f t="shared" si="3"/>
        <v>2.3706422032533148E-2</v>
      </c>
      <c r="K83" s="7">
        <f t="shared" si="3"/>
        <v>9.8269845510665643E-2</v>
      </c>
    </row>
    <row r="84" spans="2:11">
      <c r="C84" t="s">
        <v>51</v>
      </c>
      <c r="D84">
        <f t="shared" si="2"/>
        <v>25</v>
      </c>
      <c r="E84">
        <f t="shared" si="4"/>
        <v>20</v>
      </c>
      <c r="F84">
        <f t="shared" si="5"/>
        <v>500</v>
      </c>
      <c r="G84" s="6">
        <f t="shared" si="6"/>
        <v>6.7329494044227394</v>
      </c>
      <c r="H84" s="7">
        <f t="shared" si="7"/>
        <v>0.80341120889884465</v>
      </c>
      <c r="J84" s="5">
        <f t="shared" si="3"/>
        <v>-7.2565947100571293E-3</v>
      </c>
      <c r="K84" s="7">
        <f t="shared" si="3"/>
        <v>-1.3708561391064022E-2</v>
      </c>
    </row>
    <row r="85" spans="2:11">
      <c r="C85" s="2" t="s">
        <v>9</v>
      </c>
      <c r="D85" s="6">
        <f t="shared" ref="D85:H85" si="8">AVERAGE(D78:D84)</f>
        <v>150.71428571428572</v>
      </c>
      <c r="E85" s="6">
        <f t="shared" si="8"/>
        <v>20</v>
      </c>
      <c r="F85" s="6">
        <f t="shared" si="8"/>
        <v>3014.2857142857142</v>
      </c>
      <c r="G85" s="6">
        <f t="shared" si="8"/>
        <v>7.3533096185261071</v>
      </c>
      <c r="H85" s="6">
        <f t="shared" si="8"/>
        <v>5.4083842526552033</v>
      </c>
    </row>
    <row r="86" spans="2:11">
      <c r="C86" s="2" t="s">
        <v>10</v>
      </c>
      <c r="D86" s="6">
        <f t="shared" ref="D86:H86" si="9">MAX(D78:D84)</f>
        <v>473</v>
      </c>
      <c r="E86" s="6">
        <f t="shared" si="9"/>
        <v>20</v>
      </c>
      <c r="F86" s="6">
        <f t="shared" si="9"/>
        <v>9460</v>
      </c>
      <c r="G86" s="6">
        <f t="shared" si="9"/>
        <v>8.0354089591298283</v>
      </c>
      <c r="H86" s="6">
        <f t="shared" si="9"/>
        <v>17.638889026128531</v>
      </c>
    </row>
    <row r="87" spans="2:11">
      <c r="C87" s="2" t="s">
        <v>11</v>
      </c>
      <c r="D87" s="6">
        <f t="shared" ref="D87:H87" si="10">MIN(D78:D84)</f>
        <v>25</v>
      </c>
      <c r="E87" s="6">
        <f t="shared" si="10"/>
        <v>20</v>
      </c>
      <c r="F87" s="6">
        <f t="shared" si="10"/>
        <v>500</v>
      </c>
      <c r="G87" s="6">
        <f t="shared" si="10"/>
        <v>6.7329494044227394</v>
      </c>
      <c r="H87" s="6">
        <f t="shared" si="10"/>
        <v>0.80341120889884465</v>
      </c>
    </row>
    <row r="91" spans="2:11">
      <c r="B91" s="1" t="s">
        <v>35</v>
      </c>
      <c r="C91" s="13" t="s">
        <v>36</v>
      </c>
      <c r="D91" s="13"/>
      <c r="E91" s="13"/>
    </row>
    <row r="92" spans="2:11">
      <c r="C92" s="20" t="s">
        <v>37</v>
      </c>
      <c r="D92" s="20"/>
      <c r="E92" s="13"/>
    </row>
    <row r="94" spans="2:11">
      <c r="C94" s="13" t="s">
        <v>38</v>
      </c>
      <c r="D94" s="14">
        <f>MAX(H78:H84)</f>
        <v>17.638889026128531</v>
      </c>
      <c r="E94" s="13" t="s">
        <v>42</v>
      </c>
    </row>
    <row r="95" spans="2:11">
      <c r="C95" s="13" t="s">
        <v>39</v>
      </c>
      <c r="D95" s="13">
        <f>2/3*D94</f>
        <v>11.759259350752354</v>
      </c>
      <c r="E95" s="13" t="s">
        <v>42</v>
      </c>
    </row>
    <row r="99" spans="3:3">
      <c r="C99" t="s">
        <v>49</v>
      </c>
    </row>
    <row r="114" spans="3:14">
      <c r="C114" s="1"/>
    </row>
    <row r="116" spans="3:14">
      <c r="C116" s="19" t="s">
        <v>41</v>
      </c>
    </row>
    <row r="117" spans="3:14">
      <c r="C117" s="13" t="s">
        <v>62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3:14"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3:14">
      <c r="C119" s="15" t="s">
        <v>42</v>
      </c>
      <c r="D119" s="13">
        <f>M121</f>
        <v>3000000</v>
      </c>
      <c r="E119" s="13" t="s">
        <v>56</v>
      </c>
      <c r="F119" s="13"/>
      <c r="G119" s="13"/>
      <c r="H119" s="13"/>
      <c r="I119" s="13"/>
      <c r="J119" s="13"/>
      <c r="K119" s="13"/>
      <c r="L119" s="13"/>
      <c r="M119" s="13">
        <f>3*10^11</f>
        <v>300000000000</v>
      </c>
      <c r="N119" s="13" t="s">
        <v>47</v>
      </c>
    </row>
    <row r="120" spans="3:14">
      <c r="C120" s="13" t="s">
        <v>43</v>
      </c>
      <c r="D120" s="13">
        <f>F78</f>
        <v>9460</v>
      </c>
      <c r="E120" s="13" t="s">
        <v>45</v>
      </c>
      <c r="F120" s="13" t="s">
        <v>46</v>
      </c>
      <c r="G120" s="13"/>
      <c r="H120" s="13"/>
      <c r="I120" s="13"/>
      <c r="J120" s="13"/>
      <c r="K120" s="13"/>
      <c r="L120" s="13"/>
      <c r="M120" s="13">
        <f>M119*10^-11</f>
        <v>3</v>
      </c>
      <c r="N120" s="13" t="s">
        <v>48</v>
      </c>
    </row>
    <row r="121" spans="3:14">
      <c r="C121" s="13"/>
      <c r="D121" s="13">
        <f>D120*(10^3)^2</f>
        <v>9460000000</v>
      </c>
      <c r="E121" s="13" t="s">
        <v>55</v>
      </c>
      <c r="F121" s="13"/>
      <c r="G121" s="13"/>
      <c r="H121" s="13"/>
      <c r="I121" s="13"/>
      <c r="J121" s="13"/>
      <c r="K121" s="13"/>
      <c r="L121" s="13"/>
      <c r="M121" s="13">
        <f>M120*10^6</f>
        <v>3000000</v>
      </c>
      <c r="N121" s="13" t="s">
        <v>56</v>
      </c>
    </row>
    <row r="122" spans="3:14">
      <c r="C122" s="13" t="s">
        <v>44</v>
      </c>
      <c r="D122" s="13">
        <f>D95</f>
        <v>11.759259350752354</v>
      </c>
      <c r="E122" s="13" t="s">
        <v>42</v>
      </c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3:14"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3:14">
      <c r="C124" s="13" t="s">
        <v>50</v>
      </c>
      <c r="D124" s="13">
        <f>D119*D121*D122</f>
        <v>3.3372778037435181E+17</v>
      </c>
      <c r="E124" s="13" t="s">
        <v>57</v>
      </c>
      <c r="F124" s="13"/>
      <c r="G124" s="13"/>
      <c r="H124" s="13"/>
      <c r="I124" s="13"/>
      <c r="J124" s="13"/>
      <c r="K124" s="13"/>
      <c r="L124" s="13"/>
      <c r="M124" s="13"/>
      <c r="N124" s="13"/>
    </row>
    <row r="127" spans="3:14">
      <c r="C127" s="19" t="s">
        <v>58</v>
      </c>
      <c r="D127" s="13"/>
    </row>
    <row r="129" spans="3:4">
      <c r="C129" s="13" t="s">
        <v>0</v>
      </c>
      <c r="D129" s="13">
        <f>2/3*LOG(D124)-10.7</f>
        <v>0.98226157331299646</v>
      </c>
    </row>
    <row r="143" spans="3:4">
      <c r="C143" t="s">
        <v>36</v>
      </c>
    </row>
    <row r="144" spans="3:4">
      <c r="C144" t="s">
        <v>37</v>
      </c>
    </row>
    <row r="147" spans="3:8">
      <c r="C147" s="2" t="str">
        <f>C77</f>
        <v>Falla</v>
      </c>
      <c r="D147" s="2" t="str">
        <f>H77</f>
        <v>D[m]</v>
      </c>
      <c r="E147" s="2" t="str">
        <f>F77</f>
        <v>A[km2]</v>
      </c>
      <c r="F147" s="2" t="s">
        <v>59</v>
      </c>
      <c r="G147" s="2" t="s">
        <v>60</v>
      </c>
      <c r="H147" s="2" t="s">
        <v>0</v>
      </c>
    </row>
    <row r="148" spans="3:8">
      <c r="C148" t="str">
        <f>C78</f>
        <v>San Andreas</v>
      </c>
      <c r="D148" s="16">
        <f>H78</f>
        <v>17.638889026128531</v>
      </c>
      <c r="E148">
        <f>F78</f>
        <v>9460</v>
      </c>
      <c r="F148" s="6">
        <f>2/3*D148</f>
        <v>11.759259350752354</v>
      </c>
      <c r="G148" s="12">
        <f>F148*E148*10^6*$D$157</f>
        <v>3.3372778037435181E+17</v>
      </c>
      <c r="H148" s="6">
        <f>2/3*LOG(G148)-6.03</f>
        <v>5.6522615733129955</v>
      </c>
    </row>
    <row r="149" spans="3:8">
      <c r="C149" t="str">
        <f>C79</f>
        <v>Hayward</v>
      </c>
      <c r="D149" s="16">
        <f>H79</f>
        <v>5.3149024059694918</v>
      </c>
      <c r="E149">
        <f>F79</f>
        <v>3020</v>
      </c>
      <c r="F149" s="6">
        <f t="shared" ref="F149:F154" si="11">2/3*D149</f>
        <v>3.5432682706463279</v>
      </c>
      <c r="G149" s="12">
        <f>F149*E149*10^6*$D$157</f>
        <v>3.2102010532055736E+16</v>
      </c>
      <c r="H149" s="6">
        <f t="shared" ref="H149:H154" si="12">2/3*LOG(G149)-6.03</f>
        <v>4.9743548219279417</v>
      </c>
    </row>
    <row r="150" spans="3:8">
      <c r="C150" t="str">
        <f>C80</f>
        <v>Calaveras</v>
      </c>
      <c r="D150" s="16">
        <f>H80</f>
        <v>4.2846605761919276</v>
      </c>
      <c r="E150">
        <f>F80</f>
        <v>2460</v>
      </c>
      <c r="F150" s="6">
        <f t="shared" si="11"/>
        <v>2.8564403841279518</v>
      </c>
      <c r="G150" s="12">
        <f>F150*E150*10^6*$D$157</f>
        <v>2.1080530034864284E+16</v>
      </c>
      <c r="H150" s="6">
        <f t="shared" si="12"/>
        <v>4.8525876841934457</v>
      </c>
    </row>
    <row r="151" spans="3:8">
      <c r="C151" t="str">
        <f>C81</f>
        <v>Concrod/GV</v>
      </c>
      <c r="D151" s="16">
        <f>H81</f>
        <v>1.8745993176899107</v>
      </c>
      <c r="E151">
        <f>F81</f>
        <v>1120</v>
      </c>
      <c r="F151" s="6">
        <f t="shared" si="11"/>
        <v>1.2497328784599404</v>
      </c>
      <c r="G151" s="12">
        <f>F151*E151*10^6*$D$157</f>
        <v>4199102471625400</v>
      </c>
      <c r="H151" s="6">
        <f t="shared" si="12"/>
        <v>4.3854376486343023</v>
      </c>
    </row>
    <row r="152" spans="3:8">
      <c r="C152" t="str">
        <f>C82</f>
        <v>San Gregorio</v>
      </c>
      <c r="D152" s="16">
        <f>H82</f>
        <v>6.2430630681967703</v>
      </c>
      <c r="E152">
        <f>F82</f>
        <v>3520</v>
      </c>
      <c r="F152" s="6">
        <f t="shared" si="11"/>
        <v>4.1620420454645135</v>
      </c>
      <c r="G152" s="12">
        <f>F152*E152*10^6*$D$157</f>
        <v>4.3951164000105264E+16</v>
      </c>
      <c r="H152" s="6">
        <f t="shared" si="12"/>
        <v>5.065313587594825</v>
      </c>
    </row>
    <row r="153" spans="3:8">
      <c r="C153" t="str">
        <f>C83</f>
        <v>Greenville</v>
      </c>
      <c r="D153" s="16">
        <f>H83</f>
        <v>1.6991641655109524</v>
      </c>
      <c r="E153">
        <f>F83</f>
        <v>1020</v>
      </c>
      <c r="F153" s="6">
        <f t="shared" si="11"/>
        <v>1.1327761103406349</v>
      </c>
      <c r="G153" s="12">
        <f>F153*E153*10^6*$D$157</f>
        <v>3466294897642343</v>
      </c>
      <c r="H153" s="6">
        <f t="shared" si="12"/>
        <v>4.3299103385859796</v>
      </c>
    </row>
    <row r="154" spans="3:8">
      <c r="C154" t="str">
        <f>C84</f>
        <v>Mt Diablo</v>
      </c>
      <c r="D154" s="16">
        <f>H84</f>
        <v>0.80341120889884465</v>
      </c>
      <c r="E154">
        <f>F84</f>
        <v>500</v>
      </c>
      <c r="F154" s="6">
        <f t="shared" si="11"/>
        <v>0.53560747259922969</v>
      </c>
      <c r="G154" s="12">
        <f>F154*E154*10^6*$D$157</f>
        <v>803411208898844.5</v>
      </c>
      <c r="H154" s="6">
        <f t="shared" si="12"/>
        <v>3.906625257703614</v>
      </c>
    </row>
    <row r="157" spans="3:8">
      <c r="C157" s="18" t="s">
        <v>42</v>
      </c>
      <c r="D157">
        <f>D119</f>
        <v>3000000</v>
      </c>
      <c r="E157" t="s">
        <v>56</v>
      </c>
      <c r="F157" s="3" t="s">
        <v>61</v>
      </c>
    </row>
    <row r="158" spans="3:8">
      <c r="D158">
        <f>3*10^11</f>
        <v>300000000000</v>
      </c>
      <c r="E158" t="s">
        <v>47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B425-3292-4E25-ADDD-326FEF26E0A1}">
  <dimension ref="A1"/>
  <sheetViews>
    <sheetView workbookViewId="0">
      <selection activeCell="B3" sqref="B3"/>
    </sheetView>
  </sheetViews>
  <sheetFormatPr baseColWidth="10"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F7CB08032E274090CF55D9AF13D130" ma:contentTypeVersion="4" ma:contentTypeDescription="Crear nuevo documento." ma:contentTypeScope="" ma:versionID="e099ece513450fe95f50e9eac06bbde1">
  <xsd:schema xmlns:xsd="http://www.w3.org/2001/XMLSchema" xmlns:xs="http://www.w3.org/2001/XMLSchema" xmlns:p="http://schemas.microsoft.com/office/2006/metadata/properties" xmlns:ns2="ad15ba2a-e224-4b71-882b-7b86af8854dd" targetNamespace="http://schemas.microsoft.com/office/2006/metadata/properties" ma:root="true" ma:fieldsID="442a28aa9a1f16d9bc55b9e1472648e2" ns2:_="">
    <xsd:import namespace="ad15ba2a-e224-4b71-882b-7b86af8854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5ba2a-e224-4b71-882b-7b86af885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A2B453-CE69-4EEB-ADC9-83B2F2BF579A}">
  <ds:schemaRefs>
    <ds:schemaRef ds:uri="ad15ba2a-e224-4b71-882b-7b86af8854dd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DB52F2A-E1BD-4F06-B797-ECC33DC3B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15ba2a-e224-4b71-882b-7b86af8854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7347FE-0533-4E16-8163-049C5F38D5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 Contreras R</dc:creator>
  <cp:keywords/>
  <dc:description/>
  <cp:lastModifiedBy>Alexis Contreras R</cp:lastModifiedBy>
  <cp:revision/>
  <dcterms:created xsi:type="dcterms:W3CDTF">2022-03-30T20:01:14Z</dcterms:created>
  <dcterms:modified xsi:type="dcterms:W3CDTF">2022-04-03T22:30:18Z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0x010100EAF7CB08032E274090CF55D9AF13D130</vt:lpwstr>
  </property>
</Properties>
</file>