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mcl.sharepoint.com/sites/IngenieraSsmica313/Documentos compartidos/General/Tarea 1/"/>
    </mc:Choice>
  </mc:AlternateContent>
  <xr:revisionPtr revIDLastSave="657" documentId="11_15811AC0894BD83D2706D2530B0B80CC3273F51F" xr6:coauthVersionLast="47" xr6:coauthVersionMax="47" xr10:uidLastSave="{77E0F94D-27F8-4F56-8375-0C588202CEC1}"/>
  <bookViews>
    <workbookView xWindow="14700" yWindow="-105" windowWidth="12000" windowHeight="7995" xr2:uid="{00000000-000D-0000-FFFF-FFFF00000000}"/>
  </bookViews>
  <sheets>
    <sheet name="P1" sheetId="1" r:id="rId1"/>
    <sheet name="P2" sheetId="2" r:id="rId2"/>
    <sheet name="P3" sheetId="3" r:id="rId3"/>
    <sheet name="P4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6" i="1" l="1"/>
  <c r="D107" i="1"/>
  <c r="F98" i="1"/>
  <c r="F99" i="1"/>
  <c r="F100" i="1"/>
  <c r="F101" i="1"/>
  <c r="F102" i="1"/>
  <c r="F103" i="1"/>
  <c r="F97" i="1"/>
  <c r="G97" i="1" s="1"/>
  <c r="H97" i="1" s="1"/>
  <c r="E97" i="1"/>
  <c r="E98" i="1"/>
  <c r="E99" i="1"/>
  <c r="E100" i="1"/>
  <c r="E101" i="1"/>
  <c r="E102" i="1"/>
  <c r="E103" i="1"/>
  <c r="E96" i="1"/>
  <c r="D97" i="1"/>
  <c r="D98" i="1"/>
  <c r="D99" i="1"/>
  <c r="D100" i="1"/>
  <c r="D101" i="1"/>
  <c r="D102" i="1"/>
  <c r="D103" i="1"/>
  <c r="D96" i="1"/>
  <c r="C103" i="1"/>
  <c r="C97" i="1"/>
  <c r="C98" i="1"/>
  <c r="C99" i="1"/>
  <c r="C100" i="1"/>
  <c r="C101" i="1"/>
  <c r="C102" i="1"/>
  <c r="C96" i="1"/>
  <c r="J84" i="1"/>
  <c r="K84" i="1"/>
  <c r="D78" i="1"/>
  <c r="D87" i="1" s="1"/>
  <c r="D79" i="1"/>
  <c r="D80" i="1"/>
  <c r="D81" i="1"/>
  <c r="D82" i="1"/>
  <c r="D83" i="1"/>
  <c r="D84" i="1"/>
  <c r="D86" i="1"/>
  <c r="F58" i="1"/>
  <c r="E59" i="1"/>
  <c r="E60" i="1"/>
  <c r="E65" i="1" s="1"/>
  <c r="E61" i="1"/>
  <c r="E62" i="1"/>
  <c r="E63" i="1"/>
  <c r="E64" i="1"/>
  <c r="G103" i="1" l="1"/>
  <c r="H103" i="1" s="1"/>
  <c r="G98" i="1"/>
  <c r="H98" i="1" s="1"/>
  <c r="G102" i="1"/>
  <c r="H102" i="1" s="1"/>
  <c r="G101" i="1"/>
  <c r="H101" i="1" s="1"/>
  <c r="G100" i="1"/>
  <c r="H100" i="1" s="1"/>
  <c r="G99" i="1"/>
  <c r="H99" i="1" s="1"/>
  <c r="D85" i="1"/>
  <c r="E66" i="1"/>
  <c r="E85" i="1" l="1"/>
  <c r="E86" i="1"/>
  <c r="E87" i="1"/>
  <c r="F79" i="1"/>
  <c r="G79" i="1" s="1"/>
  <c r="J79" i="1" s="1"/>
  <c r="F80" i="1"/>
  <c r="G80" i="1" s="1"/>
  <c r="F81" i="1"/>
  <c r="G81" i="1" s="1"/>
  <c r="F82" i="1"/>
  <c r="G82" i="1" s="1"/>
  <c r="F83" i="1"/>
  <c r="G83" i="1" s="1"/>
  <c r="J83" i="1" s="1"/>
  <c r="F84" i="1"/>
  <c r="G84" i="1" s="1"/>
  <c r="F78" i="1"/>
  <c r="E79" i="1"/>
  <c r="E80" i="1"/>
  <c r="E81" i="1"/>
  <c r="E82" i="1"/>
  <c r="E83" i="1"/>
  <c r="E84" i="1"/>
  <c r="E78" i="1"/>
  <c r="F59" i="1"/>
  <c r="F60" i="1"/>
  <c r="F61" i="1"/>
  <c r="F62" i="1"/>
  <c r="F63" i="1"/>
  <c r="F64" i="1"/>
  <c r="E58" i="1"/>
  <c r="E67" i="1" s="1"/>
  <c r="H81" i="1" l="1"/>
  <c r="J81" i="1"/>
  <c r="H82" i="1"/>
  <c r="K82" i="1" s="1"/>
  <c r="J82" i="1"/>
  <c r="J80" i="1"/>
  <c r="H80" i="1"/>
  <c r="K80" i="1" s="1"/>
  <c r="H84" i="1"/>
  <c r="F86" i="1"/>
  <c r="H79" i="1"/>
  <c r="K79" i="1" s="1"/>
  <c r="K81" i="1"/>
  <c r="F85" i="1"/>
  <c r="F87" i="1"/>
  <c r="G78" i="1"/>
  <c r="H83" i="1"/>
  <c r="K83" i="1" s="1"/>
  <c r="F66" i="1"/>
  <c r="F65" i="1"/>
  <c r="F67" i="1"/>
  <c r="J78" i="1" l="1"/>
  <c r="G87" i="1"/>
  <c r="G85" i="1"/>
  <c r="H78" i="1"/>
  <c r="G86" i="1"/>
  <c r="K78" i="1" l="1"/>
  <c r="H86" i="1"/>
  <c r="H85" i="1"/>
  <c r="H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Alexis Contreras R</author>
  </authors>
  <commentList>
    <comment ref="D57" authorId="0" shapeId="0" xr:uid="{7AD81B65-1B1C-41AA-BE4F-B87A5CD2D1AA}">
      <text>
        <r>
          <rPr>
            <b/>
            <sz val="9"/>
            <color indexed="81"/>
            <rFont val="Tahoma"/>
            <family val="2"/>
          </rPr>
          <t xml:space="preserve">Alexis Contreras:
</t>
        </r>
        <r>
          <rPr>
            <sz val="9"/>
            <color indexed="81"/>
            <rFont val="Tahoma"/>
            <family val="2"/>
          </rPr>
          <t>Longitud de la superficie de ruptura</t>
        </r>
      </text>
    </comment>
    <comment ref="E57" authorId="0" shapeId="0" xr:uid="{90184A82-3489-436C-AB0C-D488814AFE6D}">
      <text>
        <r>
          <rPr>
            <b/>
            <sz val="9"/>
            <color indexed="81"/>
            <rFont val="Tahoma"/>
            <family val="2"/>
          </rPr>
          <t>Alexis Contreras R:</t>
        </r>
        <r>
          <rPr>
            <sz val="9"/>
            <color indexed="81"/>
            <rFont val="Tahoma"/>
            <family val="2"/>
          </rPr>
          <t xml:space="preserve">
Magnitud de momento?</t>
        </r>
      </text>
    </comment>
    <comment ref="F57" authorId="0" shapeId="0" xr:uid="{19A2C82B-2AB1-45A1-B336-196F2144563E}">
      <text>
        <r>
          <rPr>
            <b/>
            <sz val="9"/>
            <color indexed="81"/>
            <rFont val="Tahoma"/>
            <family val="2"/>
          </rPr>
          <t>Alexis Contreras R:</t>
        </r>
        <r>
          <rPr>
            <sz val="9"/>
            <color indexed="81"/>
            <rFont val="Tahoma"/>
            <family val="2"/>
          </rPr>
          <t xml:space="preserve">
Máximo desplazamiento de la superficie</t>
        </r>
      </text>
    </comment>
    <comment ref="F77" authorId="0" shapeId="0" xr:uid="{F5D6EB6E-8F27-42B3-BA34-671E5210CC4B}">
      <text>
        <r>
          <rPr>
            <b/>
            <sz val="9"/>
            <color indexed="81"/>
            <rFont val="Tahoma"/>
            <family val="2"/>
          </rPr>
          <t>Alexis Contreras R:</t>
        </r>
        <r>
          <rPr>
            <sz val="9"/>
            <color indexed="81"/>
            <rFont val="Tahoma"/>
            <family val="2"/>
          </rPr>
          <t xml:space="preserve">
Área de ruptura, con estas se calcula Mw nuevamente</t>
        </r>
      </text>
    </comment>
  </commentList>
</comments>
</file>

<file path=xl/sharedStrings.xml><?xml version="1.0" encoding="utf-8"?>
<sst xmlns="http://schemas.openxmlformats.org/spreadsheetml/2006/main" count="114" uniqueCount="85">
  <si>
    <t>Mw</t>
  </si>
  <si>
    <t>Falla</t>
  </si>
  <si>
    <t>San Andreas</t>
  </si>
  <si>
    <t>Hayward</t>
  </si>
  <si>
    <t>Calaveras</t>
  </si>
  <si>
    <t>Concrod/GV</t>
  </si>
  <si>
    <t>San Gregorio</t>
  </si>
  <si>
    <t>Greenville</t>
  </si>
  <si>
    <t>Mw = 5.16 + 1.12log(L)</t>
  </si>
  <si>
    <t>Promedio</t>
  </si>
  <si>
    <t>Máximo</t>
  </si>
  <si>
    <t>Mínimo</t>
  </si>
  <si>
    <t>Determinar magnitud máxima promedio</t>
  </si>
  <si>
    <t>Para determinar Magnitud Máxima Promedio</t>
  </si>
  <si>
    <t>Para detemrinar desplazamiento</t>
  </si>
  <si>
    <t>logD = 1.03Mw - 7.03</t>
  </si>
  <si>
    <t>D = 10^(1.03Mw-7.03)</t>
  </si>
  <si>
    <t>=&gt;</t>
  </si>
  <si>
    <t>Pf.s</t>
  </si>
  <si>
    <t>km</t>
  </si>
  <si>
    <t>Profundidad de la falla supuesta</t>
  </si>
  <si>
    <t>L [km]</t>
  </si>
  <si>
    <t>L[km]</t>
  </si>
  <si>
    <t>Pf.s[km]</t>
  </si>
  <si>
    <t>A[km2]</t>
  </si>
  <si>
    <t>Mw = 3.98 + 1.02logA</t>
  </si>
  <si>
    <t>Magnitud en función del área</t>
  </si>
  <si>
    <t>P1.a</t>
  </si>
  <si>
    <t>P1.b</t>
  </si>
  <si>
    <t>Diferencia entre a y b</t>
  </si>
  <si>
    <t>Mw.a-Mw.b</t>
  </si>
  <si>
    <t>D[m]</t>
  </si>
  <si>
    <t>D.a-D.b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</si>
  <si>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Mw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</si>
  <si>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D</t>
    </r>
  </si>
  <si>
    <t>P1.c</t>
  </si>
  <si>
    <t>Suponiendo que:</t>
  </si>
  <si>
    <t>Dpromedio = 2/3 Dmáximo</t>
  </si>
  <si>
    <t>¿Adjuntar errores?</t>
  </si>
  <si>
    <t>m</t>
  </si>
  <si>
    <t>dyne/cm2</t>
  </si>
  <si>
    <t>Geotechnical Earthquake Engineering Kramer 1996</t>
  </si>
  <si>
    <t>Mt Diablo</t>
  </si>
  <si>
    <t>-&gt; Quizás 20km no es representativo para todos, por lo que puede nos er correcto considerar 20km para la profundidad asumida.</t>
  </si>
  <si>
    <t>-&gt; Quizás Mt Diablo tiene una profundidad media de 10km por lo que se estaría subestimando el Mw real</t>
  </si>
  <si>
    <t>-&gt; Recomendación de sobreestimar ¿?</t>
  </si>
  <si>
    <t>N/m2</t>
  </si>
  <si>
    <t>D.prom[m]</t>
  </si>
  <si>
    <t>Mo [N-m]</t>
  </si>
  <si>
    <t>Rigidez de la corteza</t>
  </si>
  <si>
    <t>Registro</t>
  </si>
  <si>
    <t>PGA</t>
  </si>
  <si>
    <t>3a AMS</t>
  </si>
  <si>
    <t>5a AMS</t>
  </si>
  <si>
    <t>7a AMS</t>
  </si>
  <si>
    <t>9 AMS</t>
  </si>
  <si>
    <t>tb</t>
  </si>
  <si>
    <t>t90</t>
  </si>
  <si>
    <t>Concepción</t>
  </si>
  <si>
    <t>Talca</t>
  </si>
  <si>
    <t>Santiago Centro</t>
  </si>
  <si>
    <t>Valparaíso</t>
  </si>
  <si>
    <t>Pica</t>
  </si>
  <si>
    <t>Northridge</t>
  </si>
  <si>
    <t>[cm/s2]</t>
  </si>
  <si>
    <t>s</t>
  </si>
  <si>
    <t>CONCEPCION</t>
  </si>
  <si>
    <t>PICA</t>
  </si>
  <si>
    <t>NORTHRIDGE</t>
  </si>
  <si>
    <t>VALPARAÍSO</t>
  </si>
  <si>
    <t>SANTIAGO CENTRO</t>
  </si>
  <si>
    <t>TALCA</t>
  </si>
  <si>
    <t>tb: Duración del movimiento fuerte</t>
  </si>
  <si>
    <t>t90: duración con método de intensidad de árias</t>
  </si>
  <si>
    <t>RESULTADOS MATLAB</t>
  </si>
  <si>
    <t>-&gt; Carpeta de resultados de github</t>
  </si>
  <si>
    <t>1dyne/cm2 = 0.1N/m2</t>
  </si>
  <si>
    <t>CONCEPCIÓN</t>
  </si>
  <si>
    <t>Máximos ocurren en</t>
  </si>
  <si>
    <t>T</t>
  </si>
  <si>
    <t>sec</t>
  </si>
  <si>
    <t>rad/sec</t>
  </si>
  <si>
    <t>Rango</t>
  </si>
  <si>
    <t>inicio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</si>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</sst>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E+0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quotePrefix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Fill="1"/>
    <xf numFmtId="0" fontId="7" fillId="2" borderId="0" xfId="0" applyFont="1" applyFill="1"/>
    <xf numFmtId="0" fontId="0" fillId="0" borderId="0" xfId="0" applyFill="1"/>
    <xf numFmtId="0" fontId="3" fillId="0" borderId="0" xfId="0" applyFont="1" applyFill="1"/>
    <xf numFmtId="167" fontId="0" fillId="0" borderId="0" xfId="0" applyNumberFormat="1"/>
    <xf numFmtId="0" fontId="8" fillId="0" borderId="0" xfId="0" applyFont="1"/>
    <xf numFmtId="2" fontId="0" fillId="0" borderId="0" xfId="0" applyNumberFormat="1"/>
    <xf numFmtId="0" fontId="3" fillId="0" borderId="0" xfId="0" quotePrefix="1" applyFont="1"/>
    <xf numFmtId="0" fontId="6" fillId="2" borderId="0" xfId="0" applyFont="1" applyFill="1"/>
    <xf numFmtId="0" fontId="9" fillId="3" borderId="0" xfId="0" applyFont="1" applyFill="1"/>
    <xf numFmtId="0" fontId="10" fillId="0" borderId="0" xfId="0" applyFont="1" applyFill="1"/>
    <xf numFmtId="0" fontId="10" fillId="4" borderId="0" xfId="0" applyFont="1" applyFill="1"/>
    <xf numFmtId="0" fontId="0" fillId="0" borderId="0" xfId="0" quotePrefix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g"/><Relationship Id="rId2" Type="http://schemas.openxmlformats.org/officeDocument/2006/relationships/image" Target="../media/image15.jpg"/><Relationship Id="rId1" Type="http://schemas.openxmlformats.org/officeDocument/2006/relationships/image" Target="../media/image14.jpg"/><Relationship Id="rId4" Type="http://schemas.openxmlformats.org/officeDocument/2006/relationships/image" Target="../media/image1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57150</xdr:rowOff>
    </xdr:from>
    <xdr:to>
      <xdr:col>11</xdr:col>
      <xdr:colOff>526423</xdr:colOff>
      <xdr:row>25</xdr:row>
      <xdr:rowOff>10430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E89A00-AF0B-4EE1-AC72-377CA5D4C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247650"/>
          <a:ext cx="7422523" cy="4525280"/>
        </a:xfrm>
        <a:prstGeom prst="rect">
          <a:avLst/>
        </a:prstGeom>
      </xdr:spPr>
    </xdr:pic>
    <xdr:clientData/>
  </xdr:twoCellAnchor>
  <xdr:twoCellAnchor editAs="oneCell">
    <xdr:from>
      <xdr:col>15</xdr:col>
      <xdr:colOff>148345</xdr:colOff>
      <xdr:row>0</xdr:row>
      <xdr:rowOff>142875</xdr:rowOff>
    </xdr:from>
    <xdr:to>
      <xdr:col>21</xdr:col>
      <xdr:colOff>134035</xdr:colOff>
      <xdr:row>27</xdr:row>
      <xdr:rowOff>940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99B63C-3920-4253-922D-E8365BEF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2345" y="142875"/>
          <a:ext cx="3643290" cy="5001565"/>
        </a:xfrm>
        <a:prstGeom prst="rect">
          <a:avLst/>
        </a:prstGeom>
      </xdr:spPr>
    </xdr:pic>
    <xdr:clientData/>
  </xdr:twoCellAnchor>
  <xdr:twoCellAnchor editAs="oneCell">
    <xdr:from>
      <xdr:col>12</xdr:col>
      <xdr:colOff>72060</xdr:colOff>
      <xdr:row>88</xdr:row>
      <xdr:rowOff>89232</xdr:rowOff>
    </xdr:from>
    <xdr:to>
      <xdr:col>20</xdr:col>
      <xdr:colOff>576582</xdr:colOff>
      <xdr:row>108</xdr:row>
      <xdr:rowOff>54802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B08B714-C3BA-420F-9D05-0498DF5E9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2610" y="16853232"/>
          <a:ext cx="5381322" cy="3775570"/>
        </a:xfrm>
        <a:prstGeom prst="rect">
          <a:avLst/>
        </a:prstGeom>
      </xdr:spPr>
    </xdr:pic>
    <xdr:clientData/>
  </xdr:twoCellAnchor>
  <xdr:twoCellAnchor editAs="oneCell">
    <xdr:from>
      <xdr:col>21</xdr:col>
      <xdr:colOff>551963</xdr:colOff>
      <xdr:row>93</xdr:row>
      <xdr:rowOff>65498</xdr:rowOff>
    </xdr:from>
    <xdr:to>
      <xdr:col>29</xdr:col>
      <xdr:colOff>572160</xdr:colOff>
      <xdr:row>105</xdr:row>
      <xdr:rowOff>13666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14E0962-0A72-456E-96EA-D272100B9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48913" y="20829998"/>
          <a:ext cx="5849497" cy="2234168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26</xdr:row>
      <xdr:rowOff>32874</xdr:rowOff>
    </xdr:from>
    <xdr:to>
      <xdr:col>11</xdr:col>
      <xdr:colOff>468286</xdr:colOff>
      <xdr:row>46</xdr:row>
      <xdr:rowOff>38891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3D00CC-996C-4128-A185-C8062D34F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" y="4985874"/>
          <a:ext cx="7516786" cy="3816017"/>
        </a:xfrm>
        <a:prstGeom prst="rect">
          <a:avLst/>
        </a:prstGeom>
      </xdr:spPr>
    </xdr:pic>
    <xdr:clientData/>
  </xdr:twoCellAnchor>
  <xdr:twoCellAnchor editAs="oneCell">
    <xdr:from>
      <xdr:col>12</xdr:col>
      <xdr:colOff>76521</xdr:colOff>
      <xdr:row>107</xdr:row>
      <xdr:rowOff>133452</xdr:rowOff>
    </xdr:from>
    <xdr:to>
      <xdr:col>20</xdr:col>
      <xdr:colOff>498104</xdr:colOff>
      <xdr:row>125</xdr:row>
      <xdr:rowOff>90142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ED2DB0-D7C3-474B-91B3-442633964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87071" y="20516952"/>
          <a:ext cx="5298383" cy="3385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142875</xdr:rowOff>
    </xdr:from>
    <xdr:to>
      <xdr:col>12</xdr:col>
      <xdr:colOff>563310</xdr:colOff>
      <xdr:row>31</xdr:row>
      <xdr:rowOff>38910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B0C45A-6675-4BDF-9A8D-5C8EAE254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42875"/>
          <a:ext cx="9564435" cy="5801535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61</xdr:row>
      <xdr:rowOff>9525</xdr:rowOff>
    </xdr:from>
    <xdr:to>
      <xdr:col>8</xdr:col>
      <xdr:colOff>572271</xdr:colOff>
      <xdr:row>71</xdr:row>
      <xdr:rowOff>47896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E344B1-F23E-4771-AC2D-F4E5BA7D3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675" y="8772525"/>
          <a:ext cx="5525271" cy="19433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43</xdr:row>
      <xdr:rowOff>161925</xdr:rowOff>
    </xdr:from>
    <xdr:to>
      <xdr:col>8</xdr:col>
      <xdr:colOff>562743</xdr:colOff>
      <xdr:row>56</xdr:row>
      <xdr:rowOff>133692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0FA0B75-4E9F-485F-ABEF-39FE9C8FE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0" y="8353425"/>
          <a:ext cx="5506218" cy="24482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8</xdr:col>
      <xdr:colOff>505596</xdr:colOff>
      <xdr:row>87</xdr:row>
      <xdr:rowOff>85976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85758B4-4247-4ED6-8156-E6EA0D300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6192500"/>
          <a:ext cx="5525271" cy="1800476"/>
        </a:xfrm>
        <a:prstGeom prst="rect">
          <a:avLst/>
        </a:prstGeom>
      </xdr:spPr>
    </xdr:pic>
    <xdr:clientData/>
  </xdr:twoCellAnchor>
  <xdr:twoCellAnchor editAs="oneCell">
    <xdr:from>
      <xdr:col>1</xdr:col>
      <xdr:colOff>728382</xdr:colOff>
      <xdr:row>91</xdr:row>
      <xdr:rowOff>0</xdr:rowOff>
    </xdr:from>
    <xdr:to>
      <xdr:col>8</xdr:col>
      <xdr:colOff>386241</xdr:colOff>
      <xdr:row>100</xdr:row>
      <xdr:rowOff>114555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3202E87-818C-4188-A1EB-188F8BCE5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0382" y="17335500"/>
          <a:ext cx="5440094" cy="18290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8</xdr:col>
      <xdr:colOff>534175</xdr:colOff>
      <xdr:row>117</xdr:row>
      <xdr:rowOff>143134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846317F-949F-4A3B-8988-ED1D73050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1907500"/>
          <a:ext cx="5553850" cy="185763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666750</xdr:colOff>
      <xdr:row>122</xdr:row>
      <xdr:rowOff>57150</xdr:rowOff>
    </xdr:from>
    <xdr:to>
      <xdr:col>8</xdr:col>
      <xdr:colOff>343662</xdr:colOff>
      <xdr:row>134</xdr:row>
      <xdr:rowOff>114627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1CCCE2C-2DB9-4E23-B072-FB9F5B141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23298150"/>
          <a:ext cx="5458587" cy="23434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8</xdr:col>
      <xdr:colOff>361315</xdr:colOff>
      <xdr:row>23</xdr:row>
      <xdr:rowOff>80010</xdr:rowOff>
    </xdr:to>
    <xdr:pic>
      <xdr:nvPicPr>
        <xdr:cNvPr id="2" name="Imagen 1" descr="Gráfico, Histograma&#10;&#10;Descripción generada automáticamente">
          <a:extLst>
            <a:ext uri="{FF2B5EF4-FFF2-40B4-BE49-F238E27FC236}">
              <a16:creationId xmlns:a16="http://schemas.microsoft.com/office/drawing/2014/main" id="{06268337-8EDE-4E76-A400-9E4F3D0B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762000"/>
          <a:ext cx="4933315" cy="369951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16</xdr:col>
      <xdr:colOff>304800</xdr:colOff>
      <xdr:row>23</xdr:row>
      <xdr:rowOff>38100</xdr:rowOff>
    </xdr:to>
    <xdr:pic>
      <xdr:nvPicPr>
        <xdr:cNvPr id="4" name="Imagen 3" descr="Gráfico, Histograma&#10;&#10;Descripción generada automáticamente">
          <a:extLst>
            <a:ext uri="{FF2B5EF4-FFF2-40B4-BE49-F238E27FC236}">
              <a16:creationId xmlns:a16="http://schemas.microsoft.com/office/drawing/2014/main" id="{F8886BCB-2EA3-49C8-A1D5-2377DC631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762000"/>
          <a:ext cx="4876800" cy="3657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8</xdr:col>
      <xdr:colOff>549910</xdr:colOff>
      <xdr:row>45</xdr:row>
      <xdr:rowOff>31115</xdr:rowOff>
    </xdr:to>
    <xdr:pic>
      <xdr:nvPicPr>
        <xdr:cNvPr id="5" name="Imagen 4" descr="Gráfico, Histograma&#10;&#10;Descripción generada automáticamente">
          <a:extLst>
            <a:ext uri="{FF2B5EF4-FFF2-40B4-BE49-F238E27FC236}">
              <a16:creationId xmlns:a16="http://schemas.microsoft.com/office/drawing/2014/main" id="{729F84AE-2261-4EFD-97AB-4FDA3E5A6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4762500"/>
          <a:ext cx="5121910" cy="384111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16</xdr:col>
      <xdr:colOff>485140</xdr:colOff>
      <xdr:row>44</xdr:row>
      <xdr:rowOff>173355</xdr:rowOff>
    </xdr:to>
    <xdr:pic>
      <xdr:nvPicPr>
        <xdr:cNvPr id="6" name="Imagen 5" descr="Gráfico, Histograma&#10;&#10;Descripción generada automáticamente">
          <a:extLst>
            <a:ext uri="{FF2B5EF4-FFF2-40B4-BE49-F238E27FC236}">
              <a16:creationId xmlns:a16="http://schemas.microsoft.com/office/drawing/2014/main" id="{00BF3092-37B5-47CD-A8F7-BC58D2107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4762500"/>
          <a:ext cx="5057140" cy="3792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8:W124"/>
  <sheetViews>
    <sheetView tabSelected="1" topLeftCell="A69" zoomScaleNormal="100" workbookViewId="0">
      <selection activeCell="H84" sqref="H84"/>
    </sheetView>
  </sheetViews>
  <sheetFormatPr baseColWidth="10" defaultColWidth="9.140625" defaultRowHeight="15"/>
  <cols>
    <col min="3" max="3" width="12.28515625" bestFit="1" customWidth="1"/>
    <col min="4" max="4" width="13.7109375" customWidth="1"/>
    <col min="6" max="6" width="11.85546875" bestFit="1" customWidth="1"/>
    <col min="7" max="7" width="9.5703125" bestFit="1" customWidth="1"/>
    <col min="10" max="10" width="11.7109375" customWidth="1"/>
    <col min="24" max="24" width="16" customWidth="1"/>
    <col min="27" max="27" width="11.42578125" customWidth="1"/>
    <col min="28" max="28" width="13" customWidth="1"/>
    <col min="29" max="29" width="10.42578125" customWidth="1"/>
  </cols>
  <sheetData>
    <row r="48" spans="2:3">
      <c r="B48" s="1" t="s">
        <v>27</v>
      </c>
      <c r="C48" t="s">
        <v>12</v>
      </c>
    </row>
    <row r="50" spans="2:9">
      <c r="C50" t="s">
        <v>13</v>
      </c>
    </row>
    <row r="51" spans="2:9">
      <c r="C51" s="3" t="s">
        <v>8</v>
      </c>
      <c r="D51" s="3"/>
    </row>
    <row r="53" spans="2:9">
      <c r="C53" t="s">
        <v>14</v>
      </c>
    </row>
    <row r="54" spans="2:9">
      <c r="C54" s="3" t="s">
        <v>15</v>
      </c>
    </row>
    <row r="55" spans="2:9">
      <c r="B55" s="4" t="s">
        <v>17</v>
      </c>
      <c r="C55" s="3" t="s">
        <v>16</v>
      </c>
    </row>
    <row r="57" spans="2:9">
      <c r="C57" s="2" t="s">
        <v>1</v>
      </c>
      <c r="D57" s="2" t="s">
        <v>21</v>
      </c>
      <c r="E57" s="2" t="s">
        <v>0</v>
      </c>
      <c r="F57" s="2" t="s">
        <v>31</v>
      </c>
      <c r="I57" s="8" t="s">
        <v>38</v>
      </c>
    </row>
    <row r="58" spans="2:9">
      <c r="C58" t="s">
        <v>2</v>
      </c>
      <c r="D58">
        <v>473</v>
      </c>
      <c r="E58" s="7">
        <f>5.16+1.12*LOG(D58)</f>
        <v>8.1558444776263492</v>
      </c>
      <c r="F58" s="7">
        <f>10^(1.03*E58-7.03)</f>
        <v>23.470363290200158</v>
      </c>
    </row>
    <row r="59" spans="2:9">
      <c r="C59" t="s">
        <v>3</v>
      </c>
      <c r="D59">
        <v>151</v>
      </c>
      <c r="E59" s="7">
        <f t="shared" ref="E59:E64" si="0">5.16+1.12*LOG(D59)</f>
        <v>7.6004541809683506</v>
      </c>
      <c r="F59" s="7">
        <f t="shared" ref="F59:F64" si="1">10^(1.03*E59-7.03)</f>
        <v>6.2873524518398778</v>
      </c>
    </row>
    <row r="60" spans="2:9">
      <c r="C60" t="s">
        <v>4</v>
      </c>
      <c r="D60">
        <v>123</v>
      </c>
      <c r="E60" s="7">
        <f t="shared" si="0"/>
        <v>7.5006937248121268</v>
      </c>
      <c r="F60" s="7">
        <f t="shared" si="1"/>
        <v>4.9626601664827623</v>
      </c>
    </row>
    <row r="61" spans="2:9">
      <c r="C61" t="s">
        <v>5</v>
      </c>
      <c r="D61">
        <v>56</v>
      </c>
      <c r="E61" s="7">
        <f t="shared" si="0"/>
        <v>7.1179705902469443</v>
      </c>
      <c r="F61" s="7">
        <f t="shared" si="1"/>
        <v>2.0022103772801954</v>
      </c>
    </row>
    <row r="62" spans="2:9">
      <c r="C62" t="s">
        <v>6</v>
      </c>
      <c r="D62">
        <v>176</v>
      </c>
      <c r="E62" s="7">
        <f t="shared" si="0"/>
        <v>7.6749741879518485</v>
      </c>
      <c r="F62" s="7">
        <f t="shared" si="1"/>
        <v>7.502800757547079</v>
      </c>
    </row>
    <row r="63" spans="2:9">
      <c r="C63" t="s">
        <v>7</v>
      </c>
      <c r="D63">
        <v>51</v>
      </c>
      <c r="E63" s="7">
        <f t="shared" si="0"/>
        <v>7.0724785972296891</v>
      </c>
      <c r="F63" s="7">
        <f t="shared" si="1"/>
        <v>1.797434011021618</v>
      </c>
    </row>
    <row r="64" spans="2:9">
      <c r="C64" t="s">
        <v>42</v>
      </c>
      <c r="D64">
        <v>25</v>
      </c>
      <c r="E64" s="7">
        <f t="shared" si="0"/>
        <v>6.7256928097126822</v>
      </c>
      <c r="F64" s="7">
        <f t="shared" si="1"/>
        <v>0.78970264750778063</v>
      </c>
    </row>
    <row r="65" spans="2:13">
      <c r="D65" s="2" t="s">
        <v>9</v>
      </c>
      <c r="E65" s="7">
        <f>AVERAGE(E58:E64)</f>
        <v>7.4068726526497128</v>
      </c>
      <c r="F65" s="7">
        <f>AVERAGE(F58:F64)</f>
        <v>6.6875033859827804</v>
      </c>
    </row>
    <row r="66" spans="2:13">
      <c r="D66" s="2" t="s">
        <v>10</v>
      </c>
      <c r="E66" s="7">
        <f>MAX(E58:E64)</f>
        <v>8.1558444776263492</v>
      </c>
      <c r="F66" s="7">
        <f>MAX(F58:F64)</f>
        <v>23.470363290200158</v>
      </c>
    </row>
    <row r="67" spans="2:13">
      <c r="D67" s="2" t="s">
        <v>11</v>
      </c>
      <c r="E67" s="7">
        <f>MIN(E58:E64)</f>
        <v>6.7256928097126822</v>
      </c>
      <c r="F67" s="7">
        <f>MIN(F58:F64)</f>
        <v>0.78970264750778063</v>
      </c>
    </row>
    <row r="71" spans="2:13">
      <c r="B71" s="1" t="s">
        <v>28</v>
      </c>
    </row>
    <row r="72" spans="2:13">
      <c r="C72" s="2" t="s">
        <v>18</v>
      </c>
      <c r="D72">
        <v>20</v>
      </c>
      <c r="E72" t="s">
        <v>19</v>
      </c>
      <c r="F72" s="3" t="s">
        <v>20</v>
      </c>
    </row>
    <row r="73" spans="2:13">
      <c r="C73" t="s">
        <v>26</v>
      </c>
    </row>
    <row r="74" spans="2:13">
      <c r="C74" s="3" t="s">
        <v>25</v>
      </c>
    </row>
    <row r="75" spans="2:13">
      <c r="J75" t="s">
        <v>29</v>
      </c>
    </row>
    <row r="76" spans="2:13">
      <c r="J76" s="11" t="s">
        <v>30</v>
      </c>
      <c r="K76" s="11" t="s">
        <v>32</v>
      </c>
      <c r="L76" s="10"/>
    </row>
    <row r="77" spans="2:13">
      <c r="C77" s="2" t="s">
        <v>1</v>
      </c>
      <c r="D77" s="2" t="s">
        <v>22</v>
      </c>
      <c r="E77" s="2" t="s">
        <v>23</v>
      </c>
      <c r="F77" s="2" t="s">
        <v>24</v>
      </c>
      <c r="G77" s="2" t="s">
        <v>0</v>
      </c>
      <c r="H77" s="2" t="s">
        <v>31</v>
      </c>
      <c r="J77" s="9" t="s">
        <v>33</v>
      </c>
      <c r="K77" s="9" t="s">
        <v>34</v>
      </c>
    </row>
    <row r="78" spans="2:13">
      <c r="C78" t="s">
        <v>2</v>
      </c>
      <c r="D78">
        <f t="shared" ref="D78:D84" si="2">D58</f>
        <v>473</v>
      </c>
      <c r="E78">
        <f>$D$72</f>
        <v>20</v>
      </c>
      <c r="F78">
        <f>D78*E78</f>
        <v>9460</v>
      </c>
      <c r="G78" s="6">
        <f>3.98+1.02*LOG(F78)</f>
        <v>8.0354089591298283</v>
      </c>
      <c r="H78" s="7">
        <f>10^(1.03*G78-7.03)</f>
        <v>17.638889026128531</v>
      </c>
      <c r="J78" s="5">
        <f t="shared" ref="J78:K84" si="3">E58-G78</f>
        <v>0.1204355184965209</v>
      </c>
      <c r="K78" s="7">
        <f t="shared" si="3"/>
        <v>5.8314742640716268</v>
      </c>
      <c r="M78" s="15" t="s">
        <v>43</v>
      </c>
    </row>
    <row r="79" spans="2:13">
      <c r="C79" t="s">
        <v>3</v>
      </c>
      <c r="D79">
        <f t="shared" si="2"/>
        <v>151</v>
      </c>
      <c r="E79">
        <f t="shared" ref="E79:E84" si="4">$D$72</f>
        <v>20</v>
      </c>
      <c r="F79">
        <f t="shared" ref="F79:F84" si="5">D79*E79</f>
        <v>3020</v>
      </c>
      <c r="G79" s="6">
        <f t="shared" ref="G79:G84" si="6">3.98+1.02*LOG(F79)</f>
        <v>7.5296070818162937</v>
      </c>
      <c r="H79" s="7">
        <f t="shared" ref="H79:H84" si="7">10^(1.03*G79-7.03)</f>
        <v>5.3149024059694918</v>
      </c>
      <c r="J79" s="5">
        <f t="shared" si="3"/>
        <v>7.0847099152056892E-2</v>
      </c>
      <c r="K79" s="7">
        <f t="shared" si="3"/>
        <v>0.97245004587038597</v>
      </c>
      <c r="M79" s="15" t="s">
        <v>44</v>
      </c>
    </row>
    <row r="80" spans="2:13">
      <c r="C80" t="s">
        <v>4</v>
      </c>
      <c r="D80">
        <f t="shared" si="2"/>
        <v>123</v>
      </c>
      <c r="E80">
        <f t="shared" si="4"/>
        <v>20</v>
      </c>
      <c r="F80">
        <f t="shared" si="5"/>
        <v>2460</v>
      </c>
      <c r="G80" s="6">
        <f t="shared" si="6"/>
        <v>7.4387538092454468</v>
      </c>
      <c r="H80" s="7">
        <f t="shared" si="7"/>
        <v>4.2846605761919276</v>
      </c>
      <c r="J80" s="5">
        <f t="shared" si="3"/>
        <v>6.1939915566679993E-2</v>
      </c>
      <c r="K80" s="7">
        <f t="shared" si="3"/>
        <v>0.67799959029083467</v>
      </c>
      <c r="M80" s="15" t="s">
        <v>45</v>
      </c>
    </row>
    <row r="81" spans="2:23">
      <c r="C81" t="s">
        <v>5</v>
      </c>
      <c r="D81">
        <f t="shared" si="2"/>
        <v>56</v>
      </c>
      <c r="E81">
        <f t="shared" si="4"/>
        <v>20</v>
      </c>
      <c r="F81">
        <f t="shared" si="5"/>
        <v>1120</v>
      </c>
      <c r="G81" s="6">
        <f t="shared" si="6"/>
        <v>7.090202383123585</v>
      </c>
      <c r="H81" s="7">
        <f t="shared" si="7"/>
        <v>1.8745993176899107</v>
      </c>
      <c r="J81" s="5">
        <f t="shared" si="3"/>
        <v>2.7768207123359367E-2</v>
      </c>
      <c r="K81" s="7">
        <f t="shared" si="3"/>
        <v>0.12761105959028463</v>
      </c>
    </row>
    <row r="82" spans="2:23">
      <c r="C82" t="s">
        <v>6</v>
      </c>
      <c r="D82">
        <f t="shared" si="2"/>
        <v>176</v>
      </c>
      <c r="E82">
        <f t="shared" si="4"/>
        <v>20</v>
      </c>
      <c r="F82">
        <f t="shared" si="5"/>
        <v>3520</v>
      </c>
      <c r="G82" s="6">
        <f t="shared" si="6"/>
        <v>7.5974735167476943</v>
      </c>
      <c r="H82" s="7">
        <f t="shared" si="7"/>
        <v>6.2430630681967703</v>
      </c>
      <c r="J82" s="5">
        <f t="shared" si="3"/>
        <v>7.7500671204154159E-2</v>
      </c>
      <c r="K82" s="7">
        <f t="shared" si="3"/>
        <v>1.2597376893503087</v>
      </c>
    </row>
    <row r="83" spans="2:23">
      <c r="C83" t="s">
        <v>7</v>
      </c>
      <c r="D83">
        <f t="shared" si="2"/>
        <v>51</v>
      </c>
      <c r="E83">
        <f t="shared" si="4"/>
        <v>20</v>
      </c>
      <c r="F83">
        <f t="shared" si="5"/>
        <v>1020</v>
      </c>
      <c r="G83" s="6">
        <f t="shared" si="6"/>
        <v>7.0487721751971559</v>
      </c>
      <c r="H83" s="7">
        <f t="shared" si="7"/>
        <v>1.6991641655109524</v>
      </c>
      <c r="J83" s="5">
        <f t="shared" si="3"/>
        <v>2.3706422032533148E-2</v>
      </c>
      <c r="K83" s="7">
        <f t="shared" si="3"/>
        <v>9.8269845510665643E-2</v>
      </c>
    </row>
    <row r="84" spans="2:23">
      <c r="C84" t="s">
        <v>42</v>
      </c>
      <c r="D84">
        <f t="shared" si="2"/>
        <v>25</v>
      </c>
      <c r="E84">
        <f t="shared" si="4"/>
        <v>20</v>
      </c>
      <c r="F84">
        <f t="shared" si="5"/>
        <v>500</v>
      </c>
      <c r="G84" s="6">
        <f t="shared" si="6"/>
        <v>6.7329494044227394</v>
      </c>
      <c r="H84" s="7">
        <f t="shared" si="7"/>
        <v>0.80341120889884465</v>
      </c>
      <c r="J84" s="5">
        <f t="shared" si="3"/>
        <v>-7.2565947100571293E-3</v>
      </c>
      <c r="K84" s="7">
        <f t="shared" si="3"/>
        <v>-1.3708561391064022E-2</v>
      </c>
    </row>
    <row r="85" spans="2:23">
      <c r="C85" s="2" t="s">
        <v>9</v>
      </c>
      <c r="D85" s="6">
        <f t="shared" ref="D85:H85" si="8">AVERAGE(D78:D84)</f>
        <v>150.71428571428572</v>
      </c>
      <c r="E85" s="6">
        <f t="shared" si="8"/>
        <v>20</v>
      </c>
      <c r="F85" s="6">
        <f t="shared" si="8"/>
        <v>3014.2857142857142</v>
      </c>
      <c r="G85" s="6">
        <f t="shared" si="8"/>
        <v>7.3533096185261071</v>
      </c>
      <c r="H85" s="6">
        <f t="shared" si="8"/>
        <v>5.4083842526552033</v>
      </c>
    </row>
    <row r="86" spans="2:23">
      <c r="C86" s="2" t="s">
        <v>10</v>
      </c>
      <c r="D86" s="6">
        <f t="shared" ref="D86:H86" si="9">MAX(D78:D84)</f>
        <v>473</v>
      </c>
      <c r="E86" s="6">
        <f t="shared" si="9"/>
        <v>20</v>
      </c>
      <c r="F86" s="6">
        <f t="shared" si="9"/>
        <v>9460</v>
      </c>
      <c r="G86" s="6">
        <f t="shared" si="9"/>
        <v>8.0354089591298283</v>
      </c>
      <c r="H86" s="6">
        <f t="shared" si="9"/>
        <v>17.638889026128531</v>
      </c>
    </row>
    <row r="87" spans="2:23">
      <c r="C87" s="2" t="s">
        <v>11</v>
      </c>
      <c r="D87" s="6">
        <f t="shared" ref="D87:H87" si="10">MIN(D78:D84)</f>
        <v>25</v>
      </c>
      <c r="E87" s="6">
        <f t="shared" si="10"/>
        <v>20</v>
      </c>
      <c r="F87" s="6">
        <f t="shared" si="10"/>
        <v>500</v>
      </c>
      <c r="G87" s="6">
        <f t="shared" si="10"/>
        <v>6.7329494044227394</v>
      </c>
      <c r="H87" s="6">
        <f t="shared" si="10"/>
        <v>0.80341120889884465</v>
      </c>
    </row>
    <row r="91" spans="2:23">
      <c r="B91" s="1" t="s">
        <v>35</v>
      </c>
      <c r="C91" s="13"/>
      <c r="D91" s="13"/>
      <c r="E91" s="13"/>
      <c r="F91" s="13"/>
      <c r="G91" s="13"/>
      <c r="H91" s="13"/>
      <c r="I91" s="13"/>
      <c r="J91" s="13"/>
    </row>
    <row r="92" spans="2:23">
      <c r="C92" t="s">
        <v>36</v>
      </c>
    </row>
    <row r="93" spans="2:23">
      <c r="C93" t="s">
        <v>37</v>
      </c>
      <c r="W93" t="s">
        <v>41</v>
      </c>
    </row>
    <row r="96" spans="2:23">
      <c r="C96" s="2" t="str">
        <f>C77</f>
        <v>Falla</v>
      </c>
      <c r="D96" s="2" t="str">
        <f>H77</f>
        <v>D[m]</v>
      </c>
      <c r="E96" s="2" t="str">
        <f>F77</f>
        <v>A[km2]</v>
      </c>
      <c r="F96" s="2" t="s">
        <v>47</v>
      </c>
      <c r="G96" s="2" t="s">
        <v>48</v>
      </c>
      <c r="H96" s="2" t="s">
        <v>0</v>
      </c>
    </row>
    <row r="97" spans="3:11">
      <c r="C97" t="str">
        <f>C78</f>
        <v>San Andreas</v>
      </c>
      <c r="D97" s="14">
        <f>H78</f>
        <v>17.638889026128531</v>
      </c>
      <c r="E97">
        <f>F78</f>
        <v>9460</v>
      </c>
      <c r="F97" s="6">
        <f>2/3*D97</f>
        <v>11.759259350752354</v>
      </c>
      <c r="G97" s="12">
        <f>F97*E97*10^6*$D$106</f>
        <v>3.3372778037435181E+21</v>
      </c>
      <c r="H97" s="6">
        <f>2/3*LOG(G97)-6.03</f>
        <v>8.3189282399796625</v>
      </c>
    </row>
    <row r="98" spans="3:11">
      <c r="C98" t="str">
        <f>C79</f>
        <v>Hayward</v>
      </c>
      <c r="D98" s="14">
        <f>H79</f>
        <v>5.3149024059694918</v>
      </c>
      <c r="E98">
        <f>F79</f>
        <v>3020</v>
      </c>
      <c r="F98" s="6">
        <f t="shared" ref="F98:F103" si="11">2/3*D98</f>
        <v>3.5432682706463279</v>
      </c>
      <c r="G98" s="12">
        <f>F98*E98*10^6*$D$106</f>
        <v>3.2102010532055731E+20</v>
      </c>
      <c r="H98" s="6">
        <f t="shared" ref="H98:H103" si="12">2/3*LOG(G98)-6.03</f>
        <v>7.6410214885946077</v>
      </c>
    </row>
    <row r="99" spans="3:11">
      <c r="C99" t="str">
        <f>C80</f>
        <v>Calaveras</v>
      </c>
      <c r="D99" s="14">
        <f>H80</f>
        <v>4.2846605761919276</v>
      </c>
      <c r="E99">
        <f>F80</f>
        <v>2460</v>
      </c>
      <c r="F99" s="6">
        <f t="shared" si="11"/>
        <v>2.8564403841279518</v>
      </c>
      <c r="G99" s="12">
        <f>F99*E99*10^6*$D$106</f>
        <v>2.1080530034864285E+20</v>
      </c>
      <c r="H99" s="6">
        <f t="shared" si="12"/>
        <v>7.5192543508601117</v>
      </c>
    </row>
    <row r="100" spans="3:11">
      <c r="C100" t="str">
        <f>C81</f>
        <v>Concrod/GV</v>
      </c>
      <c r="D100" s="14">
        <f>H81</f>
        <v>1.8745993176899107</v>
      </c>
      <c r="E100">
        <f>F81</f>
        <v>1120</v>
      </c>
      <c r="F100" s="6">
        <f t="shared" si="11"/>
        <v>1.2497328784599404</v>
      </c>
      <c r="G100" s="12">
        <f>F100*E100*10^6*$D$106</f>
        <v>4.1991024716253995E+19</v>
      </c>
      <c r="H100" s="6">
        <f t="shared" si="12"/>
        <v>7.0521043153009684</v>
      </c>
    </row>
    <row r="101" spans="3:11">
      <c r="C101" t="str">
        <f>C82</f>
        <v>San Gregorio</v>
      </c>
      <c r="D101" s="14">
        <f>H82</f>
        <v>6.2430630681967703</v>
      </c>
      <c r="E101">
        <f>F82</f>
        <v>3520</v>
      </c>
      <c r="F101" s="6">
        <f t="shared" si="11"/>
        <v>4.1620420454645135</v>
      </c>
      <c r="G101" s="12">
        <f>F101*E101*10^6*$D$106</f>
        <v>4.3951164000105261E+20</v>
      </c>
      <c r="H101" s="6">
        <f t="shared" si="12"/>
        <v>7.731980254261491</v>
      </c>
    </row>
    <row r="102" spans="3:11">
      <c r="C102" t="str">
        <f>C83</f>
        <v>Greenville</v>
      </c>
      <c r="D102" s="14">
        <f>H83</f>
        <v>1.6991641655109524</v>
      </c>
      <c r="E102">
        <f>F83</f>
        <v>1020</v>
      </c>
      <c r="F102" s="6">
        <f t="shared" si="11"/>
        <v>1.1327761103406349</v>
      </c>
      <c r="G102" s="12">
        <f>F102*E102*10^6*$D$106</f>
        <v>3.4662948976423432E+19</v>
      </c>
      <c r="H102" s="6">
        <f t="shared" si="12"/>
        <v>6.9965770052526439</v>
      </c>
      <c r="K102" s="13"/>
    </row>
    <row r="103" spans="3:11">
      <c r="C103" t="str">
        <f>C84</f>
        <v>Mt Diablo</v>
      </c>
      <c r="D103" s="14">
        <f>H84</f>
        <v>0.80341120889884465</v>
      </c>
      <c r="E103">
        <f>F84</f>
        <v>500</v>
      </c>
      <c r="F103" s="6">
        <f t="shared" si="11"/>
        <v>0.53560747259922969</v>
      </c>
      <c r="G103" s="12">
        <f>F103*E103*10^6*$D$106</f>
        <v>8.0341120889884457E+18</v>
      </c>
      <c r="H103" s="6">
        <f t="shared" si="12"/>
        <v>6.5732919243702783</v>
      </c>
      <c r="K103" s="13"/>
    </row>
    <row r="104" spans="3:11">
      <c r="K104" s="13"/>
    </row>
    <row r="105" spans="3:11">
      <c r="K105" s="13"/>
    </row>
    <row r="106" spans="3:11">
      <c r="C106" s="16" t="s">
        <v>39</v>
      </c>
      <c r="D106">
        <f>0.1*D107</f>
        <v>30000000000</v>
      </c>
      <c r="E106" t="s">
        <v>46</v>
      </c>
      <c r="F106" s="3" t="s">
        <v>49</v>
      </c>
      <c r="K106" s="13"/>
    </row>
    <row r="107" spans="3:11">
      <c r="D107">
        <f>3*10^11</f>
        <v>300000000000</v>
      </c>
      <c r="E107" t="s">
        <v>40</v>
      </c>
      <c r="I107" t="s">
        <v>76</v>
      </c>
      <c r="K107" s="13"/>
    </row>
    <row r="111" spans="3:11">
      <c r="J111" s="21"/>
    </row>
    <row r="117" spans="12:14">
      <c r="L117" s="13"/>
      <c r="M117" s="13"/>
      <c r="N117" s="13"/>
    </row>
    <row r="118" spans="12:14">
      <c r="L118" s="13"/>
      <c r="M118" s="13"/>
      <c r="N118" s="13"/>
    </row>
    <row r="119" spans="12:14">
      <c r="L119" s="13"/>
      <c r="M119" s="13"/>
      <c r="N119" s="13"/>
    </row>
    <row r="120" spans="12:14">
      <c r="L120" s="13"/>
      <c r="M120" s="13"/>
      <c r="N120" s="13"/>
    </row>
    <row r="121" spans="12:14">
      <c r="L121" s="13"/>
      <c r="M121" s="13"/>
      <c r="N121" s="13"/>
    </row>
    <row r="122" spans="12:14">
      <c r="L122" s="13"/>
      <c r="M122" s="13"/>
      <c r="N122" s="13"/>
    </row>
    <row r="123" spans="12:14">
      <c r="L123" s="13"/>
      <c r="M123" s="13"/>
      <c r="N123" s="13"/>
    </row>
    <row r="124" spans="12:14">
      <c r="L124" s="13"/>
      <c r="M124" s="13"/>
      <c r="N124" s="13"/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B425-3292-4E25-ADDD-326FEF26E0A1}">
  <dimension ref="B33:L121"/>
  <sheetViews>
    <sheetView topLeftCell="A6" zoomScale="85" zoomScaleNormal="85" workbookViewId="0">
      <selection activeCell="C33" sqref="C33:J40"/>
    </sheetView>
  </sheetViews>
  <sheetFormatPr baseColWidth="10" defaultRowHeight="15"/>
  <cols>
    <col min="3" max="3" width="18.140625" customWidth="1"/>
  </cols>
  <sheetData>
    <row r="33" spans="2:12">
      <c r="D33" t="s">
        <v>64</v>
      </c>
      <c r="E33" t="s">
        <v>64</v>
      </c>
      <c r="F33" t="s">
        <v>64</v>
      </c>
      <c r="G33" t="s">
        <v>64</v>
      </c>
      <c r="H33" t="s">
        <v>64</v>
      </c>
      <c r="I33" t="s">
        <v>65</v>
      </c>
      <c r="J33" t="s">
        <v>65</v>
      </c>
    </row>
    <row r="34" spans="2:12">
      <c r="C34" s="17" t="s">
        <v>50</v>
      </c>
      <c r="D34" s="17" t="s">
        <v>51</v>
      </c>
      <c r="E34" s="17" t="s">
        <v>52</v>
      </c>
      <c r="F34" s="17" t="s">
        <v>53</v>
      </c>
      <c r="G34" s="17" t="s">
        <v>54</v>
      </c>
      <c r="H34" s="17" t="s">
        <v>55</v>
      </c>
      <c r="I34" s="17" t="s">
        <v>56</v>
      </c>
      <c r="J34" s="17" t="s">
        <v>57</v>
      </c>
      <c r="L34" s="18" t="s">
        <v>72</v>
      </c>
    </row>
    <row r="35" spans="2:12">
      <c r="C35" s="2" t="s">
        <v>58</v>
      </c>
      <c r="D35">
        <v>393.209</v>
      </c>
      <c r="E35">
        <v>-339.71699999999998</v>
      </c>
      <c r="F35">
        <v>-318.45400000000001</v>
      </c>
      <c r="G35">
        <v>-311.77199999999999</v>
      </c>
      <c r="H35">
        <v>-299.82600000000002</v>
      </c>
      <c r="I35">
        <v>104.77500000000001</v>
      </c>
      <c r="J35">
        <v>130.94999999999999</v>
      </c>
      <c r="L35" s="18" t="s">
        <v>73</v>
      </c>
    </row>
    <row r="36" spans="2:12">
      <c r="C36" s="2" t="s">
        <v>59</v>
      </c>
      <c r="D36">
        <v>462.26499999999999</v>
      </c>
      <c r="E36">
        <v>387.27800000000002</v>
      </c>
      <c r="F36">
        <v>325.80700000000002</v>
      </c>
      <c r="G36">
        <v>306.49</v>
      </c>
      <c r="H36">
        <v>297.47500000000002</v>
      </c>
      <c r="I36">
        <v>112.065</v>
      </c>
      <c r="J36">
        <v>127.175</v>
      </c>
    </row>
    <row r="37" spans="2:12">
      <c r="C37" s="2" t="s">
        <v>60</v>
      </c>
      <c r="D37">
        <v>210.56100000000001</v>
      </c>
      <c r="E37">
        <v>-194.31100000000001</v>
      </c>
      <c r="F37">
        <v>-177.666</v>
      </c>
      <c r="G37">
        <v>-168.54499999999999</v>
      </c>
      <c r="H37">
        <v>-163.54900000000001</v>
      </c>
      <c r="I37">
        <v>45.024999999999999</v>
      </c>
      <c r="J37">
        <v>145.25</v>
      </c>
    </row>
    <row r="38" spans="2:12">
      <c r="C38" s="2" t="s">
        <v>61</v>
      </c>
      <c r="D38">
        <v>93.569000000000003</v>
      </c>
      <c r="E38">
        <v>97.147999999999996</v>
      </c>
      <c r="F38">
        <v>78.869</v>
      </c>
      <c r="G38">
        <v>78.164000000000001</v>
      </c>
      <c r="H38">
        <v>74.741</v>
      </c>
      <c r="I38">
        <v>20.260000000000002</v>
      </c>
      <c r="J38">
        <v>48.454999999999998</v>
      </c>
    </row>
    <row r="39" spans="2:12">
      <c r="C39" s="2" t="s">
        <v>62</v>
      </c>
      <c r="D39">
        <v>708.28200000000004</v>
      </c>
      <c r="E39">
        <v>628.82100000000003</v>
      </c>
      <c r="F39">
        <v>622.93499999999995</v>
      </c>
      <c r="G39">
        <v>603.31500000000005</v>
      </c>
      <c r="H39">
        <v>598.41</v>
      </c>
      <c r="I39">
        <v>65.78</v>
      </c>
      <c r="J39">
        <v>188.405</v>
      </c>
    </row>
    <row r="40" spans="2:12">
      <c r="C40" s="2" t="s">
        <v>63</v>
      </c>
      <c r="D40">
        <v>1744.5329999999999</v>
      </c>
      <c r="E40">
        <v>1527.7090000000001</v>
      </c>
      <c r="F40">
        <v>1196.3230000000001</v>
      </c>
      <c r="G40">
        <v>1078.999</v>
      </c>
      <c r="H40">
        <v>901.38800000000003</v>
      </c>
      <c r="I40">
        <v>27.32</v>
      </c>
      <c r="J40">
        <v>55.76</v>
      </c>
    </row>
    <row r="42" spans="2:12">
      <c r="B42" s="19" t="s">
        <v>74</v>
      </c>
      <c r="C42" s="19"/>
    </row>
    <row r="43" spans="2:12">
      <c r="C43" t="s">
        <v>66</v>
      </c>
    </row>
    <row r="59" spans="3:3">
      <c r="C59" t="s">
        <v>71</v>
      </c>
    </row>
    <row r="77" spans="3:3">
      <c r="C77" t="s">
        <v>70</v>
      </c>
    </row>
    <row r="91" spans="3:3">
      <c r="C91" t="s">
        <v>69</v>
      </c>
    </row>
    <row r="107" spans="3:3">
      <c r="C107" t="s">
        <v>67</v>
      </c>
    </row>
    <row r="121" spans="3:3">
      <c r="C121" t="s">
        <v>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7A94-AA4B-4A41-AFBD-F3AB273ABB76}">
  <dimension ref="B2:N52"/>
  <sheetViews>
    <sheetView zoomScale="85" zoomScaleNormal="85" workbookViewId="0">
      <selection activeCell="N51" sqref="N51"/>
    </sheetView>
  </sheetViews>
  <sheetFormatPr baseColWidth="10" defaultRowHeight="15"/>
  <sheetData>
    <row r="2" spans="2:13">
      <c r="B2" s="20" t="s">
        <v>75</v>
      </c>
    </row>
    <row r="3" spans="2:13">
      <c r="E3" t="s">
        <v>77</v>
      </c>
      <c r="M3" t="s">
        <v>68</v>
      </c>
    </row>
    <row r="48" spans="3:3">
      <c r="C48" t="s">
        <v>78</v>
      </c>
    </row>
    <row r="49" spans="4:14">
      <c r="K49" t="s">
        <v>58</v>
      </c>
      <c r="M49" t="s">
        <v>63</v>
      </c>
    </row>
    <row r="50" spans="4:14">
      <c r="E50" t="s">
        <v>58</v>
      </c>
      <c r="F50" t="s">
        <v>63</v>
      </c>
      <c r="J50" t="s">
        <v>82</v>
      </c>
      <c r="K50" t="s">
        <v>83</v>
      </c>
      <c r="L50" t="s">
        <v>84</v>
      </c>
      <c r="M50" t="s">
        <v>83</v>
      </c>
      <c r="N50" t="s">
        <v>84</v>
      </c>
    </row>
    <row r="51" spans="4:14">
      <c r="D51" t="s">
        <v>65</v>
      </c>
      <c r="E51">
        <v>0.64</v>
      </c>
      <c r="F51">
        <v>11.56</v>
      </c>
      <c r="G51" t="s">
        <v>81</v>
      </c>
      <c r="J51" t="s">
        <v>65</v>
      </c>
      <c r="K51">
        <v>0.5</v>
      </c>
      <c r="L51">
        <v>0.8</v>
      </c>
      <c r="M51">
        <v>6</v>
      </c>
      <c r="N51">
        <v>12</v>
      </c>
    </row>
    <row r="52" spans="4:14">
      <c r="D52" t="s">
        <v>79</v>
      </c>
      <c r="E52">
        <v>1.55</v>
      </c>
      <c r="F52">
        <v>8.6400000000000005E-2</v>
      </c>
      <c r="G52" t="s">
        <v>80</v>
      </c>
      <c r="J52" t="s">
        <v>79</v>
      </c>
      <c r="K52">
        <v>1.5</v>
      </c>
      <c r="L52">
        <v>2.5</v>
      </c>
      <c r="M52">
        <v>0.3</v>
      </c>
      <c r="N52">
        <v>0.7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CA18-3B96-4F27-95B0-1CF14B558225}">
  <dimension ref="A1"/>
  <sheetViews>
    <sheetView topLeftCell="A2" workbookViewId="0">
      <selection activeCell="E19" sqref="E19"/>
    </sheetView>
  </sheetViews>
  <sheetFormatPr baseColWidth="10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F7CB08032E274090CF55D9AF13D130" ma:contentTypeVersion="8" ma:contentTypeDescription="Crear nuevo documento." ma:contentTypeScope="" ma:versionID="4985dfafe8944c80a4092f2ba619cafd">
  <xsd:schema xmlns:xsd="http://www.w3.org/2001/XMLSchema" xmlns:xs="http://www.w3.org/2001/XMLSchema" xmlns:p="http://schemas.microsoft.com/office/2006/metadata/properties" xmlns:ns2="ad15ba2a-e224-4b71-882b-7b86af8854dd" targetNamespace="http://schemas.microsoft.com/office/2006/metadata/properties" ma:root="true" ma:fieldsID="54241d32f1c9d4053ee03b86389ab6f9" ns2:_="">
    <xsd:import namespace="ad15ba2a-e224-4b71-882b-7b86af8854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5ba2a-e224-4b71-882b-7b86af885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D236AC-7064-4F96-86B6-30BC6517535D}"/>
</file>

<file path=customXml/itemProps2.xml><?xml version="1.0" encoding="utf-8"?>
<ds:datastoreItem xmlns:ds="http://schemas.openxmlformats.org/officeDocument/2006/customXml" ds:itemID="{577347FE-0533-4E16-8163-049C5F38D5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A2B453-CE69-4EEB-ADC9-83B2F2BF579A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ad15ba2a-e224-4b71-882b-7b86af8854d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P4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Alexis Contreras R</cp:lastModifiedBy>
  <cp:revision/>
  <dcterms:created xsi:type="dcterms:W3CDTF">2022-03-30T20:01:14Z</dcterms:created>
  <dcterms:modified xsi:type="dcterms:W3CDTF">2022-04-06T23:21:16Z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0x010100EAF7CB08032E274090CF55D9AF13D130</vt:lpwstr>
  </property>
</Properties>
</file>