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anathan_sylvanroad\Desktop\"/>
    </mc:Choice>
  </mc:AlternateContent>
  <xr:revisionPtr revIDLastSave="0" documentId="13_ncr:1_{5D56A8B1-01AD-4180-B5C8-331C6F1FC5CC}" xr6:coauthVersionLast="47" xr6:coauthVersionMax="47" xr10:uidLastSave="{00000000-0000-0000-0000-000000000000}"/>
  <bookViews>
    <workbookView xWindow="80520" yWindow="7980" windowWidth="29040" windowHeight="15225" xr2:uid="{FA529CDE-6C41-4B51-8513-F2EE6815B248}"/>
  </bookViews>
  <sheets>
    <sheet name="Summary" sheetId="3" r:id="rId1"/>
    <sheet name="Property Data" sheetId="1" r:id="rId2"/>
    <sheet name="Reference" sheetId="2" r:id="rId3"/>
  </sheets>
  <definedNames>
    <definedName name="NativeTimeline_Acquisition_Date">#N/A</definedName>
    <definedName name="ReportDate">'Property Data'!$A$1</definedName>
    <definedName name="Slicer_Available_for_Lease">#N/A</definedName>
    <definedName name="Slicer_Status">#N/A</definedName>
  </definedNames>
  <calcPr calcId="191029"/>
  <pivotCaches>
    <pivotCache cacheId="16"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3" l="1"/>
  <c r="G10" i="3" s="1"/>
  <c r="G8" i="3"/>
  <c r="G9" i="3"/>
  <c r="F9" i="3"/>
  <c r="E9" i="3"/>
  <c r="D9" i="3"/>
  <c r="C9" i="3"/>
  <c r="H9" i="3" s="1"/>
  <c r="F8" i="3"/>
  <c r="E8" i="3"/>
  <c r="D8" i="3"/>
  <c r="C8" i="3"/>
  <c r="H8" i="3" s="1"/>
  <c r="F7" i="3"/>
  <c r="F10" i="3" s="1"/>
  <c r="E7" i="3"/>
  <c r="E10" i="3" s="1"/>
  <c r="D7" i="3"/>
  <c r="D10" i="3" s="1"/>
  <c r="C7" i="3"/>
  <c r="H7" i="3" s="1"/>
  <c r="A1" i="3"/>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A1" i="2"/>
  <c r="D1" i="1"/>
  <c r="L48" i="1"/>
  <c r="L26" i="1"/>
  <c r="L50" i="1"/>
  <c r="L28" i="1"/>
  <c r="L42" i="1"/>
  <c r="L15" i="1"/>
  <c r="L21" i="1"/>
  <c r="L29" i="1"/>
  <c r="L12" i="1"/>
  <c r="L11" i="1"/>
  <c r="L19" i="1"/>
  <c r="L9" i="1"/>
  <c r="L31" i="1"/>
  <c r="L5" i="1"/>
  <c r="L47" i="1"/>
  <c r="L14" i="1"/>
  <c r="L30" i="1"/>
  <c r="L20" i="1"/>
  <c r="L6" i="1"/>
  <c r="L41" i="1"/>
  <c r="L24" i="1"/>
  <c r="L37" i="1"/>
  <c r="L10" i="1"/>
  <c r="L16" i="1"/>
  <c r="L38" i="1"/>
  <c r="L4" i="1"/>
  <c r="L40" i="1"/>
  <c r="L39" i="1"/>
  <c r="L35" i="1"/>
  <c r="L49" i="1"/>
  <c r="L46" i="1"/>
  <c r="L13" i="1"/>
  <c r="L22" i="1"/>
  <c r="L43" i="1"/>
  <c r="L45" i="1"/>
  <c r="L44" i="1"/>
  <c r="L17" i="1"/>
  <c r="L25" i="1"/>
  <c r="L34" i="1"/>
  <c r="L8" i="1"/>
  <c r="L7" i="1"/>
  <c r="L33" i="1"/>
  <c r="L23" i="1"/>
  <c r="L32" i="1"/>
  <c r="L36" i="1"/>
  <c r="L18" i="1"/>
  <c r="L27" i="1"/>
  <c r="K48" i="1"/>
  <c r="M48" i="1" s="1"/>
  <c r="K26" i="1"/>
  <c r="M26" i="1" s="1"/>
  <c r="K50" i="1"/>
  <c r="M50" i="1" s="1"/>
  <c r="K28" i="1"/>
  <c r="M28" i="1" s="1"/>
  <c r="K42" i="1"/>
  <c r="M42" i="1" s="1"/>
  <c r="K15" i="1"/>
  <c r="M15" i="1" s="1"/>
  <c r="K21" i="1"/>
  <c r="M21" i="1" s="1"/>
  <c r="K29" i="1"/>
  <c r="M29" i="1" s="1"/>
  <c r="K12" i="1"/>
  <c r="M12" i="1" s="1"/>
  <c r="K11" i="1"/>
  <c r="M11" i="1" s="1"/>
  <c r="K19" i="1"/>
  <c r="M19" i="1" s="1"/>
  <c r="K9" i="1"/>
  <c r="M9" i="1" s="1"/>
  <c r="K31" i="1"/>
  <c r="M31" i="1" s="1"/>
  <c r="K5" i="1"/>
  <c r="M5" i="1" s="1"/>
  <c r="K47" i="1"/>
  <c r="M47" i="1" s="1"/>
  <c r="K14" i="1"/>
  <c r="M14" i="1" s="1"/>
  <c r="K30" i="1"/>
  <c r="M30" i="1" s="1"/>
  <c r="K20" i="1"/>
  <c r="M20" i="1" s="1"/>
  <c r="K6" i="1"/>
  <c r="M6" i="1" s="1"/>
  <c r="K41" i="1"/>
  <c r="M41" i="1" s="1"/>
  <c r="K24" i="1"/>
  <c r="M24" i="1" s="1"/>
  <c r="K37" i="1"/>
  <c r="M37" i="1" s="1"/>
  <c r="K10" i="1"/>
  <c r="M10" i="1" s="1"/>
  <c r="K16" i="1"/>
  <c r="M16" i="1" s="1"/>
  <c r="K38" i="1"/>
  <c r="M38" i="1" s="1"/>
  <c r="K4" i="1"/>
  <c r="M4" i="1" s="1"/>
  <c r="K40" i="1"/>
  <c r="M40" i="1" s="1"/>
  <c r="K39" i="1"/>
  <c r="M39" i="1" s="1"/>
  <c r="K35" i="1"/>
  <c r="M35" i="1" s="1"/>
  <c r="K49" i="1"/>
  <c r="M49" i="1" s="1"/>
  <c r="K46" i="1"/>
  <c r="M46" i="1" s="1"/>
  <c r="K13" i="1"/>
  <c r="M13" i="1" s="1"/>
  <c r="K22" i="1"/>
  <c r="M22" i="1" s="1"/>
  <c r="K43" i="1"/>
  <c r="M43" i="1" s="1"/>
  <c r="K45" i="1"/>
  <c r="M45" i="1" s="1"/>
  <c r="K44" i="1"/>
  <c r="M44" i="1" s="1"/>
  <c r="K17" i="1"/>
  <c r="M17" i="1" s="1"/>
  <c r="K25" i="1"/>
  <c r="M25" i="1" s="1"/>
  <c r="K34" i="1"/>
  <c r="M34" i="1" s="1"/>
  <c r="K8" i="1"/>
  <c r="M8" i="1" s="1"/>
  <c r="K7" i="1"/>
  <c r="M7" i="1" s="1"/>
  <c r="K33" i="1"/>
  <c r="M33" i="1" s="1"/>
  <c r="K23" i="1"/>
  <c r="M23" i="1" s="1"/>
  <c r="K32" i="1"/>
  <c r="M32" i="1" s="1"/>
  <c r="K36" i="1"/>
  <c r="M36" i="1" s="1"/>
  <c r="K18" i="1"/>
  <c r="M18" i="1" s="1"/>
  <c r="K27" i="1"/>
  <c r="M27" i="1" s="1"/>
  <c r="C10" i="3" l="1"/>
  <c r="H10" i="3" s="1"/>
</calcChain>
</file>

<file path=xl/sharedStrings.xml><?xml version="1.0" encoding="utf-8"?>
<sst xmlns="http://schemas.openxmlformats.org/spreadsheetml/2006/main" count="248" uniqueCount="124">
  <si>
    <t>Property Id</t>
  </si>
  <si>
    <t>Address</t>
  </si>
  <si>
    <t>Acquisition Date</t>
  </si>
  <si>
    <t>Status</t>
  </si>
  <si>
    <t>Purchase Price</t>
  </si>
  <si>
    <t>CapEx</t>
  </si>
  <si>
    <t>Total Cost Basis</t>
  </si>
  <si>
    <t>Underwritten Monthly Rent</t>
  </si>
  <si>
    <t>Underwritten Monthly Expenses</t>
  </si>
  <si>
    <t>Market</t>
  </si>
  <si>
    <t>ABC838</t>
  </si>
  <si>
    <t>ABC572</t>
  </si>
  <si>
    <t>ABC946</t>
  </si>
  <si>
    <t>ABC599</t>
  </si>
  <si>
    <t>ABC753</t>
  </si>
  <si>
    <t>ABC330</t>
  </si>
  <si>
    <t>ABC431</t>
  </si>
  <si>
    <t>ABC610</t>
  </si>
  <si>
    <t>ABC272</t>
  </si>
  <si>
    <t>ABC265</t>
  </si>
  <si>
    <t>ABC408</t>
  </si>
  <si>
    <t>ABC255</t>
  </si>
  <si>
    <t>ABC639</t>
  </si>
  <si>
    <t>ABC175</t>
  </si>
  <si>
    <t>ABC822</t>
  </si>
  <si>
    <t>ABC318</t>
  </si>
  <si>
    <t>ABC619</t>
  </si>
  <si>
    <t>ABC425</t>
  </si>
  <si>
    <t>ABC187</t>
  </si>
  <si>
    <t>ABC749</t>
  </si>
  <si>
    <t>ABC518</t>
  </si>
  <si>
    <t>ABC731</t>
  </si>
  <si>
    <t>ABC261</t>
  </si>
  <si>
    <t>ABC734</t>
  </si>
  <si>
    <t>ABC129</t>
  </si>
  <si>
    <t>ABC739</t>
  </si>
  <si>
    <t>ABC716</t>
  </si>
  <si>
    <t>ABC916</t>
  </si>
  <si>
    <t>ABC809</t>
  </si>
  <si>
    <t>ABC289</t>
  </si>
  <si>
    <t>ABC445</t>
  </si>
  <si>
    <t>ABC766</t>
  </si>
  <si>
    <t>ABC780</t>
  </si>
  <si>
    <t>ABC778</t>
  </si>
  <si>
    <t>ABC362</t>
  </si>
  <si>
    <t>ABC519</t>
  </si>
  <si>
    <t>ABC693</t>
  </si>
  <si>
    <t>ABC237</t>
  </si>
  <si>
    <t>ABC203</t>
  </si>
  <si>
    <t>ABC681</t>
  </si>
  <si>
    <t>ABC494</t>
  </si>
  <si>
    <t>ABC662</t>
  </si>
  <si>
    <t>ABC722</t>
  </si>
  <si>
    <t>ABC363</t>
  </si>
  <si>
    <t>ABC575</t>
  </si>
  <si>
    <t>8795 Stone Ct</t>
  </si>
  <si>
    <t>3685 Marsh Blvd</t>
  </si>
  <si>
    <t>7765 Oak St</t>
  </si>
  <si>
    <t>396 Cherry Blvd</t>
  </si>
  <si>
    <t>3840 Oak St</t>
  </si>
  <si>
    <t>9509 Creek Blvd</t>
  </si>
  <si>
    <t>7271 Creek St</t>
  </si>
  <si>
    <t>6271 Berry Ct</t>
  </si>
  <si>
    <t>2527 Creek Rd</t>
  </si>
  <si>
    <t>7094 Lake St</t>
  </si>
  <si>
    <t>3424 Berry Ct</t>
  </si>
  <si>
    <t>9775 Stone Ave</t>
  </si>
  <si>
    <t>217 Elm Blvd</t>
  </si>
  <si>
    <t>9893 Elm Ct</t>
  </si>
  <si>
    <t>6392 Cherry Ave</t>
  </si>
  <si>
    <t>7719 Creek Blvd</t>
  </si>
  <si>
    <t>9144 Lake Rd</t>
  </si>
  <si>
    <t>3014 Oak St</t>
  </si>
  <si>
    <t>3464 Forest Ave</t>
  </si>
  <si>
    <t>9740 Berry Ave</t>
  </si>
  <si>
    <t>7631 Oak Rd</t>
  </si>
  <si>
    <t>9200 Forest Rd</t>
  </si>
  <si>
    <t>9966 Lake St</t>
  </si>
  <si>
    <t>2008 Cherry Blvd</t>
  </si>
  <si>
    <t>9508 Lake St</t>
  </si>
  <si>
    <t>7696 Lake Rd</t>
  </si>
  <si>
    <t>9775 Marsh Blvd</t>
  </si>
  <si>
    <t>7546 Forest Ave</t>
  </si>
  <si>
    <t>2749 Berry Ave</t>
  </si>
  <si>
    <t>7831 Lake Blvd</t>
  </si>
  <si>
    <t>5048 Oak Ct</t>
  </si>
  <si>
    <t>8709 Forest Ave</t>
  </si>
  <si>
    <t>6299 Marsh Ave</t>
  </si>
  <si>
    <t>9070 Stone St</t>
  </si>
  <si>
    <t>7902 Elm Blvd</t>
  </si>
  <si>
    <t>5402 Stone Ct</t>
  </si>
  <si>
    <t>6082 Forest Blvd</t>
  </si>
  <si>
    <t>5600 Oak Ct</t>
  </si>
  <si>
    <t>657 Elm Ave</t>
  </si>
  <si>
    <t>6824 Marsh St</t>
  </si>
  <si>
    <t>7092 Berry Rd</t>
  </si>
  <si>
    <t>3931 Oak Ct</t>
  </si>
  <si>
    <t>9155 Marsh Blvd</t>
  </si>
  <si>
    <t>5950 Creek Ct</t>
  </si>
  <si>
    <t>6868 Creek Ave</t>
  </si>
  <si>
    <t>1265 Marsh Rd</t>
  </si>
  <si>
    <t>9651 Elm St</t>
  </si>
  <si>
    <t>Market 1</t>
  </si>
  <si>
    <t>Market 2</t>
  </si>
  <si>
    <t>Market 3</t>
  </si>
  <si>
    <t>Leased</t>
  </si>
  <si>
    <t>Turnover</t>
  </si>
  <si>
    <t>For Rent</t>
  </si>
  <si>
    <t>For Sale</t>
  </si>
  <si>
    <t>Renovation</t>
  </si>
  <si>
    <t>Underwritten Gross Yield</t>
  </si>
  <si>
    <t>Underwritten Net Yield</t>
  </si>
  <si>
    <t>Underwritten Monthly Net Operating Income</t>
  </si>
  <si>
    <t>Source: Sample Property Data for AAN Insights - Randomly Generated Values</t>
  </si>
  <si>
    <t>Reference Tables</t>
  </si>
  <si>
    <t>Leased or Available for Leasing</t>
  </si>
  <si>
    <t>Available for Lease</t>
  </si>
  <si>
    <t>Property Status by Market</t>
  </si>
  <si>
    <t>Total</t>
  </si>
  <si>
    <t>Grand Total</t>
  </si>
  <si>
    <t>Sum of Underwritten Monthly Net Operating Income</t>
  </si>
  <si>
    <t>Sum of Total Cost Basis</t>
  </si>
  <si>
    <t>Average of Net Cap Rate</t>
  </si>
  <si>
    <t>Net Cap Rate Summary PivotTable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</si>
</sst>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_(&quot;$&quot;* \(#,##0\);_(&quot;$&quot;* &quot;-&quot;_);_(@_)"/>
    <numFmt numFmtId="165" formatCode="&quot;Report Date: &quot;yyyy\-mm\-dd"/>
    <numFmt numFmtId="168" formatCode="_(&quot;$&quot;* #,##0_);_(&quot;$&quot;* \(#,##0\);_(&quot;$&quot;* &quot;-&quot;??_);_(@_)"/>
    <numFmt numFmtId="169" formatCode="#,###&quot; Records&quot;"/>
    <numFmt numFmtId="170" formatCode="yyyy\-mm\-dd"/>
  </numFmts>
  <fonts count="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8" tint="0.39997558519241921"/>
        <bgColor indexed="64"/>
      </patternFill>
    </fill>
    <fill>
      <patternFill patternType="solid">
        <fgColor theme="7" tint="-0.249977111117893"/>
        <bgColor indexed="64"/>
      </patternFill>
    </fill>
  </fills>
  <borders count="19">
    <border>
      <left/>
      <right/>
      <top/>
      <bottom/>
      <diagonal/>
    </border>
    <border>
      <left/>
      <right/>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medium">
        <color indexed="64"/>
      </left>
      <right style="thin">
        <color indexed="64"/>
      </right>
      <top style="double">
        <color indexed="64"/>
      </top>
      <bottom style="thin">
        <color indexed="64"/>
      </bottom>
      <diagonal/>
    </border>
    <border>
      <left/>
      <right style="medium">
        <color indexed="64"/>
      </right>
      <top style="double">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double">
        <color indexed="64"/>
      </bottom>
      <diagonal/>
    </border>
    <border>
      <left/>
      <right style="medium">
        <color indexed="64"/>
      </right>
      <top/>
      <bottom style="double">
        <color indexed="64"/>
      </bottom>
      <diagonal/>
    </border>
    <border>
      <left style="medium">
        <color indexed="64"/>
      </left>
      <right style="thin">
        <color indexed="64"/>
      </right>
      <top style="double">
        <color indexed="64"/>
      </top>
      <bottom style="medium">
        <color indexed="64"/>
      </bottom>
      <diagonal/>
    </border>
    <border>
      <left/>
      <right style="thin">
        <color indexed="64"/>
      </right>
      <top/>
      <bottom style="double">
        <color indexed="64"/>
      </bottom>
      <diagonal/>
    </border>
    <border>
      <left/>
      <right style="thin">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35">
    <xf numFmtId="0" fontId="0" fillId="0" borderId="0" xfId="0"/>
    <xf numFmtId="0" fontId="0" fillId="0" borderId="0" xfId="0" applyAlignment="1">
      <alignment horizontal="centerContinuous"/>
    </xf>
    <xf numFmtId="165" fontId="3" fillId="0" borderId="0" xfId="0" applyNumberFormat="1" applyFont="1" applyAlignment="1">
      <alignment horizontal="centerContinuous"/>
    </xf>
    <xf numFmtId="0" fontId="4" fillId="0" borderId="0" xfId="0" applyFont="1"/>
    <xf numFmtId="0" fontId="3" fillId="2" borderId="0" xfId="0" applyFont="1" applyFill="1"/>
    <xf numFmtId="168" fontId="0" fillId="0" borderId="0" xfId="0" applyNumberFormat="1"/>
    <xf numFmtId="10" fontId="0" fillId="0" borderId="0" xfId="0" applyNumberFormat="1"/>
    <xf numFmtId="9" fontId="2" fillId="3" borderId="0" xfId="1" applyFont="1" applyFill="1"/>
    <xf numFmtId="169" fontId="4" fillId="0" borderId="0" xfId="0" applyNumberFormat="1" applyFont="1" applyAlignment="1">
      <alignment horizontal="centerContinuous"/>
    </xf>
    <xf numFmtId="170" fontId="0" fillId="0" borderId="0" xfId="0" applyNumberFormat="1"/>
    <xf numFmtId="0" fontId="3" fillId="0" borderId="1" xfId="0" applyFont="1" applyBorder="1" applyAlignment="1">
      <alignment horizontal="centerContinuous"/>
    </xf>
    <xf numFmtId="0" fontId="0" fillId="0" borderId="1" xfId="0" applyBorder="1" applyAlignment="1">
      <alignment horizontal="centerContinuous"/>
    </xf>
    <xf numFmtId="0" fontId="0" fillId="0" borderId="0" xfId="0" applyBorder="1"/>
    <xf numFmtId="0" fontId="0" fillId="0" borderId="8" xfId="0" applyBorder="1"/>
    <xf numFmtId="0" fontId="0" fillId="0" borderId="13" xfId="0" applyBorder="1" applyAlignment="1">
      <alignment horizontal="right"/>
    </xf>
    <xf numFmtId="0" fontId="3" fillId="2" borderId="2" xfId="0" applyFont="1" applyFill="1" applyBorder="1" applyAlignment="1">
      <alignment horizontal="centerContinuous"/>
    </xf>
    <xf numFmtId="0" fontId="0" fillId="2" borderId="3" xfId="0" applyFill="1" applyBorder="1" applyAlignment="1">
      <alignment horizontal="centerContinuous"/>
    </xf>
    <xf numFmtId="0" fontId="0" fillId="2" borderId="4" xfId="0" applyFill="1" applyBorder="1" applyAlignment="1">
      <alignment horizontal="centerContinuous"/>
    </xf>
    <xf numFmtId="0" fontId="0" fillId="2" borderId="11" xfId="0" applyFill="1" applyBorder="1"/>
    <xf numFmtId="0" fontId="0" fillId="2" borderId="9" xfId="0" applyFill="1" applyBorder="1" applyAlignment="1">
      <alignment horizontal="center"/>
    </xf>
    <xf numFmtId="0" fontId="0" fillId="0" borderId="14" xfId="0" applyBorder="1" applyAlignment="1">
      <alignment horizontal="right"/>
    </xf>
    <xf numFmtId="0" fontId="0" fillId="0" borderId="1" xfId="0" applyBorder="1"/>
    <xf numFmtId="0" fontId="0" fillId="2" borderId="10" xfId="0" applyFill="1" applyBorder="1" applyAlignment="1">
      <alignment horizontal="center"/>
    </xf>
    <xf numFmtId="0" fontId="0" fillId="0" borderId="17" xfId="0" applyBorder="1"/>
    <xf numFmtId="0" fontId="3" fillId="0" borderId="16" xfId="0" applyFont="1" applyFill="1" applyBorder="1" applyAlignment="1">
      <alignment horizontal="right"/>
    </xf>
    <xf numFmtId="0" fontId="3" fillId="0" borderId="6" xfId="0" applyFont="1" applyBorder="1"/>
    <xf numFmtId="0" fontId="3" fillId="0" borderId="18" xfId="0" applyFont="1" applyBorder="1"/>
    <xf numFmtId="0" fontId="3" fillId="0" borderId="7" xfId="0" applyFont="1" applyBorder="1"/>
    <xf numFmtId="0" fontId="3" fillId="2" borderId="12" xfId="0" applyFont="1" applyFill="1" applyBorder="1" applyAlignment="1">
      <alignment horizontal="center"/>
    </xf>
    <xf numFmtId="0" fontId="3" fillId="0" borderId="5" xfId="0" applyFont="1" applyBorder="1"/>
    <xf numFmtId="0" fontId="3" fillId="0" borderId="15" xfId="0"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42" fontId="0" fillId="0" borderId="0" xfId="0" applyNumberFormat="1"/>
  </cellXfs>
  <cellStyles count="2">
    <cellStyle name="Normal" xfId="0" builtinId="0"/>
    <cellStyle name="Percent" xfId="1" builtinId="5"/>
  </cellStyles>
  <dxfs count="14">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theme="8" tint="0.39997558519241921"/>
        </patternFill>
      </fill>
    </dxf>
    <dxf>
      <numFmt numFmtId="170" formatCode="yyyy\-mm\-dd"/>
    </dxf>
    <dxf>
      <numFmt numFmtId="14" formatCode="0.00%"/>
    </dxf>
    <dxf>
      <numFmt numFmtId="14" formatCode="0.00%"/>
    </dxf>
    <dxf>
      <numFmt numFmtId="168" formatCode="_(&quot;$&quot;* #,##0_);_(&quot;$&quot;* \(#,##0\);_(&quot;$&quot;* &quot;-&quot;??_);_(@_)"/>
    </dxf>
    <dxf>
      <numFmt numFmtId="168" formatCode="_(&quot;$&quot;* #,##0_);_(&quot;$&quot;* \(#,##0\);_(&quot;$&quot;* &quot;-&quot;??_);_(@_)"/>
    </dxf>
    <dxf>
      <numFmt numFmtId="0" formatCode="General"/>
    </dxf>
    <dxf>
      <numFmt numFmtId="168" formatCode="_(&quot;$&quot;* #,##0_);_(&quot;$&quot;* \(#,##0\);_(&quot;$&quot;* &quot;-&quot;??_);_(@_)"/>
    </dxf>
    <dxf>
      <numFmt numFmtId="168" formatCode="_(&quot;$&quot;* #,##0_);_(&quot;$&quot;* \(#,##0\);_(&quot;$&quot;* &quot;-&quot;??_);_(@_)"/>
    </dxf>
    <dxf>
      <numFmt numFmtId="168" formatCode="_(&quot;$&quot;* #,##0_);_(&quot;$&quot;* \(#,##0\);_(&quot;$&quot;* &quot;-&quot;??_);_(@_)"/>
    </dxf>
    <dxf>
      <numFmt numFmtId="0" formatCode="General"/>
    </dxf>
    <dxf>
      <font>
        <b/>
      </font>
      <fill>
        <patternFill patternType="solid">
          <fgColor indexed="64"/>
          <bgColor theme="8" tint="0.3999755851924192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Property Status by Market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Summary!$B$7</c:f>
              <c:strCache>
                <c:ptCount val="1"/>
                <c:pt idx="0">
                  <c:v>Market 1</c:v>
                </c:pt>
              </c:strCache>
            </c:strRef>
          </c:tx>
          <c:spPr>
            <a:solidFill>
              <a:schemeClr val="accent1">
                <a:shade val="65000"/>
              </a:schemeClr>
            </a:solidFill>
            <a:ln>
              <a:noFill/>
            </a:ln>
            <a:effectLst/>
          </c:spPr>
          <c:invertIfNegative val="0"/>
          <c:cat>
            <c:strRef>
              <c:f>Summary!$C$5:$G$6</c:f>
              <c:strCache>
                <c:ptCount val="5"/>
                <c:pt idx="0">
                  <c:v>Renovation</c:v>
                </c:pt>
                <c:pt idx="1">
                  <c:v>For Rent</c:v>
                </c:pt>
                <c:pt idx="2">
                  <c:v>Leased</c:v>
                </c:pt>
                <c:pt idx="3">
                  <c:v>Turnover</c:v>
                </c:pt>
                <c:pt idx="4">
                  <c:v>For Sale</c:v>
                </c:pt>
              </c:strCache>
            </c:strRef>
          </c:cat>
          <c:val>
            <c:numRef>
              <c:f>Summary!$C$7:$G$7</c:f>
              <c:numCache>
                <c:formatCode>General</c:formatCode>
                <c:ptCount val="5"/>
                <c:pt idx="0">
                  <c:v>3</c:v>
                </c:pt>
                <c:pt idx="1">
                  <c:v>3</c:v>
                </c:pt>
                <c:pt idx="2">
                  <c:v>2</c:v>
                </c:pt>
                <c:pt idx="3">
                  <c:v>5</c:v>
                </c:pt>
                <c:pt idx="4">
                  <c:v>4</c:v>
                </c:pt>
              </c:numCache>
            </c:numRef>
          </c:val>
          <c:extLst>
            <c:ext xmlns:c16="http://schemas.microsoft.com/office/drawing/2014/chart" uri="{C3380CC4-5D6E-409C-BE32-E72D297353CC}">
              <c16:uniqueId val="{00000000-03C8-4014-9A24-C36CE777FAAF}"/>
            </c:ext>
          </c:extLst>
        </c:ser>
        <c:ser>
          <c:idx val="1"/>
          <c:order val="1"/>
          <c:tx>
            <c:strRef>
              <c:f>Summary!$B$8</c:f>
              <c:strCache>
                <c:ptCount val="1"/>
                <c:pt idx="0">
                  <c:v>Market 2</c:v>
                </c:pt>
              </c:strCache>
            </c:strRef>
          </c:tx>
          <c:spPr>
            <a:solidFill>
              <a:schemeClr val="accent1"/>
            </a:solidFill>
            <a:ln>
              <a:noFill/>
            </a:ln>
            <a:effectLst/>
          </c:spPr>
          <c:invertIfNegative val="0"/>
          <c:cat>
            <c:strRef>
              <c:f>Summary!$C$5:$G$6</c:f>
              <c:strCache>
                <c:ptCount val="5"/>
                <c:pt idx="0">
                  <c:v>Renovation</c:v>
                </c:pt>
                <c:pt idx="1">
                  <c:v>For Rent</c:v>
                </c:pt>
                <c:pt idx="2">
                  <c:v>Leased</c:v>
                </c:pt>
                <c:pt idx="3">
                  <c:v>Turnover</c:v>
                </c:pt>
                <c:pt idx="4">
                  <c:v>For Sale</c:v>
                </c:pt>
              </c:strCache>
            </c:strRef>
          </c:cat>
          <c:val>
            <c:numRef>
              <c:f>Summary!$C$8:$G$8</c:f>
              <c:numCache>
                <c:formatCode>General</c:formatCode>
                <c:ptCount val="5"/>
                <c:pt idx="0">
                  <c:v>5</c:v>
                </c:pt>
                <c:pt idx="1">
                  <c:v>3</c:v>
                </c:pt>
                <c:pt idx="2">
                  <c:v>3</c:v>
                </c:pt>
                <c:pt idx="3">
                  <c:v>3</c:v>
                </c:pt>
                <c:pt idx="4">
                  <c:v>2</c:v>
                </c:pt>
              </c:numCache>
            </c:numRef>
          </c:val>
          <c:extLst>
            <c:ext xmlns:c16="http://schemas.microsoft.com/office/drawing/2014/chart" uri="{C3380CC4-5D6E-409C-BE32-E72D297353CC}">
              <c16:uniqueId val="{00000001-03C8-4014-9A24-C36CE777FAAF}"/>
            </c:ext>
          </c:extLst>
        </c:ser>
        <c:ser>
          <c:idx val="2"/>
          <c:order val="2"/>
          <c:tx>
            <c:strRef>
              <c:f>Summary!$B$9</c:f>
              <c:strCache>
                <c:ptCount val="1"/>
                <c:pt idx="0">
                  <c:v>Market 3</c:v>
                </c:pt>
              </c:strCache>
            </c:strRef>
          </c:tx>
          <c:spPr>
            <a:solidFill>
              <a:schemeClr val="accent1">
                <a:tint val="65000"/>
              </a:schemeClr>
            </a:solidFill>
            <a:ln>
              <a:noFill/>
            </a:ln>
            <a:effectLst/>
          </c:spPr>
          <c:invertIfNegative val="0"/>
          <c:cat>
            <c:strRef>
              <c:f>Summary!$C$5:$G$6</c:f>
              <c:strCache>
                <c:ptCount val="5"/>
                <c:pt idx="0">
                  <c:v>Renovation</c:v>
                </c:pt>
                <c:pt idx="1">
                  <c:v>For Rent</c:v>
                </c:pt>
                <c:pt idx="2">
                  <c:v>Leased</c:v>
                </c:pt>
                <c:pt idx="3">
                  <c:v>Turnover</c:v>
                </c:pt>
                <c:pt idx="4">
                  <c:v>For Sale</c:v>
                </c:pt>
              </c:strCache>
            </c:strRef>
          </c:cat>
          <c:val>
            <c:numRef>
              <c:f>Summary!$C$9:$G$9</c:f>
              <c:numCache>
                <c:formatCode>General</c:formatCode>
                <c:ptCount val="5"/>
                <c:pt idx="0">
                  <c:v>2</c:v>
                </c:pt>
                <c:pt idx="1">
                  <c:v>4</c:v>
                </c:pt>
                <c:pt idx="2">
                  <c:v>3</c:v>
                </c:pt>
                <c:pt idx="3">
                  <c:v>2</c:v>
                </c:pt>
                <c:pt idx="4">
                  <c:v>3</c:v>
                </c:pt>
              </c:numCache>
            </c:numRef>
          </c:val>
          <c:extLst>
            <c:ext xmlns:c16="http://schemas.microsoft.com/office/drawing/2014/chart" uri="{C3380CC4-5D6E-409C-BE32-E72D297353CC}">
              <c16:uniqueId val="{00000002-03C8-4014-9A24-C36CE777FAAF}"/>
            </c:ext>
          </c:extLst>
        </c:ser>
        <c:dLbls>
          <c:showLegendKey val="0"/>
          <c:showVal val="0"/>
          <c:showCatName val="0"/>
          <c:showSerName val="0"/>
          <c:showPercent val="0"/>
          <c:showBubbleSize val="0"/>
        </c:dLbls>
        <c:gapWidth val="219"/>
        <c:overlap val="-27"/>
        <c:axId val="821991039"/>
        <c:axId val="832390463"/>
      </c:barChart>
      <c:catAx>
        <c:axId val="821991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390463"/>
        <c:crosses val="autoZero"/>
        <c:auto val="1"/>
        <c:lblAlgn val="ctr"/>
        <c:lblOffset val="100"/>
        <c:noMultiLvlLbl val="0"/>
      </c:catAx>
      <c:valAx>
        <c:axId val="832390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991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11429</xdr:colOff>
      <xdr:row>10</xdr:row>
      <xdr:rowOff>74295</xdr:rowOff>
    </xdr:from>
    <xdr:to>
      <xdr:col>8</xdr:col>
      <xdr:colOff>11429</xdr:colOff>
      <xdr:row>29</xdr:row>
      <xdr:rowOff>57150</xdr:rowOff>
    </xdr:to>
    <xdr:graphicFrame macro="">
      <xdr:nvGraphicFramePr>
        <xdr:cNvPr id="2" name="Chart 1">
          <a:extLst>
            <a:ext uri="{FF2B5EF4-FFF2-40B4-BE49-F238E27FC236}">
              <a16:creationId xmlns:a16="http://schemas.microsoft.com/office/drawing/2014/main" id="{AFFAED1F-F199-F358-A1D7-E5A40BE31C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866775</xdr:colOff>
      <xdr:row>5</xdr:row>
      <xdr:rowOff>161924</xdr:rowOff>
    </xdr:from>
    <xdr:to>
      <xdr:col>13</xdr:col>
      <xdr:colOff>1474470</xdr:colOff>
      <xdr:row>12</xdr:row>
      <xdr:rowOff>64770</xdr:rowOff>
    </xdr:to>
    <mc:AlternateContent xmlns:mc="http://schemas.openxmlformats.org/markup-compatibility/2006">
      <mc:Choice xmlns:tsle="http://schemas.microsoft.com/office/drawing/2012/timeslicer" Requires="tsle">
        <xdr:graphicFrame macro="">
          <xdr:nvGraphicFramePr>
            <xdr:cNvPr id="3" name="Acquisition Date">
              <a:extLst>
                <a:ext uri="{FF2B5EF4-FFF2-40B4-BE49-F238E27FC236}">
                  <a16:creationId xmlns:a16="http://schemas.microsoft.com/office/drawing/2014/main" id="{8CAF47C6-6D98-BD6E-9E97-8229F8B44D01}"/>
                </a:ext>
              </a:extLst>
            </xdr:cNvPr>
            <xdr:cNvGraphicFramePr/>
          </xdr:nvGraphicFramePr>
          <xdr:xfrm>
            <a:off x="0" y="0"/>
            <a:ext cx="0" cy="0"/>
          </xdr:xfrm>
          <a:graphic>
            <a:graphicData uri="http://schemas.microsoft.com/office/drawing/2012/timeslicer">
              <tsle:timeslicer xmlns:tsle="http://schemas.microsoft.com/office/drawing/2012/timeslicer" name="Acquisition Date"/>
            </a:graphicData>
          </a:graphic>
        </xdr:graphicFrame>
      </mc:Choice>
      <mc:Fallback>
        <xdr:sp macro="" textlink="">
          <xdr:nvSpPr>
            <xdr:cNvPr id="0" name=""/>
            <xdr:cNvSpPr>
              <a:spLocks noTextEdit="1"/>
            </xdr:cNvSpPr>
          </xdr:nvSpPr>
          <xdr:spPr>
            <a:xfrm>
              <a:off x="11847195" y="1087754"/>
              <a:ext cx="2040255" cy="119824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617220</xdr:colOff>
      <xdr:row>5</xdr:row>
      <xdr:rowOff>171450</xdr:rowOff>
    </xdr:from>
    <xdr:to>
      <xdr:col>12</xdr:col>
      <xdr:colOff>790575</xdr:colOff>
      <xdr:row>12</xdr:row>
      <xdr:rowOff>76200</xdr:rowOff>
    </xdr:to>
    <mc:AlternateContent xmlns:mc="http://schemas.openxmlformats.org/markup-compatibility/2006">
      <mc:Choice xmlns:a14="http://schemas.microsoft.com/office/drawing/2010/main" Requires="a14">
        <xdr:graphicFrame macro="">
          <xdr:nvGraphicFramePr>
            <xdr:cNvPr id="4" name="Status">
              <a:extLst>
                <a:ext uri="{FF2B5EF4-FFF2-40B4-BE49-F238E27FC236}">
                  <a16:creationId xmlns:a16="http://schemas.microsoft.com/office/drawing/2014/main" id="{95B49CBE-85E1-474E-1656-4F3F892AB29F}"/>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8343900" y="1095375"/>
              <a:ext cx="3427095"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76200</xdr:colOff>
      <xdr:row>5</xdr:row>
      <xdr:rowOff>152400</xdr:rowOff>
    </xdr:from>
    <xdr:to>
      <xdr:col>11</xdr:col>
      <xdr:colOff>493395</xdr:colOff>
      <xdr:row>12</xdr:row>
      <xdr:rowOff>66675</xdr:rowOff>
    </xdr:to>
    <mc:AlternateContent xmlns:mc="http://schemas.openxmlformats.org/markup-compatibility/2006">
      <mc:Choice xmlns:a14="http://schemas.microsoft.com/office/drawing/2010/main" Requires="a14">
        <xdr:graphicFrame macro="">
          <xdr:nvGraphicFramePr>
            <xdr:cNvPr id="5" name="Available for Lease">
              <a:extLst>
                <a:ext uri="{FF2B5EF4-FFF2-40B4-BE49-F238E27FC236}">
                  <a16:creationId xmlns:a16="http://schemas.microsoft.com/office/drawing/2014/main" id="{79A5DAAC-DF06-37D7-B9A3-3093BE9B1C0F}"/>
                </a:ext>
              </a:extLst>
            </xdr:cNvPr>
            <xdr:cNvGraphicFramePr/>
          </xdr:nvGraphicFramePr>
          <xdr:xfrm>
            <a:off x="0" y="0"/>
            <a:ext cx="0" cy="0"/>
          </xdr:xfrm>
          <a:graphic>
            <a:graphicData uri="http://schemas.microsoft.com/office/drawing/2010/slicer">
              <sle:slicer xmlns:sle="http://schemas.microsoft.com/office/drawing/2010/slicer" name="Available for Lease"/>
            </a:graphicData>
          </a:graphic>
        </xdr:graphicFrame>
      </mc:Choice>
      <mc:Fallback>
        <xdr:sp macro="" textlink="">
          <xdr:nvSpPr>
            <xdr:cNvPr id="0" name=""/>
            <xdr:cNvSpPr>
              <a:spLocks noTextEdit="1"/>
            </xdr:cNvSpPr>
          </xdr:nvSpPr>
          <xdr:spPr>
            <a:xfrm>
              <a:off x="6391275" y="1076325"/>
              <a:ext cx="1826895" cy="12077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c Nathan" refreshedDate="45013.996953009257" createdVersion="8" refreshedVersion="8" minRefreshableVersion="3" recordCount="47" xr:uid="{DF2CDF68-03F6-4678-9027-9D4B2EB734A6}">
  <cacheSource type="worksheet">
    <worksheetSource name="Properties"/>
  </cacheSource>
  <cacheFields count="15">
    <cacheField name="Property Id" numFmtId="0">
      <sharedItems/>
    </cacheField>
    <cacheField name="Address" numFmtId="0">
      <sharedItems count="47">
        <s v="7696 Lake Rd"/>
        <s v="9893 Elm Ct"/>
        <s v="3464 Forest Ave"/>
        <s v="7092 Berry Rd"/>
        <s v="6824 Marsh St"/>
        <s v="9775 Stone Ave"/>
        <s v="9966 Lake St"/>
        <s v="7094 Lake St"/>
        <s v="2527 Creek Rd"/>
        <s v="8709 Forest Ave"/>
        <s v="7719 Creek Blvd"/>
        <s v="9509 Creek Blvd"/>
        <s v="2008 Cherry Blvd"/>
        <s v="6082 Forest Blvd"/>
        <s v="1265 Marsh Rd"/>
        <s v="3424 Berry Ct"/>
        <s v="3014 Oak St"/>
        <s v="7271 Creek St"/>
        <s v="6299 Marsh Ave"/>
        <s v="9155 Marsh Blvd"/>
        <s v="7631 Oak Rd"/>
        <s v="5600 Oak Ct"/>
        <s v="3685 Marsh Blvd"/>
        <s v="9651 Elm St"/>
        <s v="396 Cherry Blvd"/>
        <s v="6271 Berry Ct"/>
        <s v="9144 Lake Rd"/>
        <s v="217 Elm Blvd"/>
        <s v="5950 Creek Ct"/>
        <s v="3931 Oak Ct"/>
        <s v="657 Elm Ave"/>
        <s v="2749 Berry Ave"/>
        <s v="6868 Creek Ave"/>
        <s v="9200 Forest Rd"/>
        <s v="9508 Lake St"/>
        <s v="7546 Forest Ave"/>
        <s v="9775 Marsh Blvd"/>
        <s v="9740 Berry Ave"/>
        <s v="3840 Oak St"/>
        <s v="9070 Stone St"/>
        <s v="5402 Stone Ct"/>
        <s v="7902 Elm Blvd"/>
        <s v="5048 Oak Ct"/>
        <s v="6392 Cherry Ave"/>
        <s v="8795 Stone Ct"/>
        <s v="7831 Lake Blvd"/>
        <s v="7765 Oak St"/>
      </sharedItems>
    </cacheField>
    <cacheField name="Market" numFmtId="0">
      <sharedItems count="3">
        <s v="Market 3"/>
        <s v="Market 1"/>
        <s v="Market 2"/>
      </sharedItems>
    </cacheField>
    <cacheField name="Acquisition Date" numFmtId="170">
      <sharedItems containsSemiMixedTypes="0" containsNonDate="0" containsDate="1" containsString="0" minDate="2020-01-05T00:00:00" maxDate="2022-10-13T00:00:00" count="47">
        <d v="2021-12-21T00:00:00"/>
        <d v="2022-01-26T00:00:00"/>
        <d v="2021-09-11T00:00:00"/>
        <d v="2021-07-08T00:00:00"/>
        <d v="2021-11-08T00:00:00"/>
        <d v="2022-08-12T00:00:00"/>
        <d v="2022-09-26T00:00:00"/>
        <d v="2021-07-07T00:00:00"/>
        <d v="2021-03-11T00:00:00"/>
        <d v="2020-02-28T00:00:00"/>
        <d v="2022-09-14T00:00:00"/>
        <d v="2020-10-06T00:00:00"/>
        <d v="2020-04-11T00:00:00"/>
        <d v="2021-07-16T00:00:00"/>
        <d v="2021-08-26T00:00:00"/>
        <d v="2022-06-13T00:00:00"/>
        <d v="2022-03-15T00:00:00"/>
        <d v="2021-08-11T00:00:00"/>
        <d v="2022-06-12T00:00:00"/>
        <d v="2021-03-21T00:00:00"/>
        <d v="2022-03-02T00:00:00"/>
        <d v="2021-02-09T00:00:00"/>
        <d v="2021-05-11T00:00:00"/>
        <d v="2020-12-21T00:00:00"/>
        <d v="2021-08-21T00:00:00"/>
        <d v="2022-05-12T00:00:00"/>
        <d v="2022-02-04T00:00:00"/>
        <d v="2022-04-05T00:00:00"/>
        <d v="2022-10-12T00:00:00"/>
        <d v="2021-10-26T00:00:00"/>
        <d v="2022-05-09T00:00:00"/>
        <d v="2020-08-22T00:00:00"/>
        <d v="2020-03-18T00:00:00"/>
        <d v="2022-09-29T00:00:00"/>
        <d v="2020-08-16T00:00:00"/>
        <d v="2022-06-19T00:00:00"/>
        <d v="2021-04-03T00:00:00"/>
        <d v="2022-02-18T00:00:00"/>
        <d v="2021-01-06T00:00:00"/>
        <d v="2021-05-15T00:00:00"/>
        <d v="2020-11-29T00:00:00"/>
        <d v="2021-08-20T00:00:00"/>
        <d v="2021-11-23T00:00:00"/>
        <d v="2020-11-06T00:00:00"/>
        <d v="2020-01-05T00:00:00"/>
        <d v="2022-09-13T00:00:00"/>
        <d v="2020-02-12T00:00:00"/>
      </sharedItems>
    </cacheField>
    <cacheField name="Status" numFmtId="0">
      <sharedItems count="5">
        <s v="Renovation"/>
        <s v="For Sale"/>
        <s v="Turnover"/>
        <s v="For Rent"/>
        <s v="Leased"/>
      </sharedItems>
    </cacheField>
    <cacheField name="Purchase Price" numFmtId="168">
      <sharedItems containsSemiMixedTypes="0" containsString="0" containsNumber="1" containsInteger="1" minValue="155485" maxValue="349145"/>
    </cacheField>
    <cacheField name="CapEx" numFmtId="168">
      <sharedItems containsSemiMixedTypes="0" containsString="0" containsNumber="1" containsInteger="1" minValue="1604" maxValue="49962"/>
    </cacheField>
    <cacheField name="Total Cost Basis" numFmtId="168">
      <sharedItems containsSemiMixedTypes="0" containsString="0" containsNumber="1" containsInteger="1" minValue="179586" maxValue="397042"/>
    </cacheField>
    <cacheField name="Underwritten Monthly Rent" numFmtId="0">
      <sharedItems containsSemiMixedTypes="0" containsString="0" containsNumber="1" containsInteger="1" minValue="910" maxValue="2750"/>
    </cacheField>
    <cacheField name="Underwritten Monthly Expenses" numFmtId="168">
      <sharedItems containsSemiMixedTypes="0" containsString="0" containsNumber="1" minValue="476" maxValue="1485"/>
    </cacheField>
    <cacheField name="Underwritten Monthly Net Operating Income" numFmtId="168">
      <sharedItems containsSemiMixedTypes="0" containsString="0" containsNumber="1" minValue="418.59999999999997" maxValue="1602"/>
    </cacheField>
    <cacheField name="Underwritten Gross Yield" numFmtId="10">
      <sharedItems containsSemiMixedTypes="0" containsString="0" containsNumber="1" minValue="4.3810534776912956E-2" maxValue="0.16507210312369588"/>
    </cacheField>
    <cacheField name="Underwritten Net Yield" numFmtId="10">
      <sharedItems containsSemiMixedTypes="0" containsString="0" containsNumber="1" minValue="2.1569982298686379E-2" maxValue="9.9043261874217525E-2"/>
    </cacheField>
    <cacheField name="Available for Lease" numFmtId="0">
      <sharedItems count="2">
        <b v="0"/>
        <b v="1"/>
      </sharedItems>
    </cacheField>
    <cacheField name="Net Cap Rate" numFmtId="0" formula="('Underwritten Monthly Net Operating Income' *12)/'Total Cost Basis'" databaseField="0"/>
  </cacheFields>
  <extLst>
    <ext xmlns:x14="http://schemas.microsoft.com/office/spreadsheetml/2009/9/main" uri="{725AE2AE-9491-48be-B2B4-4EB974FC3084}">
      <x14:pivotCacheDefinition pivotCacheId="5742988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ABC129"/>
    <x v="0"/>
    <x v="0"/>
    <x v="0"/>
    <x v="0"/>
    <n v="283370"/>
    <n v="5868"/>
    <n v="289238"/>
    <n v="2190"/>
    <n v="1095"/>
    <n v="1095"/>
    <n v="9.0859430641893529E-2"/>
    <n v="4.5429715320946765E-2"/>
    <x v="0"/>
  </r>
  <r>
    <s v="ABC175"/>
    <x v="1"/>
    <x v="1"/>
    <x v="1"/>
    <x v="1"/>
    <n v="349145"/>
    <n v="20577"/>
    <n v="369722"/>
    <n v="2410"/>
    <n v="964"/>
    <n v="1446"/>
    <n v="7.8220933566301165E-2"/>
    <n v="4.6932560139780699E-2"/>
    <x v="0"/>
  </r>
  <r>
    <s v="ABC187"/>
    <x v="2"/>
    <x v="1"/>
    <x v="2"/>
    <x v="2"/>
    <n v="339525"/>
    <n v="48094"/>
    <n v="387619"/>
    <n v="1875"/>
    <n v="806.25"/>
    <n v="1068.75"/>
    <n v="5.8046690177726068E-2"/>
    <n v="3.3086613401303859E-2"/>
    <x v="1"/>
  </r>
  <r>
    <s v="ABC203"/>
    <x v="3"/>
    <x v="0"/>
    <x v="3"/>
    <x v="0"/>
    <n v="164325"/>
    <n v="49527"/>
    <n v="213852"/>
    <n v="2400"/>
    <n v="1104"/>
    <n v="1296"/>
    <n v="0.13467257729644802"/>
    <n v="7.2723191740081919E-2"/>
    <x v="0"/>
  </r>
  <r>
    <s v="ABC237"/>
    <x v="4"/>
    <x v="2"/>
    <x v="4"/>
    <x v="0"/>
    <n v="260475"/>
    <n v="18713"/>
    <n v="279188"/>
    <n v="1595"/>
    <n v="781.55"/>
    <n v="813.45"/>
    <n v="6.8555955127011195E-2"/>
    <n v="3.4963537114775713E-2"/>
    <x v="0"/>
  </r>
  <r>
    <s v="ABC255"/>
    <x v="5"/>
    <x v="2"/>
    <x v="5"/>
    <x v="3"/>
    <n v="304815"/>
    <n v="22305"/>
    <n v="327120"/>
    <n v="1765"/>
    <n v="723.65"/>
    <n v="1041.3499999999999"/>
    <n v="6.474688187820983E-2"/>
    <n v="3.82006603081438E-2"/>
    <x v="1"/>
  </r>
  <r>
    <s v="ABC261"/>
    <x v="6"/>
    <x v="2"/>
    <x v="6"/>
    <x v="0"/>
    <n v="247330"/>
    <n v="1604"/>
    <n v="248934"/>
    <n v="1310"/>
    <n v="589.5"/>
    <n v="720.5"/>
    <n v="6.3149268480802143E-2"/>
    <n v="3.4732097664441179E-2"/>
    <x v="0"/>
  </r>
  <r>
    <s v="ABC265"/>
    <x v="7"/>
    <x v="1"/>
    <x v="7"/>
    <x v="2"/>
    <n v="294140"/>
    <n v="29860"/>
    <n v="324000"/>
    <n v="1995"/>
    <n v="957.59999999999991"/>
    <n v="1037.4000000000001"/>
    <n v="7.3888888888888893E-2"/>
    <n v="3.8422222222222226E-2"/>
    <x v="1"/>
  </r>
  <r>
    <s v="ABC272"/>
    <x v="8"/>
    <x v="2"/>
    <x v="8"/>
    <x v="1"/>
    <n v="162320"/>
    <n v="31777"/>
    <n v="194097"/>
    <n v="2670"/>
    <n v="1068"/>
    <n v="1602"/>
    <n v="0.16507210312369588"/>
    <n v="9.9043261874217525E-2"/>
    <x v="0"/>
  </r>
  <r>
    <s v="ABC289"/>
    <x v="9"/>
    <x v="1"/>
    <x v="9"/>
    <x v="2"/>
    <n v="238230"/>
    <n v="13765"/>
    <n v="251995"/>
    <n v="1325"/>
    <n v="530"/>
    <n v="795"/>
    <n v="6.3096490009722409E-2"/>
    <n v="3.7857894005833448E-2"/>
    <x v="1"/>
  </r>
  <r>
    <s v="ABC318"/>
    <x v="10"/>
    <x v="2"/>
    <x v="10"/>
    <x v="1"/>
    <n v="223265"/>
    <n v="47009"/>
    <n v="270274"/>
    <n v="2655"/>
    <n v="1141.6500000000001"/>
    <n v="1513.35"/>
    <n v="0.11788037325084914"/>
    <n v="6.7191812752983998E-2"/>
    <x v="0"/>
  </r>
  <r>
    <s v="ABC330"/>
    <x v="11"/>
    <x v="2"/>
    <x v="11"/>
    <x v="3"/>
    <n v="239350"/>
    <n v="24496"/>
    <n v="263846"/>
    <n v="1905"/>
    <n v="1028.7"/>
    <n v="876.3"/>
    <n v="8.66414499367055E-2"/>
    <n v="3.9855066970884527E-2"/>
    <x v="1"/>
  </r>
  <r>
    <s v="ABC330"/>
    <x v="12"/>
    <x v="2"/>
    <x v="12"/>
    <x v="2"/>
    <n v="301145"/>
    <n v="36421"/>
    <n v="337566"/>
    <n v="1845"/>
    <n v="977.85"/>
    <n v="867.15"/>
    <n v="6.5587174063738651E-2"/>
    <n v="3.0825971809957161E-2"/>
    <x v="1"/>
  </r>
  <r>
    <s v="ABC362"/>
    <x v="13"/>
    <x v="1"/>
    <x v="13"/>
    <x v="4"/>
    <n v="172805"/>
    <n v="25673"/>
    <n v="198478"/>
    <n v="1330"/>
    <n v="651.69999999999993"/>
    <n v="678.30000000000007"/>
    <n v="8.0411934824010725E-2"/>
    <n v="4.1010086760245472E-2"/>
    <x v="1"/>
  </r>
  <r>
    <s v="ABC363"/>
    <x v="14"/>
    <x v="0"/>
    <x v="14"/>
    <x v="4"/>
    <n v="181585"/>
    <n v="35783"/>
    <n v="217368"/>
    <n v="2170"/>
    <n v="976.5"/>
    <n v="1193.5"/>
    <n v="0.11979684222148615"/>
    <n v="6.5888263221817372E-2"/>
    <x v="1"/>
  </r>
  <r>
    <s v="ABC408"/>
    <x v="15"/>
    <x v="2"/>
    <x v="15"/>
    <x v="0"/>
    <n v="203200"/>
    <n v="8793"/>
    <n v="211993"/>
    <n v="1190"/>
    <n v="511.7"/>
    <n v="678.3"/>
    <n v="6.7360714740581057E-2"/>
    <n v="3.8395607402131202E-2"/>
    <x v="0"/>
  </r>
  <r>
    <s v="ABC425"/>
    <x v="16"/>
    <x v="0"/>
    <x v="16"/>
    <x v="1"/>
    <n v="193595"/>
    <n v="20532"/>
    <n v="214127"/>
    <n v="910"/>
    <n v="491.40000000000003"/>
    <n v="418.59999999999997"/>
    <n v="5.0997772350053941E-2"/>
    <n v="2.3458975281024811E-2"/>
    <x v="0"/>
  </r>
  <r>
    <s v="ABC431"/>
    <x v="17"/>
    <x v="0"/>
    <x v="17"/>
    <x v="3"/>
    <n v="184910"/>
    <n v="8563"/>
    <n v="193473"/>
    <n v="2645"/>
    <n v="1428.3000000000002"/>
    <n v="1216.6999999999998"/>
    <n v="0.16405389899365802"/>
    <n v="7.5464793537082686E-2"/>
    <x v="1"/>
  </r>
  <r>
    <s v="ABC445"/>
    <x v="18"/>
    <x v="2"/>
    <x v="18"/>
    <x v="3"/>
    <n v="222910"/>
    <n v="34698"/>
    <n v="257608"/>
    <n v="945"/>
    <n v="481.95"/>
    <n v="463.05"/>
    <n v="4.4020372038135462E-2"/>
    <n v="2.1569982298686379E-2"/>
    <x v="1"/>
  </r>
  <r>
    <s v="ABC494"/>
    <x v="19"/>
    <x v="0"/>
    <x v="19"/>
    <x v="2"/>
    <n v="243210"/>
    <n v="31698"/>
    <n v="274908"/>
    <n v="2645"/>
    <n v="1322.5"/>
    <n v="1322.5"/>
    <n v="0.1154568073682832"/>
    <n v="5.7728403684141602E-2"/>
    <x v="1"/>
  </r>
  <r>
    <s v="ABC518"/>
    <x v="20"/>
    <x v="1"/>
    <x v="20"/>
    <x v="4"/>
    <n v="347080"/>
    <n v="49962"/>
    <n v="397042"/>
    <n v="2005"/>
    <n v="1002.5"/>
    <n v="1002.5"/>
    <n v="6.0598123120475918E-2"/>
    <n v="3.0299061560237959E-2"/>
    <x v="1"/>
  </r>
  <r>
    <s v="ABC519"/>
    <x v="21"/>
    <x v="2"/>
    <x v="21"/>
    <x v="2"/>
    <n v="192695"/>
    <n v="19034"/>
    <n v="211729"/>
    <n v="1565"/>
    <n v="751.19999999999993"/>
    <n v="813.80000000000007"/>
    <n v="8.8698288850370052E-2"/>
    <n v="4.6123110202192424E-2"/>
    <x v="1"/>
  </r>
  <r>
    <s v="ABC572"/>
    <x v="22"/>
    <x v="2"/>
    <x v="22"/>
    <x v="0"/>
    <n v="283705"/>
    <n v="25116"/>
    <n v="308821"/>
    <n v="1635"/>
    <n v="801.15"/>
    <n v="833.85"/>
    <n v="6.3531948928343601E-2"/>
    <n v="3.2401293953455243E-2"/>
    <x v="0"/>
  </r>
  <r>
    <s v="ABC575"/>
    <x v="23"/>
    <x v="1"/>
    <x v="23"/>
    <x v="3"/>
    <n v="208390"/>
    <n v="30282"/>
    <n v="238672"/>
    <n v="1130"/>
    <n v="621.5"/>
    <n v="508.5"/>
    <n v="5.6814372863176241E-2"/>
    <n v="2.556646778842931E-2"/>
    <x v="1"/>
  </r>
  <r>
    <s v="ABC599"/>
    <x v="24"/>
    <x v="0"/>
    <x v="24"/>
    <x v="3"/>
    <n v="348205"/>
    <n v="27071"/>
    <n v="375276"/>
    <n v="2355"/>
    <n v="1271.7"/>
    <n v="1083.3"/>
    <n v="7.5304575832187512E-2"/>
    <n v="3.464010488280625E-2"/>
    <x v="1"/>
  </r>
  <r>
    <s v="ABC610"/>
    <x v="25"/>
    <x v="1"/>
    <x v="25"/>
    <x v="1"/>
    <n v="322620"/>
    <n v="2817"/>
    <n v="325437"/>
    <n v="2645"/>
    <n v="1216.7"/>
    <n v="1428.3"/>
    <n v="9.7530397588473344E-2"/>
    <n v="5.2666414697775603E-2"/>
    <x v="0"/>
  </r>
  <r>
    <s v="ABC619"/>
    <x v="26"/>
    <x v="1"/>
    <x v="26"/>
    <x v="1"/>
    <n v="227965"/>
    <n v="3025"/>
    <n v="230990"/>
    <n v="1945"/>
    <n v="1011.4000000000001"/>
    <n v="933.59999999999991"/>
    <n v="0.10104333520931642"/>
    <n v="4.8500800900471874E-2"/>
    <x v="0"/>
  </r>
  <r>
    <s v="ABC639"/>
    <x v="27"/>
    <x v="2"/>
    <x v="27"/>
    <x v="4"/>
    <n v="164490"/>
    <n v="15096"/>
    <n v="179586"/>
    <n v="1915"/>
    <n v="1014.95"/>
    <n v="900.05"/>
    <n v="0.12796097691356786"/>
    <n v="6.0141659149376893E-2"/>
    <x v="1"/>
  </r>
  <r>
    <s v="ABC662"/>
    <x v="28"/>
    <x v="0"/>
    <x v="28"/>
    <x v="1"/>
    <n v="306145"/>
    <n v="19804"/>
    <n v="325949"/>
    <n v="1190"/>
    <n v="476"/>
    <n v="714"/>
    <n v="4.3810534776912956E-2"/>
    <n v="2.628632086614777E-2"/>
    <x v="0"/>
  </r>
  <r>
    <s v="ABC681"/>
    <x v="29"/>
    <x v="0"/>
    <x v="29"/>
    <x v="2"/>
    <n v="155485"/>
    <n v="30488"/>
    <n v="185973"/>
    <n v="995"/>
    <n v="477.59999999999997"/>
    <n v="517.40000000000009"/>
    <n v="6.4202868158281037E-2"/>
    <n v="3.3385491442306146E-2"/>
    <x v="1"/>
  </r>
  <r>
    <s v="ABC693"/>
    <x v="30"/>
    <x v="0"/>
    <x v="30"/>
    <x v="4"/>
    <n v="286735"/>
    <n v="2479"/>
    <n v="289214"/>
    <n v="1260"/>
    <n v="693"/>
    <n v="567"/>
    <n v="5.2279626850705703E-2"/>
    <n v="2.3525832082817569E-2"/>
    <x v="1"/>
  </r>
  <r>
    <s v="ABC716"/>
    <x v="31"/>
    <x v="0"/>
    <x v="31"/>
    <x v="3"/>
    <n v="258645"/>
    <n v="36407"/>
    <n v="295052"/>
    <n v="1930"/>
    <n v="907.09999999999991"/>
    <n v="1022.9000000000001"/>
    <n v="7.8494638233260583E-2"/>
    <n v="4.1602158263628113E-2"/>
    <x v="1"/>
  </r>
  <r>
    <s v="ABC722"/>
    <x v="32"/>
    <x v="1"/>
    <x v="32"/>
    <x v="2"/>
    <n v="198790"/>
    <n v="9613"/>
    <n v="208403"/>
    <n v="1270"/>
    <n v="673.1"/>
    <n v="596.9"/>
    <n v="7.3127546148567923E-2"/>
    <n v="3.4369946689826916E-2"/>
    <x v="1"/>
  </r>
  <r>
    <s v="ABC731"/>
    <x v="33"/>
    <x v="1"/>
    <x v="33"/>
    <x v="0"/>
    <n v="264060"/>
    <n v="33780"/>
    <n v="297840"/>
    <n v="2710"/>
    <n v="1463.4"/>
    <n v="1246.5999999999999"/>
    <n v="0.10918614020950847"/>
    <n v="5.022562449637389E-2"/>
    <x v="0"/>
  </r>
  <r>
    <s v="ABC734"/>
    <x v="34"/>
    <x v="1"/>
    <x v="34"/>
    <x v="3"/>
    <n v="261450"/>
    <n v="46854"/>
    <n v="308304"/>
    <n v="1225"/>
    <n v="637"/>
    <n v="588"/>
    <n v="4.7680211739062742E-2"/>
    <n v="2.2886501634750117E-2"/>
    <x v="1"/>
  </r>
  <r>
    <s v="ABC734"/>
    <x v="35"/>
    <x v="2"/>
    <x v="35"/>
    <x v="2"/>
    <n v="214645"/>
    <n v="48216"/>
    <n v="262861"/>
    <n v="1620"/>
    <n v="680.4"/>
    <n v="939.6"/>
    <n v="7.3955436523485796E-2"/>
    <n v="4.2894153183621768E-2"/>
    <x v="1"/>
  </r>
  <r>
    <s v="ABC739"/>
    <x v="36"/>
    <x v="0"/>
    <x v="36"/>
    <x v="4"/>
    <n v="155830"/>
    <n v="35247"/>
    <n v="191077"/>
    <n v="1915"/>
    <n v="1034.1000000000001"/>
    <n v="880.89999999999986"/>
    <n v="0.12026565206696777"/>
    <n v="5.5322199950805166E-2"/>
    <x v="1"/>
  </r>
  <r>
    <s v="ABC749"/>
    <x v="37"/>
    <x v="2"/>
    <x v="37"/>
    <x v="0"/>
    <n v="176540"/>
    <n v="15668"/>
    <n v="192208"/>
    <n v="2055"/>
    <n v="986.4"/>
    <n v="1068.5999999999999"/>
    <n v="0.12829850994755682"/>
    <n v="6.6715225172729542E-2"/>
    <x v="0"/>
  </r>
  <r>
    <s v="ABC753"/>
    <x v="38"/>
    <x v="1"/>
    <x v="38"/>
    <x v="3"/>
    <n v="157375"/>
    <n v="28445"/>
    <n v="185820"/>
    <n v="1850"/>
    <n v="888"/>
    <n v="962"/>
    <n v="0.11947045527930256"/>
    <n v="6.2124636745237327E-2"/>
    <x v="1"/>
  </r>
  <r>
    <s v="ABC766"/>
    <x v="39"/>
    <x v="1"/>
    <x v="39"/>
    <x v="2"/>
    <n v="343115"/>
    <n v="33837"/>
    <n v="376952"/>
    <n v="2750"/>
    <n v="1485"/>
    <n v="1265"/>
    <n v="8.7544302722893097E-2"/>
    <n v="4.0270379252530825E-2"/>
    <x v="1"/>
  </r>
  <r>
    <s v="ABC778"/>
    <x v="40"/>
    <x v="1"/>
    <x v="40"/>
    <x v="0"/>
    <n v="334245"/>
    <n v="28680"/>
    <n v="362925"/>
    <n v="1795"/>
    <n v="825.7"/>
    <n v="969.3"/>
    <n v="5.9351105600330648E-2"/>
    <n v="3.2049597024178547E-2"/>
    <x v="0"/>
  </r>
  <r>
    <s v="ABC780"/>
    <x v="41"/>
    <x v="2"/>
    <x v="41"/>
    <x v="4"/>
    <n v="328985"/>
    <n v="37820"/>
    <n v="366805"/>
    <n v="1800"/>
    <n v="954"/>
    <n v="846"/>
    <n v="5.888687449734873E-2"/>
    <n v="2.7676831013753903E-2"/>
    <x v="1"/>
  </r>
  <r>
    <s v="ABC809"/>
    <x v="42"/>
    <x v="1"/>
    <x v="42"/>
    <x v="0"/>
    <n v="286955"/>
    <n v="18544"/>
    <n v="305499"/>
    <n v="1145"/>
    <n v="515.25"/>
    <n v="629.75"/>
    <n v="4.4975597301464165E-2"/>
    <n v="2.4736578515805289E-2"/>
    <x v="0"/>
  </r>
  <r>
    <s v="ABC822"/>
    <x v="43"/>
    <x v="1"/>
    <x v="43"/>
    <x v="1"/>
    <n v="299105"/>
    <n v="5552"/>
    <n v="304657"/>
    <n v="2420"/>
    <n v="1089"/>
    <n v="1331"/>
    <n v="9.5320311038315217E-2"/>
    <n v="5.242617107107337E-2"/>
    <x v="0"/>
  </r>
  <r>
    <s v="ABC838"/>
    <x v="44"/>
    <x v="2"/>
    <x v="44"/>
    <x v="4"/>
    <n v="158650"/>
    <n v="40627"/>
    <n v="199277"/>
    <n v="2435"/>
    <n v="1266.2"/>
    <n v="1168.8"/>
    <n v="0.1466300676947164"/>
    <n v="7.0382432493463862E-2"/>
    <x v="1"/>
  </r>
  <r>
    <s v="ABC916"/>
    <x v="45"/>
    <x v="0"/>
    <x v="45"/>
    <x v="3"/>
    <n v="185535"/>
    <n v="17294"/>
    <n v="202829"/>
    <n v="2695"/>
    <n v="1347.5"/>
    <n v="1347.5"/>
    <n v="0.15944465535007321"/>
    <n v="7.9722327675036606E-2"/>
    <x v="1"/>
  </r>
  <r>
    <s v="ABC946"/>
    <x v="46"/>
    <x v="0"/>
    <x v="46"/>
    <x v="1"/>
    <n v="275120"/>
    <n v="44437"/>
    <n v="319557"/>
    <n v="1325"/>
    <n v="649.25"/>
    <n v="675.75"/>
    <n v="4.9756381490626084E-2"/>
    <n v="2.5375754560219302E-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ECCE6F-DDE8-4D4F-9C67-4133744D4D7A}" name="PivotTable5" cacheId="1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Market">
  <location ref="K14:N35" firstHeaderRow="0" firstDataRow="1" firstDataCol="1"/>
  <pivotFields count="15">
    <pivotField showAll="0"/>
    <pivotField axis="axisRow" showAll="0">
      <items count="48">
        <item x="14"/>
        <item x="12"/>
        <item x="27"/>
        <item x="8"/>
        <item x="31"/>
        <item x="16"/>
        <item x="15"/>
        <item x="2"/>
        <item x="22"/>
        <item x="38"/>
        <item x="29"/>
        <item x="24"/>
        <item x="42"/>
        <item x="40"/>
        <item x="21"/>
        <item x="28"/>
        <item x="13"/>
        <item x="25"/>
        <item x="18"/>
        <item x="43"/>
        <item x="30"/>
        <item x="4"/>
        <item x="32"/>
        <item x="3"/>
        <item x="7"/>
        <item x="17"/>
        <item x="35"/>
        <item x="20"/>
        <item x="0"/>
        <item x="10"/>
        <item x="46"/>
        <item x="45"/>
        <item x="41"/>
        <item x="9"/>
        <item x="44"/>
        <item x="39"/>
        <item x="26"/>
        <item x="19"/>
        <item x="33"/>
        <item x="34"/>
        <item x="11"/>
        <item x="23"/>
        <item x="37"/>
        <item x="36"/>
        <item x="5"/>
        <item x="1"/>
        <item x="6"/>
        <item t="default"/>
      </items>
    </pivotField>
    <pivotField axis="axisRow" showAll="0">
      <items count="4">
        <item x="1"/>
        <item sd="0" x="2"/>
        <item sd="0" x="0"/>
        <item t="default" sd="0"/>
      </items>
    </pivotField>
    <pivotField numFmtId="170" showAll="0">
      <items count="48">
        <item x="44"/>
        <item x="46"/>
        <item x="9"/>
        <item x="32"/>
        <item x="12"/>
        <item x="34"/>
        <item x="31"/>
        <item x="11"/>
        <item x="43"/>
        <item x="40"/>
        <item x="23"/>
        <item x="38"/>
        <item x="21"/>
        <item x="8"/>
        <item x="19"/>
        <item x="36"/>
        <item x="22"/>
        <item x="39"/>
        <item x="7"/>
        <item x="3"/>
        <item x="13"/>
        <item x="17"/>
        <item x="41"/>
        <item x="24"/>
        <item x="14"/>
        <item x="2"/>
        <item x="29"/>
        <item x="4"/>
        <item x="42"/>
        <item x="0"/>
        <item x="1"/>
        <item x="26"/>
        <item x="37"/>
        <item x="20"/>
        <item x="16"/>
        <item x="27"/>
        <item x="30"/>
        <item x="25"/>
        <item x="18"/>
        <item x="15"/>
        <item x="35"/>
        <item x="5"/>
        <item x="45"/>
        <item x="10"/>
        <item x="6"/>
        <item x="33"/>
        <item x="28"/>
        <item t="default"/>
      </items>
    </pivotField>
    <pivotField showAll="0">
      <items count="6">
        <item x="3"/>
        <item x="1"/>
        <item x="4"/>
        <item x="0"/>
        <item x="2"/>
        <item t="default"/>
      </items>
    </pivotField>
    <pivotField numFmtId="168" showAll="0"/>
    <pivotField numFmtId="168" showAll="0"/>
    <pivotField dataField="1" numFmtId="168" showAll="0"/>
    <pivotField showAll="0"/>
    <pivotField numFmtId="168" showAll="0"/>
    <pivotField dataField="1" numFmtId="168" showAll="0"/>
    <pivotField numFmtId="10" showAll="0"/>
    <pivotField numFmtId="10" showAll="0"/>
    <pivotField showAll="0">
      <items count="3">
        <item x="0"/>
        <item x="1"/>
        <item t="default"/>
      </items>
    </pivotField>
    <pivotField dataField="1" dragToRow="0" dragToCol="0" dragToPage="0" showAll="0" defaultSubtotal="0"/>
  </pivotFields>
  <rowFields count="2">
    <field x="2"/>
    <field x="1"/>
  </rowFields>
  <rowItems count="21">
    <i>
      <x/>
    </i>
    <i r="1">
      <x v="7"/>
    </i>
    <i r="1">
      <x v="9"/>
    </i>
    <i r="1">
      <x v="12"/>
    </i>
    <i r="1">
      <x v="13"/>
    </i>
    <i r="1">
      <x v="16"/>
    </i>
    <i r="1">
      <x v="17"/>
    </i>
    <i r="1">
      <x v="19"/>
    </i>
    <i r="1">
      <x v="22"/>
    </i>
    <i r="1">
      <x v="24"/>
    </i>
    <i r="1">
      <x v="27"/>
    </i>
    <i r="1">
      <x v="33"/>
    </i>
    <i r="1">
      <x v="35"/>
    </i>
    <i r="1">
      <x v="36"/>
    </i>
    <i r="1">
      <x v="38"/>
    </i>
    <i r="1">
      <x v="39"/>
    </i>
    <i r="1">
      <x v="41"/>
    </i>
    <i r="1">
      <x v="45"/>
    </i>
    <i>
      <x v="1"/>
    </i>
    <i>
      <x v="2"/>
    </i>
    <i t="grand">
      <x/>
    </i>
  </rowItems>
  <colFields count="1">
    <field x="-2"/>
  </colFields>
  <colItems count="3">
    <i>
      <x/>
    </i>
    <i i="1">
      <x v="1"/>
    </i>
    <i i="2">
      <x v="2"/>
    </i>
  </colItems>
  <dataFields count="3">
    <dataField name="Sum of Underwritten Monthly Net Operating Income" fld="10" baseField="2" baseItem="0" numFmtId="42"/>
    <dataField name="Sum of Total Cost Basis" fld="7" baseField="2" baseItem="2" numFmtId="42"/>
    <dataField name="Average of Net Cap Rate" fld="14" subtotal="average" baseField="2" baseItem="0" numFmtId="1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069E060B-CE80-4620-95C8-88C7BF0F0741}" sourceName="Status">
  <pivotTables>
    <pivotTable tabId="3" name="PivotTable5"/>
  </pivotTables>
  <data>
    <tabular pivotCacheId="574298872">
      <items count="5">
        <i x="3" s="1"/>
        <i x="1" s="1"/>
        <i x="4"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ailable_for_Lease" xr10:uid="{FB356CF1-EEA3-413D-AC12-77F4267FF99D}" sourceName="Available for Lease">
  <pivotTables>
    <pivotTable tabId="3" name="PivotTable5"/>
  </pivotTables>
  <data>
    <tabular pivotCacheId="57429887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F860EEF5-5C48-44AF-A4EE-E14168C314C8}" cache="Slicer_Status" caption="Status" columnCount="2" style="SlicerStyleDark1" rowHeight="241300"/>
  <slicer name="Available for Lease" xr10:uid="{DF71D2CD-0162-4F9E-9162-824FA6CC063E}" cache="Slicer_Available_for_Lease" caption="Available for Lease"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8783D0-0EA2-4048-927A-1A144B545121}" name="Properties" displayName="Properties" ref="A3:N50" totalsRowShown="0" headerRowDxfId="12">
  <autoFilter ref="A3:N50" xr:uid="{D68783D0-0EA2-4048-927A-1A144B545121}"/>
  <sortState xmlns:xlrd2="http://schemas.microsoft.com/office/spreadsheetml/2017/richdata2" ref="A4:M50">
    <sortCondition ref="A3:A50"/>
  </sortState>
  <tableColumns count="14">
    <tableColumn id="1" xr3:uid="{14EF7FCA-9910-4FBD-ADB9-5BDCD6231D54}" name="Property Id"/>
    <tableColumn id="2" xr3:uid="{C96509DF-F243-4C6D-BC3F-8C342ECD9605}" name="Address"/>
    <tableColumn id="3" xr3:uid="{1D549183-876B-4AF7-8F65-C742DFE26C9E}" name="Market" dataDxfId="13"/>
    <tableColumn id="4" xr3:uid="{64FA5823-FFB2-40FF-BDCD-7F3E69A85349}" name="Acquisition Date" dataDxfId="2"/>
    <tableColumn id="5" xr3:uid="{9A02AEA6-6D75-4556-AAEC-A8D8C000B419}" name="Status" dataDxfId="11"/>
    <tableColumn id="6" xr3:uid="{E38BE28D-7AC0-4A3A-A70B-B76738D90237}" name="Purchase Price" dataDxfId="10"/>
    <tableColumn id="7" xr3:uid="{9B1F3C8A-05CB-4572-99F3-D334EBE3FFFF}" name="CapEx" dataDxfId="9"/>
    <tableColumn id="8" xr3:uid="{AB95E317-842A-4831-9E26-4A212A58275D}" name="Total Cost Basis" dataDxfId="8"/>
    <tableColumn id="9" xr3:uid="{137A071D-CAF1-4C75-85B6-CFFF526EA120}" name="Underwritten Monthly Rent" dataDxfId="7"/>
    <tableColumn id="10" xr3:uid="{55E8A6A9-AB05-4B50-8B4F-476F4D5B034F}" name="Underwritten Monthly Expenses" dataDxfId="6"/>
    <tableColumn id="14" xr3:uid="{E0746F2E-2FE9-437E-BD67-0EEC995DD6EE}" name="Underwritten Monthly Net Operating Income" dataDxfId="5">
      <calculatedColumnFormula>Properties[[#This Row],[Underwritten Monthly Rent]]-Properties[[#This Row],[Underwritten Monthly Expenses]]</calculatedColumnFormula>
    </tableColumn>
    <tableColumn id="12" xr3:uid="{7F2B22A5-CF50-490C-902A-3243234939F1}" name="Underwritten Gross Yield" dataDxfId="4">
      <calculatedColumnFormula>(Properties[[#This Row],[Underwritten Monthly Rent]]*12)/Properties[[#This Row],[Total Cost Basis]]</calculatedColumnFormula>
    </tableColumn>
    <tableColumn id="13" xr3:uid="{3FB95CCA-2FD7-40EF-92A4-90C885F4F883}" name="Underwritten Net Yield" dataDxfId="3">
      <calculatedColumnFormula>(Properties[[#This Row],[Underwritten Monthly Net Operating Income]]*12)/Properties[[#This Row],[Total Cost Basis]]</calculatedColumnFormula>
    </tableColumn>
    <tableColumn id="15" xr3:uid="{7CF3DF6D-AB64-4012-9AD8-8DB9CA1E0CF8}" name="Available for Lease" dataDxfId="0">
      <calculatedColumnFormula>INDEX(StatusRef[Leased or Available for Leasing],MATCH(Properties[[#This Row],[Status]],StatusRef[Status],0))</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F9A5737-A119-4DA5-B2F3-BD3C3521D429}" name="StatusRef" displayName="StatusRef" ref="A3:B8" totalsRowShown="0" headerRowDxfId="1">
  <autoFilter ref="A3:B8" xr:uid="{AF9A5737-A119-4DA5-B2F3-BD3C3521D429}"/>
  <tableColumns count="2">
    <tableColumn id="1" xr3:uid="{2B5D2FE9-4D34-4821-9C19-721310C1F132}" name="Status"/>
    <tableColumn id="2" xr3:uid="{723A2BF0-39A3-463C-A214-2C1358F15292}" name="Leased or Available for Leasing"/>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Acquisition_Date" xr10:uid="{8667E6B9-45A0-4E69-B2D3-967342D8B59B}" sourceName="Acquisition Date">
  <pivotTables>
    <pivotTable tabId="3" name="PivotTable5"/>
  </pivotTables>
  <state minimalRefreshVersion="6" lastRefreshVersion="6" pivotCacheId="574298872" filterType="unknown">
    <bounds startDate="2020-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Acquisition Date" xr10:uid="{6CA5338C-F74A-44F0-9E7F-39FAD0B922A6}" cache="NativeTimeline_Acquisition_Date" caption="Acquisition Date" level="0" selectionLevel="0" scrollPosition="2020-01-01T00:00:00" style="TimeSlicerStyleDark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4DFA1-9A66-4B24-B47F-AF49CD012E89}">
  <dimension ref="A1:N35"/>
  <sheetViews>
    <sheetView showGridLines="0" tabSelected="1" workbookViewId="0"/>
  </sheetViews>
  <sheetFormatPr defaultRowHeight="14.4" x14ac:dyDescent="0.55000000000000004"/>
  <cols>
    <col min="1" max="1" width="1.578125" customWidth="1"/>
    <col min="2" max="2" width="22.3125" bestFit="1" customWidth="1"/>
    <col min="3" max="7" width="10.20703125" bestFit="1" customWidth="1"/>
    <col min="9" max="10" width="1.578125" customWidth="1"/>
    <col min="11" max="11" width="19.5234375" bestFit="1" customWidth="1"/>
    <col min="12" max="12" width="45.05078125" bestFit="1" customWidth="1"/>
    <col min="13" max="13" width="19.7890625" bestFit="1" customWidth="1"/>
    <col min="14" max="14" width="21" bestFit="1" customWidth="1"/>
  </cols>
  <sheetData>
    <row r="1" spans="1:14" x14ac:dyDescent="0.55000000000000004">
      <c r="A1" s="2">
        <f>ReportDate</f>
        <v>45014</v>
      </c>
      <c r="B1" s="1"/>
      <c r="C1" s="1"/>
    </row>
    <row r="4" spans="1:14" ht="14.7" thickBot="1" x14ac:dyDescent="0.6"/>
    <row r="5" spans="1:14" ht="14.7" thickBot="1" x14ac:dyDescent="0.6">
      <c r="B5" s="15" t="s">
        <v>117</v>
      </c>
      <c r="C5" s="16"/>
      <c r="D5" s="16"/>
      <c r="E5" s="16"/>
      <c r="F5" s="16"/>
      <c r="G5" s="16"/>
      <c r="H5" s="17"/>
      <c r="K5" s="10" t="s">
        <v>123</v>
      </c>
      <c r="L5" s="11"/>
      <c r="M5" s="11"/>
      <c r="N5" s="11"/>
    </row>
    <row r="6" spans="1:14" ht="14.7" thickTop="1" x14ac:dyDescent="0.55000000000000004">
      <c r="B6" s="18"/>
      <c r="C6" s="19" t="s">
        <v>109</v>
      </c>
      <c r="D6" s="19" t="s">
        <v>107</v>
      </c>
      <c r="E6" s="19" t="s">
        <v>105</v>
      </c>
      <c r="F6" s="19" t="s">
        <v>106</v>
      </c>
      <c r="G6" s="22" t="s">
        <v>108</v>
      </c>
      <c r="H6" s="28" t="s">
        <v>118</v>
      </c>
    </row>
    <row r="7" spans="1:14" x14ac:dyDescent="0.55000000000000004">
      <c r="B7" s="14" t="s">
        <v>102</v>
      </c>
      <c r="C7" s="12">
        <f>COUNTIFS(Properties[Market],$B7,Properties[Status],C$6)</f>
        <v>3</v>
      </c>
      <c r="D7" s="12">
        <f>COUNTIFS(Properties[Market],$B7,Properties[Status],D$6)</f>
        <v>3</v>
      </c>
      <c r="E7" s="12">
        <f>COUNTIFS(Properties[Market],$B7,Properties[Status],E$6)</f>
        <v>2</v>
      </c>
      <c r="F7" s="12">
        <f>COUNTIFS(Properties[Market],$B7,Properties[Status],F$6)</f>
        <v>5</v>
      </c>
      <c r="G7" s="13">
        <f>COUNTIFS(Properties[Market],$B7,Properties[Status],G$6)</f>
        <v>4</v>
      </c>
      <c r="H7" s="29">
        <f>SUM(C7:G7)</f>
        <v>17</v>
      </c>
    </row>
    <row r="8" spans="1:14" x14ac:dyDescent="0.55000000000000004">
      <c r="B8" s="14" t="s">
        <v>103</v>
      </c>
      <c r="C8" s="12">
        <f>COUNTIFS(Properties[Market],$B8,Properties[Status],C$6)</f>
        <v>5</v>
      </c>
      <c r="D8" s="12">
        <f>COUNTIFS(Properties[Market],$B8,Properties[Status],D$6)</f>
        <v>3</v>
      </c>
      <c r="E8" s="12">
        <f>COUNTIFS(Properties[Market],$B8,Properties[Status],E$6)</f>
        <v>3</v>
      </c>
      <c r="F8" s="12">
        <f>COUNTIFS(Properties[Market],$B8,Properties[Status],F$6)</f>
        <v>3</v>
      </c>
      <c r="G8" s="13">
        <f>COUNTIFS(Properties[Market],$B8,Properties[Status],G$6)</f>
        <v>2</v>
      </c>
      <c r="H8" s="29">
        <f t="shared" ref="H8:H9" si="0">SUM(C8:G8)</f>
        <v>16</v>
      </c>
    </row>
    <row r="9" spans="1:14" ht="14.7" thickBot="1" x14ac:dyDescent="0.6">
      <c r="B9" s="20" t="s">
        <v>104</v>
      </c>
      <c r="C9" s="21">
        <f>COUNTIFS(Properties[Market],$B9,Properties[Status],C$6)</f>
        <v>2</v>
      </c>
      <c r="D9" s="21">
        <f>COUNTIFS(Properties[Market],$B9,Properties[Status],D$6)</f>
        <v>4</v>
      </c>
      <c r="E9" s="21">
        <f>COUNTIFS(Properties[Market],$B9,Properties[Status],E$6)</f>
        <v>3</v>
      </c>
      <c r="F9" s="21">
        <f>COUNTIFS(Properties[Market],$B9,Properties[Status],F$6)</f>
        <v>2</v>
      </c>
      <c r="G9" s="23">
        <f>COUNTIFS(Properties[Market],$B9,Properties[Status],G$6)</f>
        <v>3</v>
      </c>
      <c r="H9" s="30">
        <f t="shared" si="0"/>
        <v>14</v>
      </c>
    </row>
    <row r="10" spans="1:14" ht="15" thickTop="1" thickBot="1" x14ac:dyDescent="0.6">
      <c r="B10" s="24" t="s">
        <v>118</v>
      </c>
      <c r="C10" s="25">
        <f>SUM(C7:C9)</f>
        <v>10</v>
      </c>
      <c r="D10" s="25">
        <f t="shared" ref="D10:G10" si="1">SUM(D7:D9)</f>
        <v>10</v>
      </c>
      <c r="E10" s="25">
        <f t="shared" si="1"/>
        <v>8</v>
      </c>
      <c r="F10" s="25">
        <f t="shared" si="1"/>
        <v>10</v>
      </c>
      <c r="G10" s="26">
        <f t="shared" si="1"/>
        <v>9</v>
      </c>
      <c r="H10" s="27">
        <f>SUM(C10:G10)</f>
        <v>47</v>
      </c>
    </row>
    <row r="14" spans="1:14" x14ac:dyDescent="0.55000000000000004">
      <c r="K14" s="31" t="s">
        <v>9</v>
      </c>
      <c r="L14" t="s">
        <v>120</v>
      </c>
      <c r="M14" t="s">
        <v>121</v>
      </c>
      <c r="N14" t="s">
        <v>122</v>
      </c>
    </row>
    <row r="15" spans="1:14" x14ac:dyDescent="0.55000000000000004">
      <c r="K15" s="32" t="s">
        <v>102</v>
      </c>
      <c r="L15" s="34">
        <v>16486.900000000001</v>
      </c>
      <c r="M15" s="34">
        <v>5074355</v>
      </c>
      <c r="N15" s="6">
        <v>3.8988758177147642E-2</v>
      </c>
    </row>
    <row r="16" spans="1:14" x14ac:dyDescent="0.55000000000000004">
      <c r="K16" s="33" t="s">
        <v>73</v>
      </c>
      <c r="L16" s="34">
        <v>1068.75</v>
      </c>
      <c r="M16" s="34">
        <v>387619</v>
      </c>
      <c r="N16" s="6">
        <v>3.3086613401303859E-2</v>
      </c>
    </row>
    <row r="17" spans="11:14" x14ac:dyDescent="0.55000000000000004">
      <c r="K17" s="33" t="s">
        <v>59</v>
      </c>
      <c r="L17" s="34">
        <v>962</v>
      </c>
      <c r="M17" s="34">
        <v>185820</v>
      </c>
      <c r="N17" s="6">
        <v>6.2124636745237327E-2</v>
      </c>
    </row>
    <row r="18" spans="11:14" x14ac:dyDescent="0.55000000000000004">
      <c r="K18" s="33" t="s">
        <v>85</v>
      </c>
      <c r="L18" s="34">
        <v>629.75</v>
      </c>
      <c r="M18" s="34">
        <v>305499</v>
      </c>
      <c r="N18" s="6">
        <v>2.4736578515805289E-2</v>
      </c>
    </row>
    <row r="19" spans="11:14" x14ac:dyDescent="0.55000000000000004">
      <c r="K19" s="33" t="s">
        <v>90</v>
      </c>
      <c r="L19" s="34">
        <v>969.3</v>
      </c>
      <c r="M19" s="34">
        <v>362925</v>
      </c>
      <c r="N19" s="6">
        <v>3.2049597024178547E-2</v>
      </c>
    </row>
    <row r="20" spans="11:14" x14ac:dyDescent="0.55000000000000004">
      <c r="K20" s="33" t="s">
        <v>91</v>
      </c>
      <c r="L20" s="34">
        <v>678.30000000000007</v>
      </c>
      <c r="M20" s="34">
        <v>198478</v>
      </c>
      <c r="N20" s="6">
        <v>4.1010086760245472E-2</v>
      </c>
    </row>
    <row r="21" spans="11:14" x14ac:dyDescent="0.55000000000000004">
      <c r="K21" s="33" t="s">
        <v>62</v>
      </c>
      <c r="L21" s="34">
        <v>1428.3</v>
      </c>
      <c r="M21" s="34">
        <v>325437</v>
      </c>
      <c r="N21" s="6">
        <v>5.2666414697775603E-2</v>
      </c>
    </row>
    <row r="22" spans="11:14" x14ac:dyDescent="0.55000000000000004">
      <c r="K22" s="33" t="s">
        <v>69</v>
      </c>
      <c r="L22" s="34">
        <v>1331</v>
      </c>
      <c r="M22" s="34">
        <v>304657</v>
      </c>
      <c r="N22" s="6">
        <v>5.242617107107337E-2</v>
      </c>
    </row>
    <row r="23" spans="11:14" x14ac:dyDescent="0.55000000000000004">
      <c r="K23" s="33" t="s">
        <v>99</v>
      </c>
      <c r="L23" s="34">
        <v>596.9</v>
      </c>
      <c r="M23" s="34">
        <v>208403</v>
      </c>
      <c r="N23" s="6">
        <v>3.4369946689826916E-2</v>
      </c>
    </row>
    <row r="24" spans="11:14" x14ac:dyDescent="0.55000000000000004">
      <c r="K24" s="33" t="s">
        <v>64</v>
      </c>
      <c r="L24" s="34">
        <v>1037.4000000000001</v>
      </c>
      <c r="M24" s="34">
        <v>324000</v>
      </c>
      <c r="N24" s="6">
        <v>3.8422222222222226E-2</v>
      </c>
    </row>
    <row r="25" spans="11:14" x14ac:dyDescent="0.55000000000000004">
      <c r="K25" s="33" t="s">
        <v>75</v>
      </c>
      <c r="L25" s="34">
        <v>1002.5</v>
      </c>
      <c r="M25" s="34">
        <v>397042</v>
      </c>
      <c r="N25" s="6">
        <v>3.0299061560237959E-2</v>
      </c>
    </row>
    <row r="26" spans="11:14" x14ac:dyDescent="0.55000000000000004">
      <c r="K26" s="33" t="s">
        <v>86</v>
      </c>
      <c r="L26" s="34">
        <v>795</v>
      </c>
      <c r="M26" s="34">
        <v>251995</v>
      </c>
      <c r="N26" s="6">
        <v>3.7857894005833448E-2</v>
      </c>
    </row>
    <row r="27" spans="11:14" x14ac:dyDescent="0.55000000000000004">
      <c r="K27" s="33" t="s">
        <v>88</v>
      </c>
      <c r="L27" s="34">
        <v>1265</v>
      </c>
      <c r="M27" s="34">
        <v>376952</v>
      </c>
      <c r="N27" s="6">
        <v>4.0270379252530825E-2</v>
      </c>
    </row>
    <row r="28" spans="11:14" x14ac:dyDescent="0.55000000000000004">
      <c r="K28" s="33" t="s">
        <v>71</v>
      </c>
      <c r="L28" s="34">
        <v>933.59999999999991</v>
      </c>
      <c r="M28" s="34">
        <v>230990</v>
      </c>
      <c r="N28" s="6">
        <v>4.8500800900471874E-2</v>
      </c>
    </row>
    <row r="29" spans="11:14" x14ac:dyDescent="0.55000000000000004">
      <c r="K29" s="33" t="s">
        <v>76</v>
      </c>
      <c r="L29" s="34">
        <v>1246.5999999999999</v>
      </c>
      <c r="M29" s="34">
        <v>297840</v>
      </c>
      <c r="N29" s="6">
        <v>5.022562449637389E-2</v>
      </c>
    </row>
    <row r="30" spans="11:14" x14ac:dyDescent="0.55000000000000004">
      <c r="K30" s="33" t="s">
        <v>79</v>
      </c>
      <c r="L30" s="34">
        <v>588</v>
      </c>
      <c r="M30" s="34">
        <v>308304</v>
      </c>
      <c r="N30" s="6">
        <v>2.2886501634750117E-2</v>
      </c>
    </row>
    <row r="31" spans="11:14" x14ac:dyDescent="0.55000000000000004">
      <c r="K31" s="33" t="s">
        <v>101</v>
      </c>
      <c r="L31" s="34">
        <v>508.5</v>
      </c>
      <c r="M31" s="34">
        <v>238672</v>
      </c>
      <c r="N31" s="6">
        <v>2.556646778842931E-2</v>
      </c>
    </row>
    <row r="32" spans="11:14" x14ac:dyDescent="0.55000000000000004">
      <c r="K32" s="33" t="s">
        <v>68</v>
      </c>
      <c r="L32" s="34">
        <v>1446</v>
      </c>
      <c r="M32" s="34">
        <v>369722</v>
      </c>
      <c r="N32" s="6">
        <v>4.6932560139780699E-2</v>
      </c>
    </row>
    <row r="33" spans="11:14" x14ac:dyDescent="0.55000000000000004">
      <c r="K33" s="32" t="s">
        <v>103</v>
      </c>
      <c r="L33" s="34">
        <v>15146.149999999998</v>
      </c>
      <c r="M33" s="34">
        <v>4111913</v>
      </c>
      <c r="N33" s="6">
        <v>4.4201762050899422E-2</v>
      </c>
    </row>
    <row r="34" spans="11:14" x14ac:dyDescent="0.55000000000000004">
      <c r="K34" s="32" t="s">
        <v>104</v>
      </c>
      <c r="L34" s="34">
        <v>13351.049999999997</v>
      </c>
      <c r="M34" s="34">
        <v>3587893</v>
      </c>
      <c r="N34" s="6">
        <v>4.4653672782326556E-2</v>
      </c>
    </row>
    <row r="35" spans="11:14" x14ac:dyDescent="0.55000000000000004">
      <c r="K35" s="32" t="s">
        <v>119</v>
      </c>
      <c r="L35" s="34">
        <v>44984.099999999991</v>
      </c>
      <c r="M35" s="34">
        <v>12774161</v>
      </c>
      <c r="N35" s="6">
        <v>4.2257898581362793E-2</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06759-4CF3-449A-9BF9-F7D55A8005BD}">
  <sheetPr>
    <tabColor theme="8" tint="0.39997558519241921"/>
  </sheetPr>
  <dimension ref="A1:N50"/>
  <sheetViews>
    <sheetView workbookViewId="0">
      <selection activeCell="A3" sqref="A3"/>
    </sheetView>
  </sheetViews>
  <sheetFormatPr defaultRowHeight="14.4" x14ac:dyDescent="0.55000000000000004"/>
  <cols>
    <col min="1" max="1" width="12.15625" bestFit="1" customWidth="1"/>
    <col min="2" max="2" width="14.41796875" bestFit="1" customWidth="1"/>
    <col min="3" max="3" width="9" bestFit="1" customWidth="1"/>
    <col min="4" max="4" width="16.62890625" bestFit="1" customWidth="1"/>
    <col min="5" max="5" width="10.20703125" bestFit="1" customWidth="1"/>
    <col min="6" max="6" width="15.1015625" bestFit="1" customWidth="1"/>
    <col min="7" max="7" width="10.7890625" bestFit="1" customWidth="1"/>
    <col min="8" max="8" width="15.7890625" bestFit="1" customWidth="1"/>
    <col min="9" max="9" width="26.3671875" bestFit="1" customWidth="1"/>
    <col min="10" max="10" width="30.3125" bestFit="1" customWidth="1"/>
    <col min="11" max="11" width="41.1015625" bestFit="1" customWidth="1"/>
    <col min="12" max="12" width="24.26171875" bestFit="1" customWidth="1"/>
    <col min="13" max="13" width="22.68359375" bestFit="1" customWidth="1"/>
    <col min="14" max="14" width="18.734375" bestFit="1" customWidth="1"/>
  </cols>
  <sheetData>
    <row r="1" spans="1:14" x14ac:dyDescent="0.55000000000000004">
      <c r="A1" s="2">
        <v>45014</v>
      </c>
      <c r="B1" s="1"/>
      <c r="C1" s="1"/>
      <c r="D1" s="8">
        <f>COUNTIF(Properties[Property Id],"&lt;&gt;")</f>
        <v>47</v>
      </c>
      <c r="E1" s="1"/>
      <c r="F1" s="1"/>
    </row>
    <row r="2" spans="1:14" x14ac:dyDescent="0.55000000000000004">
      <c r="A2" s="3" t="s">
        <v>113</v>
      </c>
    </row>
    <row r="3" spans="1:14" x14ac:dyDescent="0.55000000000000004">
      <c r="A3" s="4" t="s">
        <v>0</v>
      </c>
      <c r="B3" s="4" t="s">
        <v>1</v>
      </c>
      <c r="C3" s="4" t="s">
        <v>9</v>
      </c>
      <c r="D3" s="4" t="s">
        <v>2</v>
      </c>
      <c r="E3" s="4" t="s">
        <v>3</v>
      </c>
      <c r="F3" s="4" t="s">
        <v>4</v>
      </c>
      <c r="G3" s="4" t="s">
        <v>5</v>
      </c>
      <c r="H3" s="4" t="s">
        <v>6</v>
      </c>
      <c r="I3" s="4" t="s">
        <v>7</v>
      </c>
      <c r="J3" s="4" t="s">
        <v>8</v>
      </c>
      <c r="K3" s="7" t="s">
        <v>112</v>
      </c>
      <c r="L3" s="7" t="s">
        <v>110</v>
      </c>
      <c r="M3" s="7" t="s">
        <v>111</v>
      </c>
      <c r="N3" s="7" t="s">
        <v>116</v>
      </c>
    </row>
    <row r="4" spans="1:14" x14ac:dyDescent="0.55000000000000004">
      <c r="A4" t="s">
        <v>34</v>
      </c>
      <c r="B4" t="s">
        <v>80</v>
      </c>
      <c r="C4" t="s">
        <v>104</v>
      </c>
      <c r="D4" s="9">
        <v>44551</v>
      </c>
      <c r="E4" t="s">
        <v>109</v>
      </c>
      <c r="F4" s="5">
        <v>283370</v>
      </c>
      <c r="G4" s="5">
        <v>5868</v>
      </c>
      <c r="H4" s="5">
        <v>289238</v>
      </c>
      <c r="I4">
        <v>2190</v>
      </c>
      <c r="J4" s="5">
        <v>1095</v>
      </c>
      <c r="K4" s="5">
        <f>Properties[[#This Row],[Underwritten Monthly Rent]]-Properties[[#This Row],[Underwritten Monthly Expenses]]</f>
        <v>1095</v>
      </c>
      <c r="L4" s="6">
        <f>(Properties[[#This Row],[Underwritten Monthly Rent]]*12)/Properties[[#This Row],[Total Cost Basis]]</f>
        <v>9.0859430641893529E-2</v>
      </c>
      <c r="M4" s="6">
        <f>(Properties[[#This Row],[Underwritten Monthly Net Operating Income]]*12)/Properties[[#This Row],[Total Cost Basis]]</f>
        <v>4.5429715320946765E-2</v>
      </c>
      <c r="N4" t="b">
        <f>INDEX(StatusRef[Leased or Available for Leasing],MATCH(Properties[[#This Row],[Status]],StatusRef[Status],0))</f>
        <v>0</v>
      </c>
    </row>
    <row r="5" spans="1:14" x14ac:dyDescent="0.55000000000000004">
      <c r="A5" t="s">
        <v>23</v>
      </c>
      <c r="B5" t="s">
        <v>68</v>
      </c>
      <c r="C5" t="s">
        <v>102</v>
      </c>
      <c r="D5" s="9">
        <v>44587</v>
      </c>
      <c r="E5" t="s">
        <v>108</v>
      </c>
      <c r="F5" s="5">
        <v>349145</v>
      </c>
      <c r="G5" s="5">
        <v>20577</v>
      </c>
      <c r="H5" s="5">
        <v>369722</v>
      </c>
      <c r="I5">
        <v>2410</v>
      </c>
      <c r="J5" s="5">
        <v>964</v>
      </c>
      <c r="K5" s="5">
        <f>Properties[[#This Row],[Underwritten Monthly Rent]]-Properties[[#This Row],[Underwritten Monthly Expenses]]</f>
        <v>1446</v>
      </c>
      <c r="L5" s="6">
        <f>(Properties[[#This Row],[Underwritten Monthly Rent]]*12)/Properties[[#This Row],[Total Cost Basis]]</f>
        <v>7.8220933566301165E-2</v>
      </c>
      <c r="M5" s="6">
        <f>(Properties[[#This Row],[Underwritten Monthly Net Operating Income]]*12)/Properties[[#This Row],[Total Cost Basis]]</f>
        <v>4.6932560139780699E-2</v>
      </c>
      <c r="N5" t="b">
        <f>INDEX(StatusRef[Leased or Available for Leasing],MATCH(Properties[[#This Row],[Status]],StatusRef[Status],0))</f>
        <v>0</v>
      </c>
    </row>
    <row r="6" spans="1:14" x14ac:dyDescent="0.55000000000000004">
      <c r="A6" t="s">
        <v>28</v>
      </c>
      <c r="B6" t="s">
        <v>73</v>
      </c>
      <c r="C6" t="s">
        <v>102</v>
      </c>
      <c r="D6" s="9">
        <v>44450</v>
      </c>
      <c r="E6" t="s">
        <v>106</v>
      </c>
      <c r="F6" s="5">
        <v>339525</v>
      </c>
      <c r="G6" s="5">
        <v>48094</v>
      </c>
      <c r="H6" s="5">
        <v>387619</v>
      </c>
      <c r="I6">
        <v>1875</v>
      </c>
      <c r="J6" s="5">
        <v>806.25</v>
      </c>
      <c r="K6" s="5">
        <f>Properties[[#This Row],[Underwritten Monthly Rent]]-Properties[[#This Row],[Underwritten Monthly Expenses]]</f>
        <v>1068.75</v>
      </c>
      <c r="L6" s="6">
        <f>(Properties[[#This Row],[Underwritten Monthly Rent]]*12)/Properties[[#This Row],[Total Cost Basis]]</f>
        <v>5.8046690177726068E-2</v>
      </c>
      <c r="M6" s="6">
        <f>(Properties[[#This Row],[Underwritten Monthly Net Operating Income]]*12)/Properties[[#This Row],[Total Cost Basis]]</f>
        <v>3.3086613401303859E-2</v>
      </c>
      <c r="N6" t="b">
        <f>INDEX(StatusRef[Leased or Available for Leasing],MATCH(Properties[[#This Row],[Status]],StatusRef[Status],0))</f>
        <v>1</v>
      </c>
    </row>
    <row r="7" spans="1:14" x14ac:dyDescent="0.55000000000000004">
      <c r="A7" t="s">
        <v>48</v>
      </c>
      <c r="B7" t="s">
        <v>95</v>
      </c>
      <c r="C7" t="s">
        <v>104</v>
      </c>
      <c r="D7" s="9">
        <v>44385</v>
      </c>
      <c r="E7" t="s">
        <v>109</v>
      </c>
      <c r="F7" s="5">
        <v>164325</v>
      </c>
      <c r="G7" s="5">
        <v>49527</v>
      </c>
      <c r="H7" s="5">
        <v>213852</v>
      </c>
      <c r="I7">
        <v>2400</v>
      </c>
      <c r="J7" s="5">
        <v>1104</v>
      </c>
      <c r="K7" s="5">
        <f>Properties[[#This Row],[Underwritten Monthly Rent]]-Properties[[#This Row],[Underwritten Monthly Expenses]]</f>
        <v>1296</v>
      </c>
      <c r="L7" s="6">
        <f>(Properties[[#This Row],[Underwritten Monthly Rent]]*12)/Properties[[#This Row],[Total Cost Basis]]</f>
        <v>0.13467257729644802</v>
      </c>
      <c r="M7" s="6">
        <f>(Properties[[#This Row],[Underwritten Monthly Net Operating Income]]*12)/Properties[[#This Row],[Total Cost Basis]]</f>
        <v>7.2723191740081919E-2</v>
      </c>
      <c r="N7" t="b">
        <f>INDEX(StatusRef[Leased or Available for Leasing],MATCH(Properties[[#This Row],[Status]],StatusRef[Status],0))</f>
        <v>0</v>
      </c>
    </row>
    <row r="8" spans="1:14" x14ac:dyDescent="0.55000000000000004">
      <c r="A8" t="s">
        <v>47</v>
      </c>
      <c r="B8" t="s">
        <v>94</v>
      </c>
      <c r="C8" t="s">
        <v>103</v>
      </c>
      <c r="D8" s="9">
        <v>44508</v>
      </c>
      <c r="E8" t="s">
        <v>109</v>
      </c>
      <c r="F8" s="5">
        <v>260475</v>
      </c>
      <c r="G8" s="5">
        <v>18713</v>
      </c>
      <c r="H8" s="5">
        <v>279188</v>
      </c>
      <c r="I8">
        <v>1595</v>
      </c>
      <c r="J8" s="5">
        <v>781.55</v>
      </c>
      <c r="K8" s="5">
        <f>Properties[[#This Row],[Underwritten Monthly Rent]]-Properties[[#This Row],[Underwritten Monthly Expenses]]</f>
        <v>813.45</v>
      </c>
      <c r="L8" s="6">
        <f>(Properties[[#This Row],[Underwritten Monthly Rent]]*12)/Properties[[#This Row],[Total Cost Basis]]</f>
        <v>6.8555955127011195E-2</v>
      </c>
      <c r="M8" s="6">
        <f>(Properties[[#This Row],[Underwritten Monthly Net Operating Income]]*12)/Properties[[#This Row],[Total Cost Basis]]</f>
        <v>3.4963537114775713E-2</v>
      </c>
      <c r="N8" t="b">
        <f>INDEX(StatusRef[Leased or Available for Leasing],MATCH(Properties[[#This Row],[Status]],StatusRef[Status],0))</f>
        <v>0</v>
      </c>
    </row>
    <row r="9" spans="1:14" x14ac:dyDescent="0.55000000000000004">
      <c r="A9" t="s">
        <v>21</v>
      </c>
      <c r="B9" t="s">
        <v>66</v>
      </c>
      <c r="C9" t="s">
        <v>103</v>
      </c>
      <c r="D9" s="9">
        <v>44785</v>
      </c>
      <c r="E9" t="s">
        <v>107</v>
      </c>
      <c r="F9" s="5">
        <v>304815</v>
      </c>
      <c r="G9" s="5">
        <v>22305</v>
      </c>
      <c r="H9" s="5">
        <v>327120</v>
      </c>
      <c r="I9">
        <v>1765</v>
      </c>
      <c r="J9" s="5">
        <v>723.65</v>
      </c>
      <c r="K9" s="5">
        <f>Properties[[#This Row],[Underwritten Monthly Rent]]-Properties[[#This Row],[Underwritten Monthly Expenses]]</f>
        <v>1041.3499999999999</v>
      </c>
      <c r="L9" s="6">
        <f>(Properties[[#This Row],[Underwritten Monthly Rent]]*12)/Properties[[#This Row],[Total Cost Basis]]</f>
        <v>6.474688187820983E-2</v>
      </c>
      <c r="M9" s="6">
        <f>(Properties[[#This Row],[Underwritten Monthly Net Operating Income]]*12)/Properties[[#This Row],[Total Cost Basis]]</f>
        <v>3.82006603081438E-2</v>
      </c>
      <c r="N9" t="b">
        <f>INDEX(StatusRef[Leased or Available for Leasing],MATCH(Properties[[#This Row],[Status]],StatusRef[Status],0))</f>
        <v>1</v>
      </c>
    </row>
    <row r="10" spans="1:14" x14ac:dyDescent="0.55000000000000004">
      <c r="A10" t="s">
        <v>32</v>
      </c>
      <c r="B10" t="s">
        <v>77</v>
      </c>
      <c r="C10" t="s">
        <v>103</v>
      </c>
      <c r="D10" s="9">
        <v>44830</v>
      </c>
      <c r="E10" t="s">
        <v>109</v>
      </c>
      <c r="F10" s="5">
        <v>247330</v>
      </c>
      <c r="G10" s="5">
        <v>1604</v>
      </c>
      <c r="H10" s="5">
        <v>248934</v>
      </c>
      <c r="I10">
        <v>1310</v>
      </c>
      <c r="J10" s="5">
        <v>589.5</v>
      </c>
      <c r="K10" s="5">
        <f>Properties[[#This Row],[Underwritten Monthly Rent]]-Properties[[#This Row],[Underwritten Monthly Expenses]]</f>
        <v>720.5</v>
      </c>
      <c r="L10" s="6">
        <f>(Properties[[#This Row],[Underwritten Monthly Rent]]*12)/Properties[[#This Row],[Total Cost Basis]]</f>
        <v>6.3149268480802143E-2</v>
      </c>
      <c r="M10" s="6">
        <f>(Properties[[#This Row],[Underwritten Monthly Net Operating Income]]*12)/Properties[[#This Row],[Total Cost Basis]]</f>
        <v>3.4732097664441179E-2</v>
      </c>
      <c r="N10" t="b">
        <f>INDEX(StatusRef[Leased or Available for Leasing],MATCH(Properties[[#This Row],[Status]],StatusRef[Status],0))</f>
        <v>0</v>
      </c>
    </row>
    <row r="11" spans="1:14" x14ac:dyDescent="0.55000000000000004">
      <c r="A11" t="s">
        <v>19</v>
      </c>
      <c r="B11" t="s">
        <v>64</v>
      </c>
      <c r="C11" t="s">
        <v>102</v>
      </c>
      <c r="D11" s="9">
        <v>44384</v>
      </c>
      <c r="E11" t="s">
        <v>106</v>
      </c>
      <c r="F11" s="5">
        <v>294140</v>
      </c>
      <c r="G11" s="5">
        <v>29860</v>
      </c>
      <c r="H11" s="5">
        <v>324000</v>
      </c>
      <c r="I11">
        <v>1995</v>
      </c>
      <c r="J11" s="5">
        <v>957.59999999999991</v>
      </c>
      <c r="K11" s="5">
        <f>Properties[[#This Row],[Underwritten Monthly Rent]]-Properties[[#This Row],[Underwritten Monthly Expenses]]</f>
        <v>1037.4000000000001</v>
      </c>
      <c r="L11" s="6">
        <f>(Properties[[#This Row],[Underwritten Monthly Rent]]*12)/Properties[[#This Row],[Total Cost Basis]]</f>
        <v>7.3888888888888893E-2</v>
      </c>
      <c r="M11" s="6">
        <f>(Properties[[#This Row],[Underwritten Monthly Net Operating Income]]*12)/Properties[[#This Row],[Total Cost Basis]]</f>
        <v>3.8422222222222226E-2</v>
      </c>
      <c r="N11" t="b">
        <f>INDEX(StatusRef[Leased or Available for Leasing],MATCH(Properties[[#This Row],[Status]],StatusRef[Status],0))</f>
        <v>1</v>
      </c>
    </row>
    <row r="12" spans="1:14" x14ac:dyDescent="0.55000000000000004">
      <c r="A12" t="s">
        <v>18</v>
      </c>
      <c r="B12" t="s">
        <v>63</v>
      </c>
      <c r="C12" t="s">
        <v>103</v>
      </c>
      <c r="D12" s="9">
        <v>44266</v>
      </c>
      <c r="E12" t="s">
        <v>108</v>
      </c>
      <c r="F12" s="5">
        <v>162320</v>
      </c>
      <c r="G12" s="5">
        <v>31777</v>
      </c>
      <c r="H12" s="5">
        <v>194097</v>
      </c>
      <c r="I12">
        <v>2670</v>
      </c>
      <c r="J12" s="5">
        <v>1068</v>
      </c>
      <c r="K12" s="5">
        <f>Properties[[#This Row],[Underwritten Monthly Rent]]-Properties[[#This Row],[Underwritten Monthly Expenses]]</f>
        <v>1602</v>
      </c>
      <c r="L12" s="6">
        <f>(Properties[[#This Row],[Underwritten Monthly Rent]]*12)/Properties[[#This Row],[Total Cost Basis]]</f>
        <v>0.16507210312369588</v>
      </c>
      <c r="M12" s="6">
        <f>(Properties[[#This Row],[Underwritten Monthly Net Operating Income]]*12)/Properties[[#This Row],[Total Cost Basis]]</f>
        <v>9.9043261874217525E-2</v>
      </c>
      <c r="N12" t="b">
        <f>INDEX(StatusRef[Leased or Available for Leasing],MATCH(Properties[[#This Row],[Status]],StatusRef[Status],0))</f>
        <v>0</v>
      </c>
    </row>
    <row r="13" spans="1:14" x14ac:dyDescent="0.55000000000000004">
      <c r="A13" t="s">
        <v>39</v>
      </c>
      <c r="B13" t="s">
        <v>86</v>
      </c>
      <c r="C13" t="s">
        <v>102</v>
      </c>
      <c r="D13" s="9">
        <v>43889</v>
      </c>
      <c r="E13" t="s">
        <v>106</v>
      </c>
      <c r="F13" s="5">
        <v>238230</v>
      </c>
      <c r="G13" s="5">
        <v>13765</v>
      </c>
      <c r="H13" s="5">
        <v>251995</v>
      </c>
      <c r="I13">
        <v>1325</v>
      </c>
      <c r="J13" s="5">
        <v>530</v>
      </c>
      <c r="K13" s="5">
        <f>Properties[[#This Row],[Underwritten Monthly Rent]]-Properties[[#This Row],[Underwritten Monthly Expenses]]</f>
        <v>795</v>
      </c>
      <c r="L13" s="6">
        <f>(Properties[[#This Row],[Underwritten Monthly Rent]]*12)/Properties[[#This Row],[Total Cost Basis]]</f>
        <v>6.3096490009722409E-2</v>
      </c>
      <c r="M13" s="6">
        <f>(Properties[[#This Row],[Underwritten Monthly Net Operating Income]]*12)/Properties[[#This Row],[Total Cost Basis]]</f>
        <v>3.7857894005833448E-2</v>
      </c>
      <c r="N13" t="b">
        <f>INDEX(StatusRef[Leased or Available for Leasing],MATCH(Properties[[#This Row],[Status]],StatusRef[Status],0))</f>
        <v>1</v>
      </c>
    </row>
    <row r="14" spans="1:14" x14ac:dyDescent="0.55000000000000004">
      <c r="A14" t="s">
        <v>25</v>
      </c>
      <c r="B14" t="s">
        <v>70</v>
      </c>
      <c r="C14" t="s">
        <v>103</v>
      </c>
      <c r="D14" s="9">
        <v>44818</v>
      </c>
      <c r="E14" t="s">
        <v>108</v>
      </c>
      <c r="F14" s="5">
        <v>223265</v>
      </c>
      <c r="G14" s="5">
        <v>47009</v>
      </c>
      <c r="H14" s="5">
        <v>270274</v>
      </c>
      <c r="I14">
        <v>2655</v>
      </c>
      <c r="J14" s="5">
        <v>1141.6500000000001</v>
      </c>
      <c r="K14" s="5">
        <f>Properties[[#This Row],[Underwritten Monthly Rent]]-Properties[[#This Row],[Underwritten Monthly Expenses]]</f>
        <v>1513.35</v>
      </c>
      <c r="L14" s="6">
        <f>(Properties[[#This Row],[Underwritten Monthly Rent]]*12)/Properties[[#This Row],[Total Cost Basis]]</f>
        <v>0.11788037325084914</v>
      </c>
      <c r="M14" s="6">
        <f>(Properties[[#This Row],[Underwritten Monthly Net Operating Income]]*12)/Properties[[#This Row],[Total Cost Basis]]</f>
        <v>6.7191812752983998E-2</v>
      </c>
      <c r="N14" t="b">
        <f>INDEX(StatusRef[Leased or Available for Leasing],MATCH(Properties[[#This Row],[Status]],StatusRef[Status],0))</f>
        <v>0</v>
      </c>
    </row>
    <row r="15" spans="1:14" x14ac:dyDescent="0.55000000000000004">
      <c r="A15" t="s">
        <v>15</v>
      </c>
      <c r="B15" t="s">
        <v>60</v>
      </c>
      <c r="C15" t="s">
        <v>103</v>
      </c>
      <c r="D15" s="9">
        <v>44110</v>
      </c>
      <c r="E15" t="s">
        <v>107</v>
      </c>
      <c r="F15" s="5">
        <v>239350</v>
      </c>
      <c r="G15" s="5">
        <v>24496</v>
      </c>
      <c r="H15" s="5">
        <v>263846</v>
      </c>
      <c r="I15">
        <v>1905</v>
      </c>
      <c r="J15" s="5">
        <v>1028.7</v>
      </c>
      <c r="K15" s="5">
        <f>Properties[[#This Row],[Underwritten Monthly Rent]]-Properties[[#This Row],[Underwritten Monthly Expenses]]</f>
        <v>876.3</v>
      </c>
      <c r="L15" s="6">
        <f>(Properties[[#This Row],[Underwritten Monthly Rent]]*12)/Properties[[#This Row],[Total Cost Basis]]</f>
        <v>8.66414499367055E-2</v>
      </c>
      <c r="M15" s="6">
        <f>(Properties[[#This Row],[Underwritten Monthly Net Operating Income]]*12)/Properties[[#This Row],[Total Cost Basis]]</f>
        <v>3.9855066970884527E-2</v>
      </c>
      <c r="N15" t="b">
        <f>INDEX(StatusRef[Leased or Available for Leasing],MATCH(Properties[[#This Row],[Status]],StatusRef[Status],0))</f>
        <v>1</v>
      </c>
    </row>
    <row r="16" spans="1:14" x14ac:dyDescent="0.55000000000000004">
      <c r="A16" t="s">
        <v>15</v>
      </c>
      <c r="B16" t="s">
        <v>78</v>
      </c>
      <c r="C16" t="s">
        <v>103</v>
      </c>
      <c r="D16" s="9">
        <v>43932</v>
      </c>
      <c r="E16" t="s">
        <v>106</v>
      </c>
      <c r="F16" s="5">
        <v>301145</v>
      </c>
      <c r="G16" s="5">
        <v>36421</v>
      </c>
      <c r="H16" s="5">
        <v>337566</v>
      </c>
      <c r="I16">
        <v>1845</v>
      </c>
      <c r="J16" s="5">
        <v>977.85</v>
      </c>
      <c r="K16" s="5">
        <f>Properties[[#This Row],[Underwritten Monthly Rent]]-Properties[[#This Row],[Underwritten Monthly Expenses]]</f>
        <v>867.15</v>
      </c>
      <c r="L16" s="6">
        <f>(Properties[[#This Row],[Underwritten Monthly Rent]]*12)/Properties[[#This Row],[Total Cost Basis]]</f>
        <v>6.5587174063738651E-2</v>
      </c>
      <c r="M16" s="6">
        <f>(Properties[[#This Row],[Underwritten Monthly Net Operating Income]]*12)/Properties[[#This Row],[Total Cost Basis]]</f>
        <v>3.0825971809957161E-2</v>
      </c>
      <c r="N16" t="b">
        <f>INDEX(StatusRef[Leased or Available for Leasing],MATCH(Properties[[#This Row],[Status]],StatusRef[Status],0))</f>
        <v>1</v>
      </c>
    </row>
    <row r="17" spans="1:14" x14ac:dyDescent="0.55000000000000004">
      <c r="A17" t="s">
        <v>44</v>
      </c>
      <c r="B17" t="s">
        <v>91</v>
      </c>
      <c r="C17" t="s">
        <v>102</v>
      </c>
      <c r="D17" s="9">
        <v>44393</v>
      </c>
      <c r="E17" t="s">
        <v>105</v>
      </c>
      <c r="F17" s="5">
        <v>172805</v>
      </c>
      <c r="G17" s="5">
        <v>25673</v>
      </c>
      <c r="H17" s="5">
        <v>198478</v>
      </c>
      <c r="I17">
        <v>1330</v>
      </c>
      <c r="J17" s="5">
        <v>651.69999999999993</v>
      </c>
      <c r="K17" s="5">
        <f>Properties[[#This Row],[Underwritten Monthly Rent]]-Properties[[#This Row],[Underwritten Monthly Expenses]]</f>
        <v>678.30000000000007</v>
      </c>
      <c r="L17" s="6">
        <f>(Properties[[#This Row],[Underwritten Monthly Rent]]*12)/Properties[[#This Row],[Total Cost Basis]]</f>
        <v>8.0411934824010725E-2</v>
      </c>
      <c r="M17" s="6">
        <f>(Properties[[#This Row],[Underwritten Monthly Net Operating Income]]*12)/Properties[[#This Row],[Total Cost Basis]]</f>
        <v>4.1010086760245472E-2</v>
      </c>
      <c r="N17" t="b">
        <f>INDEX(StatusRef[Leased or Available for Leasing],MATCH(Properties[[#This Row],[Status]],StatusRef[Status],0))</f>
        <v>1</v>
      </c>
    </row>
    <row r="18" spans="1:14" x14ac:dyDescent="0.55000000000000004">
      <c r="A18" t="s">
        <v>53</v>
      </c>
      <c r="B18" t="s">
        <v>100</v>
      </c>
      <c r="C18" t="s">
        <v>104</v>
      </c>
      <c r="D18" s="9">
        <v>44434</v>
      </c>
      <c r="E18" t="s">
        <v>105</v>
      </c>
      <c r="F18" s="5">
        <v>181585</v>
      </c>
      <c r="G18" s="5">
        <v>35783</v>
      </c>
      <c r="H18" s="5">
        <v>217368</v>
      </c>
      <c r="I18">
        <v>2170</v>
      </c>
      <c r="J18" s="5">
        <v>976.5</v>
      </c>
      <c r="K18" s="5">
        <f>Properties[[#This Row],[Underwritten Monthly Rent]]-Properties[[#This Row],[Underwritten Monthly Expenses]]</f>
        <v>1193.5</v>
      </c>
      <c r="L18" s="6">
        <f>(Properties[[#This Row],[Underwritten Monthly Rent]]*12)/Properties[[#This Row],[Total Cost Basis]]</f>
        <v>0.11979684222148615</v>
      </c>
      <c r="M18" s="6">
        <f>(Properties[[#This Row],[Underwritten Monthly Net Operating Income]]*12)/Properties[[#This Row],[Total Cost Basis]]</f>
        <v>6.5888263221817372E-2</v>
      </c>
      <c r="N18" t="b">
        <f>INDEX(StatusRef[Leased or Available for Leasing],MATCH(Properties[[#This Row],[Status]],StatusRef[Status],0))</f>
        <v>1</v>
      </c>
    </row>
    <row r="19" spans="1:14" x14ac:dyDescent="0.55000000000000004">
      <c r="A19" t="s">
        <v>20</v>
      </c>
      <c r="B19" t="s">
        <v>65</v>
      </c>
      <c r="C19" t="s">
        <v>103</v>
      </c>
      <c r="D19" s="9">
        <v>44725</v>
      </c>
      <c r="E19" t="s">
        <v>109</v>
      </c>
      <c r="F19" s="5">
        <v>203200</v>
      </c>
      <c r="G19" s="5">
        <v>8793</v>
      </c>
      <c r="H19" s="5">
        <v>211993</v>
      </c>
      <c r="I19">
        <v>1190</v>
      </c>
      <c r="J19" s="5">
        <v>511.7</v>
      </c>
      <c r="K19" s="5">
        <f>Properties[[#This Row],[Underwritten Monthly Rent]]-Properties[[#This Row],[Underwritten Monthly Expenses]]</f>
        <v>678.3</v>
      </c>
      <c r="L19" s="6">
        <f>(Properties[[#This Row],[Underwritten Monthly Rent]]*12)/Properties[[#This Row],[Total Cost Basis]]</f>
        <v>6.7360714740581057E-2</v>
      </c>
      <c r="M19" s="6">
        <f>(Properties[[#This Row],[Underwritten Monthly Net Operating Income]]*12)/Properties[[#This Row],[Total Cost Basis]]</f>
        <v>3.8395607402131202E-2</v>
      </c>
      <c r="N19" t="b">
        <f>INDEX(StatusRef[Leased or Available for Leasing],MATCH(Properties[[#This Row],[Status]],StatusRef[Status],0))</f>
        <v>0</v>
      </c>
    </row>
    <row r="20" spans="1:14" x14ac:dyDescent="0.55000000000000004">
      <c r="A20" t="s">
        <v>27</v>
      </c>
      <c r="B20" t="s">
        <v>72</v>
      </c>
      <c r="C20" t="s">
        <v>104</v>
      </c>
      <c r="D20" s="9">
        <v>44635</v>
      </c>
      <c r="E20" t="s">
        <v>108</v>
      </c>
      <c r="F20" s="5">
        <v>193595</v>
      </c>
      <c r="G20" s="5">
        <v>20532</v>
      </c>
      <c r="H20" s="5">
        <v>214127</v>
      </c>
      <c r="I20">
        <v>910</v>
      </c>
      <c r="J20" s="5">
        <v>491.40000000000003</v>
      </c>
      <c r="K20" s="5">
        <f>Properties[[#This Row],[Underwritten Monthly Rent]]-Properties[[#This Row],[Underwritten Monthly Expenses]]</f>
        <v>418.59999999999997</v>
      </c>
      <c r="L20" s="6">
        <f>(Properties[[#This Row],[Underwritten Monthly Rent]]*12)/Properties[[#This Row],[Total Cost Basis]]</f>
        <v>5.0997772350053941E-2</v>
      </c>
      <c r="M20" s="6">
        <f>(Properties[[#This Row],[Underwritten Monthly Net Operating Income]]*12)/Properties[[#This Row],[Total Cost Basis]]</f>
        <v>2.3458975281024811E-2</v>
      </c>
      <c r="N20" t="b">
        <f>INDEX(StatusRef[Leased or Available for Leasing],MATCH(Properties[[#This Row],[Status]],StatusRef[Status],0))</f>
        <v>0</v>
      </c>
    </row>
    <row r="21" spans="1:14" x14ac:dyDescent="0.55000000000000004">
      <c r="A21" t="s">
        <v>16</v>
      </c>
      <c r="B21" t="s">
        <v>61</v>
      </c>
      <c r="C21" t="s">
        <v>104</v>
      </c>
      <c r="D21" s="9">
        <v>44419</v>
      </c>
      <c r="E21" t="s">
        <v>107</v>
      </c>
      <c r="F21" s="5">
        <v>184910</v>
      </c>
      <c r="G21" s="5">
        <v>8563</v>
      </c>
      <c r="H21" s="5">
        <v>193473</v>
      </c>
      <c r="I21">
        <v>2645</v>
      </c>
      <c r="J21" s="5">
        <v>1428.3000000000002</v>
      </c>
      <c r="K21" s="5">
        <f>Properties[[#This Row],[Underwritten Monthly Rent]]-Properties[[#This Row],[Underwritten Monthly Expenses]]</f>
        <v>1216.6999999999998</v>
      </c>
      <c r="L21" s="6">
        <f>(Properties[[#This Row],[Underwritten Monthly Rent]]*12)/Properties[[#This Row],[Total Cost Basis]]</f>
        <v>0.16405389899365802</v>
      </c>
      <c r="M21" s="6">
        <f>(Properties[[#This Row],[Underwritten Monthly Net Operating Income]]*12)/Properties[[#This Row],[Total Cost Basis]]</f>
        <v>7.5464793537082686E-2</v>
      </c>
      <c r="N21" t="b">
        <f>INDEX(StatusRef[Leased or Available for Leasing],MATCH(Properties[[#This Row],[Status]],StatusRef[Status],0))</f>
        <v>1</v>
      </c>
    </row>
    <row r="22" spans="1:14" x14ac:dyDescent="0.55000000000000004">
      <c r="A22" t="s">
        <v>40</v>
      </c>
      <c r="B22" t="s">
        <v>87</v>
      </c>
      <c r="C22" t="s">
        <v>103</v>
      </c>
      <c r="D22" s="9">
        <v>44724</v>
      </c>
      <c r="E22" t="s">
        <v>107</v>
      </c>
      <c r="F22" s="5">
        <v>222910</v>
      </c>
      <c r="G22" s="5">
        <v>34698</v>
      </c>
      <c r="H22" s="5">
        <v>257608</v>
      </c>
      <c r="I22">
        <v>945</v>
      </c>
      <c r="J22" s="5">
        <v>481.95</v>
      </c>
      <c r="K22" s="5">
        <f>Properties[[#This Row],[Underwritten Monthly Rent]]-Properties[[#This Row],[Underwritten Monthly Expenses]]</f>
        <v>463.05</v>
      </c>
      <c r="L22" s="6">
        <f>(Properties[[#This Row],[Underwritten Monthly Rent]]*12)/Properties[[#This Row],[Total Cost Basis]]</f>
        <v>4.4020372038135462E-2</v>
      </c>
      <c r="M22" s="6">
        <f>(Properties[[#This Row],[Underwritten Monthly Net Operating Income]]*12)/Properties[[#This Row],[Total Cost Basis]]</f>
        <v>2.1569982298686379E-2</v>
      </c>
      <c r="N22" t="b">
        <f>INDEX(StatusRef[Leased or Available for Leasing],MATCH(Properties[[#This Row],[Status]],StatusRef[Status],0))</f>
        <v>1</v>
      </c>
    </row>
    <row r="23" spans="1:14" x14ac:dyDescent="0.55000000000000004">
      <c r="A23" t="s">
        <v>50</v>
      </c>
      <c r="B23" t="s">
        <v>97</v>
      </c>
      <c r="C23" t="s">
        <v>104</v>
      </c>
      <c r="D23" s="9">
        <v>44276</v>
      </c>
      <c r="E23" t="s">
        <v>106</v>
      </c>
      <c r="F23" s="5">
        <v>243210</v>
      </c>
      <c r="G23" s="5">
        <v>31698</v>
      </c>
      <c r="H23" s="5">
        <v>274908</v>
      </c>
      <c r="I23">
        <v>2645</v>
      </c>
      <c r="J23" s="5">
        <v>1322.5</v>
      </c>
      <c r="K23" s="5">
        <f>Properties[[#This Row],[Underwritten Monthly Rent]]-Properties[[#This Row],[Underwritten Monthly Expenses]]</f>
        <v>1322.5</v>
      </c>
      <c r="L23" s="6">
        <f>(Properties[[#This Row],[Underwritten Monthly Rent]]*12)/Properties[[#This Row],[Total Cost Basis]]</f>
        <v>0.1154568073682832</v>
      </c>
      <c r="M23" s="6">
        <f>(Properties[[#This Row],[Underwritten Monthly Net Operating Income]]*12)/Properties[[#This Row],[Total Cost Basis]]</f>
        <v>5.7728403684141602E-2</v>
      </c>
      <c r="N23" t="b">
        <f>INDEX(StatusRef[Leased or Available for Leasing],MATCH(Properties[[#This Row],[Status]],StatusRef[Status],0))</f>
        <v>1</v>
      </c>
    </row>
    <row r="24" spans="1:14" x14ac:dyDescent="0.55000000000000004">
      <c r="A24" t="s">
        <v>30</v>
      </c>
      <c r="B24" t="s">
        <v>75</v>
      </c>
      <c r="C24" t="s">
        <v>102</v>
      </c>
      <c r="D24" s="9">
        <v>44622</v>
      </c>
      <c r="E24" t="s">
        <v>105</v>
      </c>
      <c r="F24" s="5">
        <v>347080</v>
      </c>
      <c r="G24" s="5">
        <v>49962</v>
      </c>
      <c r="H24" s="5">
        <v>397042</v>
      </c>
      <c r="I24">
        <v>2005</v>
      </c>
      <c r="J24" s="5">
        <v>1002.5</v>
      </c>
      <c r="K24" s="5">
        <f>Properties[[#This Row],[Underwritten Monthly Rent]]-Properties[[#This Row],[Underwritten Monthly Expenses]]</f>
        <v>1002.5</v>
      </c>
      <c r="L24" s="6">
        <f>(Properties[[#This Row],[Underwritten Monthly Rent]]*12)/Properties[[#This Row],[Total Cost Basis]]</f>
        <v>6.0598123120475918E-2</v>
      </c>
      <c r="M24" s="6">
        <f>(Properties[[#This Row],[Underwritten Monthly Net Operating Income]]*12)/Properties[[#This Row],[Total Cost Basis]]</f>
        <v>3.0299061560237959E-2</v>
      </c>
      <c r="N24" t="b">
        <f>INDEX(StatusRef[Leased or Available for Leasing],MATCH(Properties[[#This Row],[Status]],StatusRef[Status],0))</f>
        <v>1</v>
      </c>
    </row>
    <row r="25" spans="1:14" x14ac:dyDescent="0.55000000000000004">
      <c r="A25" t="s">
        <v>45</v>
      </c>
      <c r="B25" t="s">
        <v>92</v>
      </c>
      <c r="C25" t="s">
        <v>103</v>
      </c>
      <c r="D25" s="9">
        <v>44236</v>
      </c>
      <c r="E25" t="s">
        <v>106</v>
      </c>
      <c r="F25" s="5">
        <v>192695</v>
      </c>
      <c r="G25" s="5">
        <v>19034</v>
      </c>
      <c r="H25" s="5">
        <v>211729</v>
      </c>
      <c r="I25">
        <v>1565</v>
      </c>
      <c r="J25" s="5">
        <v>751.19999999999993</v>
      </c>
      <c r="K25" s="5">
        <f>Properties[[#This Row],[Underwritten Monthly Rent]]-Properties[[#This Row],[Underwritten Monthly Expenses]]</f>
        <v>813.80000000000007</v>
      </c>
      <c r="L25" s="6">
        <f>(Properties[[#This Row],[Underwritten Monthly Rent]]*12)/Properties[[#This Row],[Total Cost Basis]]</f>
        <v>8.8698288850370052E-2</v>
      </c>
      <c r="M25" s="6">
        <f>(Properties[[#This Row],[Underwritten Monthly Net Operating Income]]*12)/Properties[[#This Row],[Total Cost Basis]]</f>
        <v>4.6123110202192424E-2</v>
      </c>
      <c r="N25" t="b">
        <f>INDEX(StatusRef[Leased or Available for Leasing],MATCH(Properties[[#This Row],[Status]],StatusRef[Status],0))</f>
        <v>1</v>
      </c>
    </row>
    <row r="26" spans="1:14" x14ac:dyDescent="0.55000000000000004">
      <c r="A26" t="s">
        <v>11</v>
      </c>
      <c r="B26" t="s">
        <v>56</v>
      </c>
      <c r="C26" t="s">
        <v>103</v>
      </c>
      <c r="D26" s="9">
        <v>44327</v>
      </c>
      <c r="E26" t="s">
        <v>109</v>
      </c>
      <c r="F26" s="5">
        <v>283705</v>
      </c>
      <c r="G26" s="5">
        <v>25116</v>
      </c>
      <c r="H26" s="5">
        <v>308821</v>
      </c>
      <c r="I26">
        <v>1635</v>
      </c>
      <c r="J26" s="5">
        <v>801.15</v>
      </c>
      <c r="K26" s="5">
        <f>Properties[[#This Row],[Underwritten Monthly Rent]]-Properties[[#This Row],[Underwritten Monthly Expenses]]</f>
        <v>833.85</v>
      </c>
      <c r="L26" s="6">
        <f>(Properties[[#This Row],[Underwritten Monthly Rent]]*12)/Properties[[#This Row],[Total Cost Basis]]</f>
        <v>6.3531948928343601E-2</v>
      </c>
      <c r="M26" s="6">
        <f>(Properties[[#This Row],[Underwritten Monthly Net Operating Income]]*12)/Properties[[#This Row],[Total Cost Basis]]</f>
        <v>3.2401293953455243E-2</v>
      </c>
      <c r="N26" t="b">
        <f>INDEX(StatusRef[Leased or Available for Leasing],MATCH(Properties[[#This Row],[Status]],StatusRef[Status],0))</f>
        <v>0</v>
      </c>
    </row>
    <row r="27" spans="1:14" x14ac:dyDescent="0.55000000000000004">
      <c r="A27" t="s">
        <v>54</v>
      </c>
      <c r="B27" t="s">
        <v>101</v>
      </c>
      <c r="C27" t="s">
        <v>102</v>
      </c>
      <c r="D27" s="9">
        <v>44186</v>
      </c>
      <c r="E27" t="s">
        <v>107</v>
      </c>
      <c r="F27" s="5">
        <v>208390</v>
      </c>
      <c r="G27" s="5">
        <v>30282</v>
      </c>
      <c r="H27" s="5">
        <v>238672</v>
      </c>
      <c r="I27">
        <v>1130</v>
      </c>
      <c r="J27" s="5">
        <v>621.5</v>
      </c>
      <c r="K27" s="5">
        <f>Properties[[#This Row],[Underwritten Monthly Rent]]-Properties[[#This Row],[Underwritten Monthly Expenses]]</f>
        <v>508.5</v>
      </c>
      <c r="L27" s="6">
        <f>(Properties[[#This Row],[Underwritten Monthly Rent]]*12)/Properties[[#This Row],[Total Cost Basis]]</f>
        <v>5.6814372863176241E-2</v>
      </c>
      <c r="M27" s="6">
        <f>(Properties[[#This Row],[Underwritten Monthly Net Operating Income]]*12)/Properties[[#This Row],[Total Cost Basis]]</f>
        <v>2.556646778842931E-2</v>
      </c>
      <c r="N27" t="b">
        <f>INDEX(StatusRef[Leased or Available for Leasing],MATCH(Properties[[#This Row],[Status]],StatusRef[Status],0))</f>
        <v>1</v>
      </c>
    </row>
    <row r="28" spans="1:14" x14ac:dyDescent="0.55000000000000004">
      <c r="A28" t="s">
        <v>13</v>
      </c>
      <c r="B28" t="s">
        <v>58</v>
      </c>
      <c r="C28" t="s">
        <v>104</v>
      </c>
      <c r="D28" s="9">
        <v>44429</v>
      </c>
      <c r="E28" t="s">
        <v>107</v>
      </c>
      <c r="F28" s="5">
        <v>348205</v>
      </c>
      <c r="G28" s="5">
        <v>27071</v>
      </c>
      <c r="H28" s="5">
        <v>375276</v>
      </c>
      <c r="I28">
        <v>2355</v>
      </c>
      <c r="J28" s="5">
        <v>1271.7</v>
      </c>
      <c r="K28" s="5">
        <f>Properties[[#This Row],[Underwritten Monthly Rent]]-Properties[[#This Row],[Underwritten Monthly Expenses]]</f>
        <v>1083.3</v>
      </c>
      <c r="L28" s="6">
        <f>(Properties[[#This Row],[Underwritten Monthly Rent]]*12)/Properties[[#This Row],[Total Cost Basis]]</f>
        <v>7.5304575832187512E-2</v>
      </c>
      <c r="M28" s="6">
        <f>(Properties[[#This Row],[Underwritten Monthly Net Operating Income]]*12)/Properties[[#This Row],[Total Cost Basis]]</f>
        <v>3.464010488280625E-2</v>
      </c>
      <c r="N28" t="b">
        <f>INDEX(StatusRef[Leased or Available for Leasing],MATCH(Properties[[#This Row],[Status]],StatusRef[Status],0))</f>
        <v>1</v>
      </c>
    </row>
    <row r="29" spans="1:14" x14ac:dyDescent="0.55000000000000004">
      <c r="A29" t="s">
        <v>17</v>
      </c>
      <c r="B29" t="s">
        <v>62</v>
      </c>
      <c r="C29" t="s">
        <v>102</v>
      </c>
      <c r="D29" s="9">
        <v>44693</v>
      </c>
      <c r="E29" t="s">
        <v>108</v>
      </c>
      <c r="F29" s="5">
        <v>322620</v>
      </c>
      <c r="G29" s="5">
        <v>2817</v>
      </c>
      <c r="H29" s="5">
        <v>325437</v>
      </c>
      <c r="I29">
        <v>2645</v>
      </c>
      <c r="J29" s="5">
        <v>1216.7</v>
      </c>
      <c r="K29" s="5">
        <f>Properties[[#This Row],[Underwritten Monthly Rent]]-Properties[[#This Row],[Underwritten Monthly Expenses]]</f>
        <v>1428.3</v>
      </c>
      <c r="L29" s="6">
        <f>(Properties[[#This Row],[Underwritten Monthly Rent]]*12)/Properties[[#This Row],[Total Cost Basis]]</f>
        <v>9.7530397588473344E-2</v>
      </c>
      <c r="M29" s="6">
        <f>(Properties[[#This Row],[Underwritten Monthly Net Operating Income]]*12)/Properties[[#This Row],[Total Cost Basis]]</f>
        <v>5.2666414697775603E-2</v>
      </c>
      <c r="N29" t="b">
        <f>INDEX(StatusRef[Leased or Available for Leasing],MATCH(Properties[[#This Row],[Status]],StatusRef[Status],0))</f>
        <v>0</v>
      </c>
    </row>
    <row r="30" spans="1:14" x14ac:dyDescent="0.55000000000000004">
      <c r="A30" t="s">
        <v>26</v>
      </c>
      <c r="B30" t="s">
        <v>71</v>
      </c>
      <c r="C30" t="s">
        <v>102</v>
      </c>
      <c r="D30" s="9">
        <v>44596</v>
      </c>
      <c r="E30" t="s">
        <v>108</v>
      </c>
      <c r="F30" s="5">
        <v>227965</v>
      </c>
      <c r="G30" s="5">
        <v>3025</v>
      </c>
      <c r="H30" s="5">
        <v>230990</v>
      </c>
      <c r="I30">
        <v>1945</v>
      </c>
      <c r="J30" s="5">
        <v>1011.4000000000001</v>
      </c>
      <c r="K30" s="5">
        <f>Properties[[#This Row],[Underwritten Monthly Rent]]-Properties[[#This Row],[Underwritten Monthly Expenses]]</f>
        <v>933.59999999999991</v>
      </c>
      <c r="L30" s="6">
        <f>(Properties[[#This Row],[Underwritten Monthly Rent]]*12)/Properties[[#This Row],[Total Cost Basis]]</f>
        <v>0.10104333520931642</v>
      </c>
      <c r="M30" s="6">
        <f>(Properties[[#This Row],[Underwritten Monthly Net Operating Income]]*12)/Properties[[#This Row],[Total Cost Basis]]</f>
        <v>4.8500800900471874E-2</v>
      </c>
      <c r="N30" t="b">
        <f>INDEX(StatusRef[Leased or Available for Leasing],MATCH(Properties[[#This Row],[Status]],StatusRef[Status],0))</f>
        <v>0</v>
      </c>
    </row>
    <row r="31" spans="1:14" x14ac:dyDescent="0.55000000000000004">
      <c r="A31" t="s">
        <v>22</v>
      </c>
      <c r="B31" t="s">
        <v>67</v>
      </c>
      <c r="C31" t="s">
        <v>103</v>
      </c>
      <c r="D31" s="9">
        <v>44656</v>
      </c>
      <c r="E31" t="s">
        <v>105</v>
      </c>
      <c r="F31" s="5">
        <v>164490</v>
      </c>
      <c r="G31" s="5">
        <v>15096</v>
      </c>
      <c r="H31" s="5">
        <v>179586</v>
      </c>
      <c r="I31">
        <v>1915</v>
      </c>
      <c r="J31" s="5">
        <v>1014.95</v>
      </c>
      <c r="K31" s="5">
        <f>Properties[[#This Row],[Underwritten Monthly Rent]]-Properties[[#This Row],[Underwritten Monthly Expenses]]</f>
        <v>900.05</v>
      </c>
      <c r="L31" s="6">
        <f>(Properties[[#This Row],[Underwritten Monthly Rent]]*12)/Properties[[#This Row],[Total Cost Basis]]</f>
        <v>0.12796097691356786</v>
      </c>
      <c r="M31" s="6">
        <f>(Properties[[#This Row],[Underwritten Monthly Net Operating Income]]*12)/Properties[[#This Row],[Total Cost Basis]]</f>
        <v>6.0141659149376893E-2</v>
      </c>
      <c r="N31" t="b">
        <f>INDEX(StatusRef[Leased or Available for Leasing],MATCH(Properties[[#This Row],[Status]],StatusRef[Status],0))</f>
        <v>1</v>
      </c>
    </row>
    <row r="32" spans="1:14" x14ac:dyDescent="0.55000000000000004">
      <c r="A32" t="s">
        <v>51</v>
      </c>
      <c r="B32" t="s">
        <v>98</v>
      </c>
      <c r="C32" t="s">
        <v>104</v>
      </c>
      <c r="D32" s="9">
        <v>44846</v>
      </c>
      <c r="E32" t="s">
        <v>108</v>
      </c>
      <c r="F32" s="5">
        <v>306145</v>
      </c>
      <c r="G32" s="5">
        <v>19804</v>
      </c>
      <c r="H32" s="5">
        <v>325949</v>
      </c>
      <c r="I32">
        <v>1190</v>
      </c>
      <c r="J32" s="5">
        <v>476</v>
      </c>
      <c r="K32" s="5">
        <f>Properties[[#This Row],[Underwritten Monthly Rent]]-Properties[[#This Row],[Underwritten Monthly Expenses]]</f>
        <v>714</v>
      </c>
      <c r="L32" s="6">
        <f>(Properties[[#This Row],[Underwritten Monthly Rent]]*12)/Properties[[#This Row],[Total Cost Basis]]</f>
        <v>4.3810534776912956E-2</v>
      </c>
      <c r="M32" s="6">
        <f>(Properties[[#This Row],[Underwritten Monthly Net Operating Income]]*12)/Properties[[#This Row],[Total Cost Basis]]</f>
        <v>2.628632086614777E-2</v>
      </c>
      <c r="N32" t="b">
        <f>INDEX(StatusRef[Leased or Available for Leasing],MATCH(Properties[[#This Row],[Status]],StatusRef[Status],0))</f>
        <v>0</v>
      </c>
    </row>
    <row r="33" spans="1:14" x14ac:dyDescent="0.55000000000000004">
      <c r="A33" t="s">
        <v>49</v>
      </c>
      <c r="B33" t="s">
        <v>96</v>
      </c>
      <c r="C33" t="s">
        <v>104</v>
      </c>
      <c r="D33" s="9">
        <v>44495</v>
      </c>
      <c r="E33" t="s">
        <v>106</v>
      </c>
      <c r="F33" s="5">
        <v>155485</v>
      </c>
      <c r="G33" s="5">
        <v>30488</v>
      </c>
      <c r="H33" s="5">
        <v>185973</v>
      </c>
      <c r="I33">
        <v>995</v>
      </c>
      <c r="J33" s="5">
        <v>477.59999999999997</v>
      </c>
      <c r="K33" s="5">
        <f>Properties[[#This Row],[Underwritten Monthly Rent]]-Properties[[#This Row],[Underwritten Monthly Expenses]]</f>
        <v>517.40000000000009</v>
      </c>
      <c r="L33" s="6">
        <f>(Properties[[#This Row],[Underwritten Monthly Rent]]*12)/Properties[[#This Row],[Total Cost Basis]]</f>
        <v>6.4202868158281037E-2</v>
      </c>
      <c r="M33" s="6">
        <f>(Properties[[#This Row],[Underwritten Monthly Net Operating Income]]*12)/Properties[[#This Row],[Total Cost Basis]]</f>
        <v>3.3385491442306146E-2</v>
      </c>
      <c r="N33" t="b">
        <f>INDEX(StatusRef[Leased or Available for Leasing],MATCH(Properties[[#This Row],[Status]],StatusRef[Status],0))</f>
        <v>1</v>
      </c>
    </row>
    <row r="34" spans="1:14" x14ac:dyDescent="0.55000000000000004">
      <c r="A34" t="s">
        <v>46</v>
      </c>
      <c r="B34" t="s">
        <v>93</v>
      </c>
      <c r="C34" t="s">
        <v>104</v>
      </c>
      <c r="D34" s="9">
        <v>44690</v>
      </c>
      <c r="E34" t="s">
        <v>105</v>
      </c>
      <c r="F34" s="5">
        <v>286735</v>
      </c>
      <c r="G34" s="5">
        <v>2479</v>
      </c>
      <c r="H34" s="5">
        <v>289214</v>
      </c>
      <c r="I34">
        <v>1260</v>
      </c>
      <c r="J34" s="5">
        <v>693</v>
      </c>
      <c r="K34" s="5">
        <f>Properties[[#This Row],[Underwritten Monthly Rent]]-Properties[[#This Row],[Underwritten Monthly Expenses]]</f>
        <v>567</v>
      </c>
      <c r="L34" s="6">
        <f>(Properties[[#This Row],[Underwritten Monthly Rent]]*12)/Properties[[#This Row],[Total Cost Basis]]</f>
        <v>5.2279626850705703E-2</v>
      </c>
      <c r="M34" s="6">
        <f>(Properties[[#This Row],[Underwritten Monthly Net Operating Income]]*12)/Properties[[#This Row],[Total Cost Basis]]</f>
        <v>2.3525832082817569E-2</v>
      </c>
      <c r="N34" t="b">
        <f>INDEX(StatusRef[Leased or Available for Leasing],MATCH(Properties[[#This Row],[Status]],StatusRef[Status],0))</f>
        <v>1</v>
      </c>
    </row>
    <row r="35" spans="1:14" x14ac:dyDescent="0.55000000000000004">
      <c r="A35" t="s">
        <v>36</v>
      </c>
      <c r="B35" t="s">
        <v>83</v>
      </c>
      <c r="C35" t="s">
        <v>104</v>
      </c>
      <c r="D35" s="9">
        <v>44065</v>
      </c>
      <c r="E35" t="s">
        <v>107</v>
      </c>
      <c r="F35" s="5">
        <v>258645</v>
      </c>
      <c r="G35" s="5">
        <v>36407</v>
      </c>
      <c r="H35" s="5">
        <v>295052</v>
      </c>
      <c r="I35">
        <v>1930</v>
      </c>
      <c r="J35" s="5">
        <v>907.09999999999991</v>
      </c>
      <c r="K35" s="5">
        <f>Properties[[#This Row],[Underwritten Monthly Rent]]-Properties[[#This Row],[Underwritten Monthly Expenses]]</f>
        <v>1022.9000000000001</v>
      </c>
      <c r="L35" s="6">
        <f>(Properties[[#This Row],[Underwritten Monthly Rent]]*12)/Properties[[#This Row],[Total Cost Basis]]</f>
        <v>7.8494638233260583E-2</v>
      </c>
      <c r="M35" s="6">
        <f>(Properties[[#This Row],[Underwritten Monthly Net Operating Income]]*12)/Properties[[#This Row],[Total Cost Basis]]</f>
        <v>4.1602158263628113E-2</v>
      </c>
      <c r="N35" t="b">
        <f>INDEX(StatusRef[Leased or Available for Leasing],MATCH(Properties[[#This Row],[Status]],StatusRef[Status],0))</f>
        <v>1</v>
      </c>
    </row>
    <row r="36" spans="1:14" x14ac:dyDescent="0.55000000000000004">
      <c r="A36" t="s">
        <v>52</v>
      </c>
      <c r="B36" t="s">
        <v>99</v>
      </c>
      <c r="C36" t="s">
        <v>102</v>
      </c>
      <c r="D36" s="9">
        <v>43908</v>
      </c>
      <c r="E36" t="s">
        <v>106</v>
      </c>
      <c r="F36" s="5">
        <v>198790</v>
      </c>
      <c r="G36" s="5">
        <v>9613</v>
      </c>
      <c r="H36" s="5">
        <v>208403</v>
      </c>
      <c r="I36">
        <v>1270</v>
      </c>
      <c r="J36" s="5">
        <v>673.1</v>
      </c>
      <c r="K36" s="5">
        <f>Properties[[#This Row],[Underwritten Monthly Rent]]-Properties[[#This Row],[Underwritten Monthly Expenses]]</f>
        <v>596.9</v>
      </c>
      <c r="L36" s="6">
        <f>(Properties[[#This Row],[Underwritten Monthly Rent]]*12)/Properties[[#This Row],[Total Cost Basis]]</f>
        <v>7.3127546148567923E-2</v>
      </c>
      <c r="M36" s="6">
        <f>(Properties[[#This Row],[Underwritten Monthly Net Operating Income]]*12)/Properties[[#This Row],[Total Cost Basis]]</f>
        <v>3.4369946689826916E-2</v>
      </c>
      <c r="N36" t="b">
        <f>INDEX(StatusRef[Leased or Available for Leasing],MATCH(Properties[[#This Row],[Status]],StatusRef[Status],0))</f>
        <v>1</v>
      </c>
    </row>
    <row r="37" spans="1:14" x14ac:dyDescent="0.55000000000000004">
      <c r="A37" t="s">
        <v>31</v>
      </c>
      <c r="B37" t="s">
        <v>76</v>
      </c>
      <c r="C37" t="s">
        <v>102</v>
      </c>
      <c r="D37" s="9">
        <v>44833</v>
      </c>
      <c r="E37" t="s">
        <v>109</v>
      </c>
      <c r="F37" s="5">
        <v>264060</v>
      </c>
      <c r="G37" s="5">
        <v>33780</v>
      </c>
      <c r="H37" s="5">
        <v>297840</v>
      </c>
      <c r="I37">
        <v>2710</v>
      </c>
      <c r="J37" s="5">
        <v>1463.4</v>
      </c>
      <c r="K37" s="5">
        <f>Properties[[#This Row],[Underwritten Monthly Rent]]-Properties[[#This Row],[Underwritten Monthly Expenses]]</f>
        <v>1246.5999999999999</v>
      </c>
      <c r="L37" s="6">
        <f>(Properties[[#This Row],[Underwritten Monthly Rent]]*12)/Properties[[#This Row],[Total Cost Basis]]</f>
        <v>0.10918614020950847</v>
      </c>
      <c r="M37" s="6">
        <f>(Properties[[#This Row],[Underwritten Monthly Net Operating Income]]*12)/Properties[[#This Row],[Total Cost Basis]]</f>
        <v>5.022562449637389E-2</v>
      </c>
      <c r="N37" t="b">
        <f>INDEX(StatusRef[Leased or Available for Leasing],MATCH(Properties[[#This Row],[Status]],StatusRef[Status],0))</f>
        <v>0</v>
      </c>
    </row>
    <row r="38" spans="1:14" x14ac:dyDescent="0.55000000000000004">
      <c r="A38" t="s">
        <v>33</v>
      </c>
      <c r="B38" t="s">
        <v>79</v>
      </c>
      <c r="C38" t="s">
        <v>102</v>
      </c>
      <c r="D38" s="9">
        <v>44059</v>
      </c>
      <c r="E38" t="s">
        <v>107</v>
      </c>
      <c r="F38" s="5">
        <v>261450</v>
      </c>
      <c r="G38" s="5">
        <v>46854</v>
      </c>
      <c r="H38" s="5">
        <v>308304</v>
      </c>
      <c r="I38">
        <v>1225</v>
      </c>
      <c r="J38" s="5">
        <v>637</v>
      </c>
      <c r="K38" s="5">
        <f>Properties[[#This Row],[Underwritten Monthly Rent]]-Properties[[#This Row],[Underwritten Monthly Expenses]]</f>
        <v>588</v>
      </c>
      <c r="L38" s="6">
        <f>(Properties[[#This Row],[Underwritten Monthly Rent]]*12)/Properties[[#This Row],[Total Cost Basis]]</f>
        <v>4.7680211739062742E-2</v>
      </c>
      <c r="M38" s="6">
        <f>(Properties[[#This Row],[Underwritten Monthly Net Operating Income]]*12)/Properties[[#This Row],[Total Cost Basis]]</f>
        <v>2.2886501634750117E-2</v>
      </c>
      <c r="N38" t="b">
        <f>INDEX(StatusRef[Leased or Available for Leasing],MATCH(Properties[[#This Row],[Status]],StatusRef[Status],0))</f>
        <v>1</v>
      </c>
    </row>
    <row r="39" spans="1:14" x14ac:dyDescent="0.55000000000000004">
      <c r="A39" t="s">
        <v>33</v>
      </c>
      <c r="B39" t="s">
        <v>82</v>
      </c>
      <c r="C39" t="s">
        <v>103</v>
      </c>
      <c r="D39" s="9">
        <v>44731</v>
      </c>
      <c r="E39" t="s">
        <v>106</v>
      </c>
      <c r="F39" s="5">
        <v>214645</v>
      </c>
      <c r="G39" s="5">
        <v>48216</v>
      </c>
      <c r="H39" s="5">
        <v>262861</v>
      </c>
      <c r="I39">
        <v>1620</v>
      </c>
      <c r="J39" s="5">
        <v>680.4</v>
      </c>
      <c r="K39" s="5">
        <f>Properties[[#This Row],[Underwritten Monthly Rent]]-Properties[[#This Row],[Underwritten Monthly Expenses]]</f>
        <v>939.6</v>
      </c>
      <c r="L39" s="6">
        <f>(Properties[[#This Row],[Underwritten Monthly Rent]]*12)/Properties[[#This Row],[Total Cost Basis]]</f>
        <v>7.3955436523485796E-2</v>
      </c>
      <c r="M39" s="6">
        <f>(Properties[[#This Row],[Underwritten Monthly Net Operating Income]]*12)/Properties[[#This Row],[Total Cost Basis]]</f>
        <v>4.2894153183621768E-2</v>
      </c>
      <c r="N39" t="b">
        <f>INDEX(StatusRef[Leased or Available for Leasing],MATCH(Properties[[#This Row],[Status]],StatusRef[Status],0))</f>
        <v>1</v>
      </c>
    </row>
    <row r="40" spans="1:14" x14ac:dyDescent="0.55000000000000004">
      <c r="A40" t="s">
        <v>35</v>
      </c>
      <c r="B40" t="s">
        <v>81</v>
      </c>
      <c r="C40" t="s">
        <v>104</v>
      </c>
      <c r="D40" s="9">
        <v>44289</v>
      </c>
      <c r="E40" t="s">
        <v>105</v>
      </c>
      <c r="F40" s="5">
        <v>155830</v>
      </c>
      <c r="G40" s="5">
        <v>35247</v>
      </c>
      <c r="H40" s="5">
        <v>191077</v>
      </c>
      <c r="I40">
        <v>1915</v>
      </c>
      <c r="J40" s="5">
        <v>1034.1000000000001</v>
      </c>
      <c r="K40" s="5">
        <f>Properties[[#This Row],[Underwritten Monthly Rent]]-Properties[[#This Row],[Underwritten Monthly Expenses]]</f>
        <v>880.89999999999986</v>
      </c>
      <c r="L40" s="6">
        <f>(Properties[[#This Row],[Underwritten Monthly Rent]]*12)/Properties[[#This Row],[Total Cost Basis]]</f>
        <v>0.12026565206696777</v>
      </c>
      <c r="M40" s="6">
        <f>(Properties[[#This Row],[Underwritten Monthly Net Operating Income]]*12)/Properties[[#This Row],[Total Cost Basis]]</f>
        <v>5.5322199950805166E-2</v>
      </c>
      <c r="N40" t="b">
        <f>INDEX(StatusRef[Leased or Available for Leasing],MATCH(Properties[[#This Row],[Status]],StatusRef[Status],0))</f>
        <v>1</v>
      </c>
    </row>
    <row r="41" spans="1:14" x14ac:dyDescent="0.55000000000000004">
      <c r="A41" t="s">
        <v>29</v>
      </c>
      <c r="B41" t="s">
        <v>74</v>
      </c>
      <c r="C41" t="s">
        <v>103</v>
      </c>
      <c r="D41" s="9">
        <v>44610</v>
      </c>
      <c r="E41" t="s">
        <v>109</v>
      </c>
      <c r="F41" s="5">
        <v>176540</v>
      </c>
      <c r="G41" s="5">
        <v>15668</v>
      </c>
      <c r="H41" s="5">
        <v>192208</v>
      </c>
      <c r="I41">
        <v>2055</v>
      </c>
      <c r="J41" s="5">
        <v>986.4</v>
      </c>
      <c r="K41" s="5">
        <f>Properties[[#This Row],[Underwritten Monthly Rent]]-Properties[[#This Row],[Underwritten Monthly Expenses]]</f>
        <v>1068.5999999999999</v>
      </c>
      <c r="L41" s="6">
        <f>(Properties[[#This Row],[Underwritten Monthly Rent]]*12)/Properties[[#This Row],[Total Cost Basis]]</f>
        <v>0.12829850994755682</v>
      </c>
      <c r="M41" s="6">
        <f>(Properties[[#This Row],[Underwritten Monthly Net Operating Income]]*12)/Properties[[#This Row],[Total Cost Basis]]</f>
        <v>6.6715225172729542E-2</v>
      </c>
      <c r="N41" t="b">
        <f>INDEX(StatusRef[Leased or Available for Leasing],MATCH(Properties[[#This Row],[Status]],StatusRef[Status],0))</f>
        <v>0</v>
      </c>
    </row>
    <row r="42" spans="1:14" x14ac:dyDescent="0.55000000000000004">
      <c r="A42" t="s">
        <v>14</v>
      </c>
      <c r="B42" t="s">
        <v>59</v>
      </c>
      <c r="C42" t="s">
        <v>102</v>
      </c>
      <c r="D42" s="9">
        <v>44202</v>
      </c>
      <c r="E42" t="s">
        <v>107</v>
      </c>
      <c r="F42" s="5">
        <v>157375</v>
      </c>
      <c r="G42" s="5">
        <v>28445</v>
      </c>
      <c r="H42" s="5">
        <v>185820</v>
      </c>
      <c r="I42">
        <v>1850</v>
      </c>
      <c r="J42" s="5">
        <v>888</v>
      </c>
      <c r="K42" s="5">
        <f>Properties[[#This Row],[Underwritten Monthly Rent]]-Properties[[#This Row],[Underwritten Monthly Expenses]]</f>
        <v>962</v>
      </c>
      <c r="L42" s="6">
        <f>(Properties[[#This Row],[Underwritten Monthly Rent]]*12)/Properties[[#This Row],[Total Cost Basis]]</f>
        <v>0.11947045527930256</v>
      </c>
      <c r="M42" s="6">
        <f>(Properties[[#This Row],[Underwritten Monthly Net Operating Income]]*12)/Properties[[#This Row],[Total Cost Basis]]</f>
        <v>6.2124636745237327E-2</v>
      </c>
      <c r="N42" t="b">
        <f>INDEX(StatusRef[Leased or Available for Leasing],MATCH(Properties[[#This Row],[Status]],StatusRef[Status],0))</f>
        <v>1</v>
      </c>
    </row>
    <row r="43" spans="1:14" x14ac:dyDescent="0.55000000000000004">
      <c r="A43" t="s">
        <v>41</v>
      </c>
      <c r="B43" t="s">
        <v>88</v>
      </c>
      <c r="C43" t="s">
        <v>102</v>
      </c>
      <c r="D43" s="9">
        <v>44331</v>
      </c>
      <c r="E43" t="s">
        <v>106</v>
      </c>
      <c r="F43" s="5">
        <v>343115</v>
      </c>
      <c r="G43" s="5">
        <v>33837</v>
      </c>
      <c r="H43" s="5">
        <v>376952</v>
      </c>
      <c r="I43">
        <v>2750</v>
      </c>
      <c r="J43" s="5">
        <v>1485</v>
      </c>
      <c r="K43" s="5">
        <f>Properties[[#This Row],[Underwritten Monthly Rent]]-Properties[[#This Row],[Underwritten Monthly Expenses]]</f>
        <v>1265</v>
      </c>
      <c r="L43" s="6">
        <f>(Properties[[#This Row],[Underwritten Monthly Rent]]*12)/Properties[[#This Row],[Total Cost Basis]]</f>
        <v>8.7544302722893097E-2</v>
      </c>
      <c r="M43" s="6">
        <f>(Properties[[#This Row],[Underwritten Monthly Net Operating Income]]*12)/Properties[[#This Row],[Total Cost Basis]]</f>
        <v>4.0270379252530825E-2</v>
      </c>
      <c r="N43" t="b">
        <f>INDEX(StatusRef[Leased or Available for Leasing],MATCH(Properties[[#This Row],[Status]],StatusRef[Status],0))</f>
        <v>1</v>
      </c>
    </row>
    <row r="44" spans="1:14" x14ac:dyDescent="0.55000000000000004">
      <c r="A44" t="s">
        <v>43</v>
      </c>
      <c r="B44" t="s">
        <v>90</v>
      </c>
      <c r="C44" t="s">
        <v>102</v>
      </c>
      <c r="D44" s="9">
        <v>44164</v>
      </c>
      <c r="E44" t="s">
        <v>109</v>
      </c>
      <c r="F44" s="5">
        <v>334245</v>
      </c>
      <c r="G44" s="5">
        <v>28680</v>
      </c>
      <c r="H44" s="5">
        <v>362925</v>
      </c>
      <c r="I44">
        <v>1795</v>
      </c>
      <c r="J44" s="5">
        <v>825.7</v>
      </c>
      <c r="K44" s="5">
        <f>Properties[[#This Row],[Underwritten Monthly Rent]]-Properties[[#This Row],[Underwritten Monthly Expenses]]</f>
        <v>969.3</v>
      </c>
      <c r="L44" s="6">
        <f>(Properties[[#This Row],[Underwritten Monthly Rent]]*12)/Properties[[#This Row],[Total Cost Basis]]</f>
        <v>5.9351105600330648E-2</v>
      </c>
      <c r="M44" s="6">
        <f>(Properties[[#This Row],[Underwritten Monthly Net Operating Income]]*12)/Properties[[#This Row],[Total Cost Basis]]</f>
        <v>3.2049597024178547E-2</v>
      </c>
      <c r="N44" t="b">
        <f>INDEX(StatusRef[Leased or Available for Leasing],MATCH(Properties[[#This Row],[Status]],StatusRef[Status],0))</f>
        <v>0</v>
      </c>
    </row>
    <row r="45" spans="1:14" x14ac:dyDescent="0.55000000000000004">
      <c r="A45" t="s">
        <v>42</v>
      </c>
      <c r="B45" t="s">
        <v>89</v>
      </c>
      <c r="C45" t="s">
        <v>103</v>
      </c>
      <c r="D45" s="9">
        <v>44428</v>
      </c>
      <c r="E45" t="s">
        <v>105</v>
      </c>
      <c r="F45" s="5">
        <v>328985</v>
      </c>
      <c r="G45" s="5">
        <v>37820</v>
      </c>
      <c r="H45" s="5">
        <v>366805</v>
      </c>
      <c r="I45">
        <v>1800</v>
      </c>
      <c r="J45" s="5">
        <v>954</v>
      </c>
      <c r="K45" s="5">
        <f>Properties[[#This Row],[Underwritten Monthly Rent]]-Properties[[#This Row],[Underwritten Monthly Expenses]]</f>
        <v>846</v>
      </c>
      <c r="L45" s="6">
        <f>(Properties[[#This Row],[Underwritten Monthly Rent]]*12)/Properties[[#This Row],[Total Cost Basis]]</f>
        <v>5.888687449734873E-2</v>
      </c>
      <c r="M45" s="6">
        <f>(Properties[[#This Row],[Underwritten Monthly Net Operating Income]]*12)/Properties[[#This Row],[Total Cost Basis]]</f>
        <v>2.7676831013753903E-2</v>
      </c>
      <c r="N45" t="b">
        <f>INDEX(StatusRef[Leased or Available for Leasing],MATCH(Properties[[#This Row],[Status]],StatusRef[Status],0))</f>
        <v>1</v>
      </c>
    </row>
    <row r="46" spans="1:14" x14ac:dyDescent="0.55000000000000004">
      <c r="A46" t="s">
        <v>38</v>
      </c>
      <c r="B46" t="s">
        <v>85</v>
      </c>
      <c r="C46" t="s">
        <v>102</v>
      </c>
      <c r="D46" s="9">
        <v>44523</v>
      </c>
      <c r="E46" t="s">
        <v>109</v>
      </c>
      <c r="F46" s="5">
        <v>286955</v>
      </c>
      <c r="G46" s="5">
        <v>18544</v>
      </c>
      <c r="H46" s="5">
        <v>305499</v>
      </c>
      <c r="I46">
        <v>1145</v>
      </c>
      <c r="J46" s="5">
        <v>515.25</v>
      </c>
      <c r="K46" s="5">
        <f>Properties[[#This Row],[Underwritten Monthly Rent]]-Properties[[#This Row],[Underwritten Monthly Expenses]]</f>
        <v>629.75</v>
      </c>
      <c r="L46" s="6">
        <f>(Properties[[#This Row],[Underwritten Monthly Rent]]*12)/Properties[[#This Row],[Total Cost Basis]]</f>
        <v>4.4975597301464165E-2</v>
      </c>
      <c r="M46" s="6">
        <f>(Properties[[#This Row],[Underwritten Monthly Net Operating Income]]*12)/Properties[[#This Row],[Total Cost Basis]]</f>
        <v>2.4736578515805289E-2</v>
      </c>
      <c r="N46" t="b">
        <f>INDEX(StatusRef[Leased or Available for Leasing],MATCH(Properties[[#This Row],[Status]],StatusRef[Status],0))</f>
        <v>0</v>
      </c>
    </row>
    <row r="47" spans="1:14" x14ac:dyDescent="0.55000000000000004">
      <c r="A47" t="s">
        <v>24</v>
      </c>
      <c r="B47" t="s">
        <v>69</v>
      </c>
      <c r="C47" t="s">
        <v>102</v>
      </c>
      <c r="D47" s="9">
        <v>44141</v>
      </c>
      <c r="E47" t="s">
        <v>108</v>
      </c>
      <c r="F47" s="5">
        <v>299105</v>
      </c>
      <c r="G47" s="5">
        <v>5552</v>
      </c>
      <c r="H47" s="5">
        <v>304657</v>
      </c>
      <c r="I47">
        <v>2420</v>
      </c>
      <c r="J47" s="5">
        <v>1089</v>
      </c>
      <c r="K47" s="5">
        <f>Properties[[#This Row],[Underwritten Monthly Rent]]-Properties[[#This Row],[Underwritten Monthly Expenses]]</f>
        <v>1331</v>
      </c>
      <c r="L47" s="6">
        <f>(Properties[[#This Row],[Underwritten Monthly Rent]]*12)/Properties[[#This Row],[Total Cost Basis]]</f>
        <v>9.5320311038315217E-2</v>
      </c>
      <c r="M47" s="6">
        <f>(Properties[[#This Row],[Underwritten Monthly Net Operating Income]]*12)/Properties[[#This Row],[Total Cost Basis]]</f>
        <v>5.242617107107337E-2</v>
      </c>
      <c r="N47" t="b">
        <f>INDEX(StatusRef[Leased or Available for Leasing],MATCH(Properties[[#This Row],[Status]],StatusRef[Status],0))</f>
        <v>0</v>
      </c>
    </row>
    <row r="48" spans="1:14" x14ac:dyDescent="0.55000000000000004">
      <c r="A48" t="s">
        <v>10</v>
      </c>
      <c r="B48" t="s">
        <v>55</v>
      </c>
      <c r="C48" t="s">
        <v>103</v>
      </c>
      <c r="D48" s="9">
        <v>43835</v>
      </c>
      <c r="E48" t="s">
        <v>105</v>
      </c>
      <c r="F48" s="5">
        <v>158650</v>
      </c>
      <c r="G48" s="5">
        <v>40627</v>
      </c>
      <c r="H48" s="5">
        <v>199277</v>
      </c>
      <c r="I48">
        <v>2435</v>
      </c>
      <c r="J48" s="5">
        <v>1266.2</v>
      </c>
      <c r="K48" s="5">
        <f>Properties[[#This Row],[Underwritten Monthly Rent]]-Properties[[#This Row],[Underwritten Monthly Expenses]]</f>
        <v>1168.8</v>
      </c>
      <c r="L48" s="6">
        <f>(Properties[[#This Row],[Underwritten Monthly Rent]]*12)/Properties[[#This Row],[Total Cost Basis]]</f>
        <v>0.1466300676947164</v>
      </c>
      <c r="M48" s="6">
        <f>(Properties[[#This Row],[Underwritten Monthly Net Operating Income]]*12)/Properties[[#This Row],[Total Cost Basis]]</f>
        <v>7.0382432493463862E-2</v>
      </c>
      <c r="N48" t="b">
        <f>INDEX(StatusRef[Leased or Available for Leasing],MATCH(Properties[[#This Row],[Status]],StatusRef[Status],0))</f>
        <v>1</v>
      </c>
    </row>
    <row r="49" spans="1:14" x14ac:dyDescent="0.55000000000000004">
      <c r="A49" t="s">
        <v>37</v>
      </c>
      <c r="B49" t="s">
        <v>84</v>
      </c>
      <c r="C49" t="s">
        <v>104</v>
      </c>
      <c r="D49" s="9">
        <v>44817</v>
      </c>
      <c r="E49" t="s">
        <v>107</v>
      </c>
      <c r="F49" s="5">
        <v>185535</v>
      </c>
      <c r="G49" s="5">
        <v>17294</v>
      </c>
      <c r="H49" s="5">
        <v>202829</v>
      </c>
      <c r="I49">
        <v>2695</v>
      </c>
      <c r="J49" s="5">
        <v>1347.5</v>
      </c>
      <c r="K49" s="5">
        <f>Properties[[#This Row],[Underwritten Monthly Rent]]-Properties[[#This Row],[Underwritten Monthly Expenses]]</f>
        <v>1347.5</v>
      </c>
      <c r="L49" s="6">
        <f>(Properties[[#This Row],[Underwritten Monthly Rent]]*12)/Properties[[#This Row],[Total Cost Basis]]</f>
        <v>0.15944465535007321</v>
      </c>
      <c r="M49" s="6">
        <f>(Properties[[#This Row],[Underwritten Monthly Net Operating Income]]*12)/Properties[[#This Row],[Total Cost Basis]]</f>
        <v>7.9722327675036606E-2</v>
      </c>
      <c r="N49" t="b">
        <f>INDEX(StatusRef[Leased or Available for Leasing],MATCH(Properties[[#This Row],[Status]],StatusRef[Status],0))</f>
        <v>1</v>
      </c>
    </row>
    <row r="50" spans="1:14" x14ac:dyDescent="0.55000000000000004">
      <c r="A50" t="s">
        <v>12</v>
      </c>
      <c r="B50" t="s">
        <v>57</v>
      </c>
      <c r="C50" t="s">
        <v>104</v>
      </c>
      <c r="D50" s="9">
        <v>43873</v>
      </c>
      <c r="E50" t="s">
        <v>108</v>
      </c>
      <c r="F50" s="5">
        <v>275120</v>
      </c>
      <c r="G50" s="5">
        <v>44437</v>
      </c>
      <c r="H50" s="5">
        <v>319557</v>
      </c>
      <c r="I50">
        <v>1325</v>
      </c>
      <c r="J50" s="5">
        <v>649.25</v>
      </c>
      <c r="K50" s="5">
        <f>Properties[[#This Row],[Underwritten Monthly Rent]]-Properties[[#This Row],[Underwritten Monthly Expenses]]</f>
        <v>675.75</v>
      </c>
      <c r="L50" s="6">
        <f>(Properties[[#This Row],[Underwritten Monthly Rent]]*12)/Properties[[#This Row],[Total Cost Basis]]</f>
        <v>4.9756381490626084E-2</v>
      </c>
      <c r="M50" s="6">
        <f>(Properties[[#This Row],[Underwritten Monthly Net Operating Income]]*12)/Properties[[#This Row],[Total Cost Basis]]</f>
        <v>2.5375754560219302E-2</v>
      </c>
      <c r="N50" t="b">
        <f>INDEX(StatusRef[Leased or Available for Leasing],MATCH(Properties[[#This Row],[Status]],StatusRef[Status],0))</f>
        <v>0</v>
      </c>
    </row>
  </sheetData>
  <pageMargins left="0.7" right="0.7" top="0.75" bottom="0.75" header="0.3" footer="0.3"/>
  <pageSetup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BD9E6-C968-4653-92DD-D6BCE353DB63}">
  <sheetPr>
    <tabColor theme="1"/>
  </sheetPr>
  <dimension ref="A1:C8"/>
  <sheetViews>
    <sheetView workbookViewId="0">
      <selection activeCell="A4" sqref="A4:A8"/>
    </sheetView>
  </sheetViews>
  <sheetFormatPr defaultRowHeight="14.4" x14ac:dyDescent="0.55000000000000004"/>
  <cols>
    <col min="1" max="1" width="10.20703125" bestFit="1" customWidth="1"/>
    <col min="2" max="2" width="27.62890625" customWidth="1"/>
  </cols>
  <sheetData>
    <row r="1" spans="1:3" x14ac:dyDescent="0.55000000000000004">
      <c r="A1" s="2">
        <f>ReportDate</f>
        <v>45014</v>
      </c>
      <c r="B1" s="1"/>
      <c r="C1" s="1"/>
    </row>
    <row r="2" spans="1:3" x14ac:dyDescent="0.55000000000000004">
      <c r="A2" s="3" t="s">
        <v>114</v>
      </c>
    </row>
    <row r="3" spans="1:3" x14ac:dyDescent="0.55000000000000004">
      <c r="A3" s="4" t="s">
        <v>3</v>
      </c>
      <c r="B3" s="4" t="s">
        <v>115</v>
      </c>
    </row>
    <row r="4" spans="1:3" x14ac:dyDescent="0.55000000000000004">
      <c r="A4" t="s">
        <v>109</v>
      </c>
      <c r="B4" t="b">
        <v>0</v>
      </c>
    </row>
    <row r="5" spans="1:3" x14ac:dyDescent="0.55000000000000004">
      <c r="A5" t="s">
        <v>108</v>
      </c>
      <c r="B5" t="b">
        <v>0</v>
      </c>
    </row>
    <row r="6" spans="1:3" x14ac:dyDescent="0.55000000000000004">
      <c r="A6" t="s">
        <v>106</v>
      </c>
      <c r="B6" t="b">
        <v>1</v>
      </c>
    </row>
    <row r="7" spans="1:3" x14ac:dyDescent="0.55000000000000004">
      <c r="A7" t="s">
        <v>107</v>
      </c>
      <c r="B7" t="b">
        <v>1</v>
      </c>
    </row>
    <row r="8" spans="1:3" x14ac:dyDescent="0.55000000000000004">
      <c r="A8" t="s">
        <v>105</v>
      </c>
      <c r="B8" t="b">
        <v>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Summary</vt:lpstr>
      <vt:lpstr>Property Data</vt:lpstr>
      <vt:lpstr>Reference</vt:lpstr>
      <vt:lpstr>ReportDate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Alec Nathan</dc:creator>
  <cp:lastModifiedBy>Alec Nathan</cp:lastModifiedBy>
  <dcterms:created xsi:type="dcterms:W3CDTF">2023-03-29T02:26:48Z</dcterms:created>
  <dcterms:modified xsi:type="dcterms:W3CDTF">2023-03-29T04:01:39Z</dcterms:modified>
</cp:coreProperties>
</file>