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v Pro001\OneDrive\Desktop\"/>
    </mc:Choice>
  </mc:AlternateContent>
  <bookViews>
    <workbookView xWindow="0" yWindow="0" windowWidth="3795" windowHeight="3990" activeTab="3"/>
  </bookViews>
  <sheets>
    <sheet name="SV data collection" sheetId="1" r:id="rId1"/>
    <sheet name="SV Starters" sheetId="4" r:id="rId2"/>
    <sheet name="SV Backups" sheetId="5" r:id="rId3"/>
    <sheet name="2V data collection" sheetId="2" r:id="rId4"/>
    <sheet name="2V analysis" sheetId="3" r:id="rId5"/>
  </sheets>
  <definedNames>
    <definedName name="_xlchart.0" hidden="1">'SV Starters'!$A$3:$A$33</definedName>
    <definedName name="_xlchart.1" hidden="1">'SV Starters'!$B$1:$B$2</definedName>
    <definedName name="_xlchart.10" hidden="1">'SV Backups'!$B$3:$B$33</definedName>
    <definedName name="_xlchart.2" hidden="1">'SV Starters'!$B$3:$B$33</definedName>
    <definedName name="_xlchart.3" hidden="1">'SV Starters'!$A$3:$A$33</definedName>
    <definedName name="_xlchart.4" hidden="1">'SV Starters'!$B$1:$B$2</definedName>
    <definedName name="_xlchart.5" hidden="1">'SV Starters'!$B$3:$B$33</definedName>
    <definedName name="_xlchart.6" hidden="1">'SV Starters'!$B$2</definedName>
    <definedName name="_xlchart.7" hidden="1">'SV Starters'!$B$3:$B$33</definedName>
    <definedName name="_xlchart.8" hidden="1">'SV Backups'!$A$3:$A$33</definedName>
    <definedName name="_xlchart.9" hidden="1">'SV Backups'!$B$1:$B$2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" l="1"/>
  <c r="J3" i="3"/>
  <c r="K3" i="3"/>
  <c r="E7" i="3"/>
  <c r="E11" i="3"/>
  <c r="E15" i="3"/>
  <c r="D6" i="3"/>
  <c r="D7" i="3"/>
  <c r="D10" i="3"/>
  <c r="D11" i="3"/>
  <c r="D15" i="3"/>
  <c r="C5" i="3"/>
  <c r="C9" i="3"/>
  <c r="C12" i="3"/>
  <c r="C13" i="3"/>
  <c r="C16" i="3"/>
  <c r="C17" i="3"/>
  <c r="B4" i="3"/>
  <c r="E4" i="3" s="1"/>
  <c r="B5" i="3"/>
  <c r="E5" i="3" s="1"/>
  <c r="B6" i="3"/>
  <c r="E6" i="3" s="1"/>
  <c r="B7" i="3"/>
  <c r="B8" i="3"/>
  <c r="E8" i="3" s="1"/>
  <c r="B9" i="3"/>
  <c r="E9" i="3" s="1"/>
  <c r="B10" i="3"/>
  <c r="E10" i="3" s="1"/>
  <c r="B11" i="3"/>
  <c r="B12" i="3"/>
  <c r="E12" i="3" s="1"/>
  <c r="B13" i="3"/>
  <c r="E13" i="3" s="1"/>
  <c r="B14" i="3"/>
  <c r="E14" i="3" s="1"/>
  <c r="B15" i="3"/>
  <c r="B16" i="3"/>
  <c r="E16" i="3" s="1"/>
  <c r="B17" i="3"/>
  <c r="E17" i="3" s="1"/>
  <c r="B3" i="3"/>
  <c r="E3" i="3" s="1"/>
  <c r="A11" i="3"/>
  <c r="C11" i="3" s="1"/>
  <c r="A12" i="3"/>
  <c r="D12" i="3" s="1"/>
  <c r="A13" i="3"/>
  <c r="D13" i="3" s="1"/>
  <c r="A14" i="3"/>
  <c r="C14" i="3" s="1"/>
  <c r="A15" i="3"/>
  <c r="C15" i="3" s="1"/>
  <c r="A16" i="3"/>
  <c r="D16" i="3" s="1"/>
  <c r="A17" i="3"/>
  <c r="D17" i="3" s="1"/>
  <c r="A4" i="3"/>
  <c r="D4" i="3" s="1"/>
  <c r="A5" i="3"/>
  <c r="D5" i="3" s="1"/>
  <c r="A6" i="3"/>
  <c r="C6" i="3" s="1"/>
  <c r="A7" i="3"/>
  <c r="C7" i="3" s="1"/>
  <c r="A8" i="3"/>
  <c r="D8" i="3" s="1"/>
  <c r="A9" i="3"/>
  <c r="D9" i="3" s="1"/>
  <c r="A10" i="3"/>
  <c r="C10" i="3" s="1"/>
  <c r="A3" i="3"/>
  <c r="A19" i="3" s="1"/>
  <c r="E8" i="4"/>
  <c r="C8" i="4"/>
  <c r="J3" i="5"/>
  <c r="J3" i="4"/>
  <c r="I3" i="5"/>
  <c r="I3" i="4"/>
  <c r="H3" i="5"/>
  <c r="H3" i="4"/>
  <c r="G3" i="5"/>
  <c r="G3" i="4"/>
  <c r="F34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" i="5"/>
  <c r="E3" i="5"/>
  <c r="D3" i="5"/>
  <c r="C3" i="5"/>
  <c r="B30" i="5"/>
  <c r="B18" i="5"/>
  <c r="B29" i="5"/>
  <c r="B14" i="5"/>
  <c r="B7" i="5"/>
  <c r="B24" i="5"/>
  <c r="B8" i="5"/>
  <c r="B31" i="5"/>
  <c r="B15" i="5"/>
  <c r="B23" i="5"/>
  <c r="B27" i="5"/>
  <c r="B22" i="5"/>
  <c r="B32" i="5"/>
  <c r="B13" i="5"/>
  <c r="B4" i="5"/>
  <c r="B5" i="5"/>
  <c r="B19" i="5"/>
  <c r="B12" i="5"/>
  <c r="B9" i="5"/>
  <c r="B20" i="5"/>
  <c r="B11" i="5"/>
  <c r="B6" i="5"/>
  <c r="B25" i="5"/>
  <c r="B17" i="5"/>
  <c r="B16" i="5"/>
  <c r="B26" i="5"/>
  <c r="B3" i="5"/>
  <c r="B33" i="5"/>
  <c r="B10" i="5"/>
  <c r="B28" i="5"/>
  <c r="B21" i="5"/>
  <c r="A30" i="5"/>
  <c r="A18" i="5"/>
  <c r="A29" i="5"/>
  <c r="A14" i="5"/>
  <c r="A7" i="5"/>
  <c r="A24" i="5"/>
  <c r="A8" i="5"/>
  <c r="A31" i="5"/>
  <c r="A15" i="5"/>
  <c r="A23" i="5"/>
  <c r="A27" i="5"/>
  <c r="A22" i="5"/>
  <c r="A32" i="5"/>
  <c r="A13" i="5"/>
  <c r="A4" i="5"/>
  <c r="A5" i="5"/>
  <c r="A19" i="5"/>
  <c r="A12" i="5"/>
  <c r="A9" i="5"/>
  <c r="A20" i="5"/>
  <c r="A11" i="5"/>
  <c r="A6" i="5"/>
  <c r="A25" i="5"/>
  <c r="A17" i="5"/>
  <c r="A16" i="5"/>
  <c r="A26" i="5"/>
  <c r="A3" i="5"/>
  <c r="A33" i="5"/>
  <c r="A10" i="5"/>
  <c r="A28" i="5"/>
  <c r="A21" i="5"/>
  <c r="F34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" i="4"/>
  <c r="B5" i="4"/>
  <c r="B10" i="4"/>
  <c r="B29" i="4"/>
  <c r="B27" i="4"/>
  <c r="B3" i="4"/>
  <c r="B16" i="4"/>
  <c r="B20" i="4"/>
  <c r="B14" i="4"/>
  <c r="B15" i="4"/>
  <c r="B8" i="4"/>
  <c r="B22" i="4"/>
  <c r="B6" i="4"/>
  <c r="B18" i="4"/>
  <c r="B32" i="4"/>
  <c r="B33" i="4"/>
  <c r="B13" i="4"/>
  <c r="B21" i="4"/>
  <c r="B25" i="4"/>
  <c r="B28" i="4"/>
  <c r="B30" i="4"/>
  <c r="B11" i="4"/>
  <c r="B19" i="4"/>
  <c r="B31" i="4"/>
  <c r="B9" i="4"/>
  <c r="B24" i="4"/>
  <c r="B12" i="4"/>
  <c r="B4" i="4"/>
  <c r="B26" i="4"/>
  <c r="B7" i="4"/>
  <c r="B23" i="4"/>
  <c r="B17" i="4"/>
  <c r="A23" i="4"/>
  <c r="A5" i="4"/>
  <c r="A10" i="4"/>
  <c r="A29" i="4"/>
  <c r="A27" i="4"/>
  <c r="A3" i="4"/>
  <c r="A16" i="4"/>
  <c r="A20" i="4"/>
  <c r="A14" i="4"/>
  <c r="A15" i="4"/>
  <c r="A8" i="4"/>
  <c r="A22" i="4"/>
  <c r="A6" i="4"/>
  <c r="A18" i="4"/>
  <c r="A32" i="4"/>
  <c r="A33" i="4"/>
  <c r="A13" i="4"/>
  <c r="A21" i="4"/>
  <c r="A25" i="4"/>
  <c r="A28" i="4"/>
  <c r="A30" i="4"/>
  <c r="A11" i="4"/>
  <c r="A19" i="4"/>
  <c r="A31" i="4"/>
  <c r="A9" i="4"/>
  <c r="A24" i="4"/>
  <c r="A12" i="4"/>
  <c r="A4" i="4"/>
  <c r="A26" i="4"/>
  <c r="A7" i="4"/>
  <c r="A17" i="4"/>
  <c r="E19" i="3" l="1"/>
  <c r="B19" i="3"/>
  <c r="D3" i="3"/>
  <c r="D19" i="3" s="1"/>
  <c r="H3" i="3" s="1"/>
  <c r="C8" i="3"/>
  <c r="C4" i="3"/>
  <c r="D14" i="3"/>
  <c r="C3" i="3"/>
  <c r="E3" i="4"/>
  <c r="C3" i="4"/>
  <c r="D3" i="4"/>
  <c r="C19" i="3" l="1"/>
  <c r="G3" i="3" s="1"/>
  <c r="I3" i="3"/>
  <c r="G6" i="3" l="1"/>
</calcChain>
</file>

<file path=xl/sharedStrings.xml><?xml version="1.0" encoding="utf-8"?>
<sst xmlns="http://schemas.openxmlformats.org/spreadsheetml/2006/main" count="222" uniqueCount="149">
  <si>
    <t>Team</t>
  </si>
  <si>
    <t>Type</t>
  </si>
  <si>
    <t>Games played</t>
  </si>
  <si>
    <t>Goalie</t>
  </si>
  <si>
    <t>SV%</t>
  </si>
  <si>
    <t>Date Collected: April 11, 2021</t>
  </si>
  <si>
    <t>BOS</t>
  </si>
  <si>
    <t>Rask</t>
  </si>
  <si>
    <t>Halak</t>
  </si>
  <si>
    <t>b</t>
  </si>
  <si>
    <t>BUF</t>
  </si>
  <si>
    <t>Hutton</t>
  </si>
  <si>
    <t>Ullmark</t>
  </si>
  <si>
    <t>NJD</t>
  </si>
  <si>
    <t>Blackwood</t>
  </si>
  <si>
    <t>Wedgewood</t>
  </si>
  <si>
    <t>NYI</t>
  </si>
  <si>
    <t>Sorokin</t>
  </si>
  <si>
    <t>Varlomov</t>
  </si>
  <si>
    <t>NYR</t>
  </si>
  <si>
    <t>Georgiev</t>
  </si>
  <si>
    <t>Shesterkin</t>
  </si>
  <si>
    <t>PHI</t>
  </si>
  <si>
    <t>Elliott</t>
  </si>
  <si>
    <t>Hart</t>
  </si>
  <si>
    <t>PIT</t>
  </si>
  <si>
    <t>Desmith</t>
  </si>
  <si>
    <t>Jarry</t>
  </si>
  <si>
    <t>WAS</t>
  </si>
  <si>
    <t>Samsonov</t>
  </si>
  <si>
    <t>Vanecek</t>
  </si>
  <si>
    <t>CAR</t>
  </si>
  <si>
    <t>Nedljkovic</t>
  </si>
  <si>
    <t>Reimer</t>
  </si>
  <si>
    <t>Chi</t>
  </si>
  <si>
    <t>Lankinen</t>
  </si>
  <si>
    <t>Subban</t>
  </si>
  <si>
    <t>CBJ</t>
  </si>
  <si>
    <t>Korpisalo</t>
  </si>
  <si>
    <t>Merzlikins</t>
  </si>
  <si>
    <t>COL</t>
  </si>
  <si>
    <t>DAL</t>
  </si>
  <si>
    <t>Khudobin</t>
  </si>
  <si>
    <t>Oettinger</t>
  </si>
  <si>
    <t>DET</t>
  </si>
  <si>
    <t>Bernier</t>
  </si>
  <si>
    <t>Greiss</t>
  </si>
  <si>
    <t>FLA</t>
  </si>
  <si>
    <t>Bobrovsky</t>
  </si>
  <si>
    <t>Driedger</t>
  </si>
  <si>
    <t>NSH</t>
  </si>
  <si>
    <t>Rinne</t>
  </si>
  <si>
    <t>Saros</t>
  </si>
  <si>
    <t>TBL</t>
  </si>
  <si>
    <t>Vasilevskiy</t>
  </si>
  <si>
    <t>McElhinny</t>
  </si>
  <si>
    <t>ANA</t>
  </si>
  <si>
    <t>Gibson</t>
  </si>
  <si>
    <t>Miller</t>
  </si>
  <si>
    <t>ARI</t>
  </si>
  <si>
    <t>Hill</t>
  </si>
  <si>
    <t>Kuemper</t>
  </si>
  <si>
    <t>LAK</t>
  </si>
  <si>
    <t>Grubauer</t>
  </si>
  <si>
    <t>Johansson</t>
  </si>
  <si>
    <t>Petersen</t>
  </si>
  <si>
    <t>Quick</t>
  </si>
  <si>
    <t>MIN</t>
  </si>
  <si>
    <t>SJS</t>
  </si>
  <si>
    <t>STL</t>
  </si>
  <si>
    <t>VGK</t>
  </si>
  <si>
    <t>Kahkonen</t>
  </si>
  <si>
    <t>Talbot</t>
  </si>
  <si>
    <t>Jones</t>
  </si>
  <si>
    <t>Dubnyk</t>
  </si>
  <si>
    <t>Binnington</t>
  </si>
  <si>
    <t>Husso</t>
  </si>
  <si>
    <t>Fleury</t>
  </si>
  <si>
    <t>Lehner</t>
  </si>
  <si>
    <t>CGY</t>
  </si>
  <si>
    <t>Markstrom</t>
  </si>
  <si>
    <t>Rittich</t>
  </si>
  <si>
    <t>EDM</t>
  </si>
  <si>
    <t>Smith</t>
  </si>
  <si>
    <t>Koskinen</t>
  </si>
  <si>
    <t>MTL</t>
  </si>
  <si>
    <t>Price</t>
  </si>
  <si>
    <t>Allen</t>
  </si>
  <si>
    <t>OTT</t>
  </si>
  <si>
    <t>Murray</t>
  </si>
  <si>
    <t>Hogberg</t>
  </si>
  <si>
    <t>TOR</t>
  </si>
  <si>
    <t>Andersen</t>
  </si>
  <si>
    <t>VAN</t>
  </si>
  <si>
    <t>Demko</t>
  </si>
  <si>
    <t>Holtby</t>
  </si>
  <si>
    <t>Campbell</t>
  </si>
  <si>
    <t>Contract AAV ($)</t>
  </si>
  <si>
    <t>Date Signed</t>
  </si>
  <si>
    <t>Season referenced</t>
  </si>
  <si>
    <t>31/03/2021</t>
  </si>
  <si>
    <t>2020-21</t>
  </si>
  <si>
    <t>WPG</t>
  </si>
  <si>
    <t>Hellebuyck</t>
  </si>
  <si>
    <t>Brossoit</t>
  </si>
  <si>
    <t>12/07/2018</t>
  </si>
  <si>
    <t>2017-18</t>
  </si>
  <si>
    <t>20/06/2016</t>
  </si>
  <si>
    <t>2015-16</t>
  </si>
  <si>
    <t>9/10/2020</t>
  </si>
  <si>
    <t>2019-20</t>
  </si>
  <si>
    <t>2/07/2017</t>
  </si>
  <si>
    <t>2016-17</t>
  </si>
  <si>
    <t>10/10/2020</t>
  </si>
  <si>
    <t>13/07/2018</t>
  </si>
  <si>
    <t>11/03/2021</t>
  </si>
  <si>
    <t>1/07/2017</t>
  </si>
  <si>
    <t>16/07/2019</t>
  </si>
  <si>
    <t>2018-19</t>
  </si>
  <si>
    <t>23/07/2018</t>
  </si>
  <si>
    <t>2/10/2019</t>
  </si>
  <si>
    <t>4/08/2018</t>
  </si>
  <si>
    <t>Save Percentages for Starting Goalies</t>
  </si>
  <si>
    <t>Save Percentage</t>
  </si>
  <si>
    <t>Measures of Central Tendency</t>
  </si>
  <si>
    <t>Mean</t>
  </si>
  <si>
    <t>Median</t>
  </si>
  <si>
    <t>Mode</t>
  </si>
  <si>
    <t>Measures of Spread</t>
  </si>
  <si>
    <t>IQR</t>
  </si>
  <si>
    <t>Standard Deviation</t>
  </si>
  <si>
    <t>Sum X^2</t>
  </si>
  <si>
    <t>Variance</t>
  </si>
  <si>
    <t>Z Score for the Median</t>
  </si>
  <si>
    <t>Save Percentages for Backup Goalies</t>
  </si>
  <si>
    <t>Comparing the mean</t>
  </si>
  <si>
    <t>Comparing the mode</t>
  </si>
  <si>
    <t>Save% in season before contract</t>
  </si>
  <si>
    <t>The Effect of Save Percentage on a Contract's Average Annual Value</t>
  </si>
  <si>
    <t>XY</t>
  </si>
  <si>
    <t>sums</t>
  </si>
  <si>
    <t>X^2</t>
  </si>
  <si>
    <t>Y^2</t>
  </si>
  <si>
    <t>Correlation coefficient</t>
  </si>
  <si>
    <t>Correlation coefficient numerator</t>
  </si>
  <si>
    <t>R left part of denominator</t>
  </si>
  <si>
    <t>R right part of denominator</t>
  </si>
  <si>
    <t>Line of best fit slope</t>
  </si>
  <si>
    <t>Salary for Petersen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</si>
</sst>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Fill="1"/>
    <xf numFmtId="0" fontId="0" fillId="6" borderId="0" xfId="0" applyFill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_xlchart.3</cx:f>
      </cx:strDim>
      <cx:numDim type="val">
        <cx:f>_xlchart.5</cx:f>
      </cx:numDim>
    </cx:data>
  </cx:chartData>
  <cx:chart>
    <cx:title pos="t" align="ctr" overlay="0">
      <cx:tx>
        <cx:rich>
          <a:bodyPr vertOverflow="overflow" horzOverflow="overflow" wrap="square" lIns="0" tIns="0" rIns="0" bIns="0"/>
          <a:lstStyle/>
          <a:p>
            <a:pPr algn="ctr" rtl="0">
              <a:defRPr sz="1400" b="0">
                <a:solidFill>
                  <a:srgbClr val="7F7F7F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CA" sz="1400" b="0">
                <a:solidFill>
                  <a:srgbClr val="7F7F7F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Save percentages for Starting Goalies</a:t>
            </a:r>
          </a:p>
          <a:p>
            <a:pPr algn="ctr" rtl="0">
              <a:defRPr sz="1400" b="0">
                <a:solidFill>
                  <a:srgbClr val="7F7F7F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CA" sz="1400" b="0">
              <a:solidFill>
                <a:srgbClr val="7F7F7F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x:rich>
      </cx:tx>
    </cx:title>
    <cx:plotArea>
      <cx:plotAreaRegion>
        <cx:series layoutId="clusteredColumn" uniqueId="{7769053A-13C9-4B6B-BDA0-C16E178A85BD}">
          <cx:tx>
            <cx:txData>
              <cx:f>_xlchart.4</cx:f>
              <cx:v>Save Percentage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Save Percentage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Frequency</a:t>
                </a:r>
              </a:p>
              <a:p>
                <a:pPr algn="ctr">
                  <a:defRPr/>
                </a:pPr>
                <a:endParaRPr lang="en-US"/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_xlchart.8</cx:f>
      </cx:strDim>
      <cx:numDim type="val">
        <cx:f>_xlchart.10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Save Percentages for Backup Goalies</a:t>
            </a:r>
          </a:p>
        </cx:rich>
      </cx:tx>
    </cx:title>
    <cx:plotArea>
      <cx:plotAreaRegion>
        <cx:series layoutId="clusteredColumn" uniqueId="{191FD7AC-232A-4199-815C-B088692EBDC1}">
          <cx:tx>
            <cx:txData>
              <cx:f>_xlchart.9</cx:f>
              <cx:v>Save Percentage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Save Percentage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Frequency</a:t>
                </a:r>
              </a:p>
              <a:p>
                <a:pPr algn="ctr">
                  <a:defRPr/>
                </a:pPr>
                <a:endParaRPr lang="en-US"/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Save Percentage on a Contract's Average Annual Value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'2V analysis'!$B$1:$B$2</c:f>
              <c:strCache>
                <c:ptCount val="2"/>
                <c:pt idx="0">
                  <c:v>The Effect of Save Percentage on a Contract's Average Annual Value</c:v>
                </c:pt>
                <c:pt idx="1">
                  <c:v>Contract AAV 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912292213473316E-2"/>
                  <c:y val="-0.358837489063867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'2V analysis'!$A$3:$A$17</c:f>
              <c:numCache>
                <c:formatCode>General</c:formatCode>
                <c:ptCount val="15"/>
                <c:pt idx="0">
                  <c:v>0.92600000000000005</c:v>
                </c:pt>
                <c:pt idx="1">
                  <c:v>0.92500000000000004</c:v>
                </c:pt>
                <c:pt idx="2">
                  <c:v>0.92300000000000004</c:v>
                </c:pt>
                <c:pt idx="3">
                  <c:v>0.92400000000000004</c:v>
                </c:pt>
                <c:pt idx="4">
                  <c:v>0.91900000000000004</c:v>
                </c:pt>
                <c:pt idx="5">
                  <c:v>0.91200000000000003</c:v>
                </c:pt>
                <c:pt idx="6">
                  <c:v>0.91200000000000003</c:v>
                </c:pt>
                <c:pt idx="7">
                  <c:v>0.92700000000000005</c:v>
                </c:pt>
                <c:pt idx="8">
                  <c:v>0.91800000000000004</c:v>
                </c:pt>
                <c:pt idx="9">
                  <c:v>0.90200000000000002</c:v>
                </c:pt>
                <c:pt idx="10">
                  <c:v>0.92300000000000004</c:v>
                </c:pt>
                <c:pt idx="11">
                  <c:v>0.89900000000000002</c:v>
                </c:pt>
                <c:pt idx="12">
                  <c:v>0.91900000000000004</c:v>
                </c:pt>
                <c:pt idx="13">
                  <c:v>0.91700000000000004</c:v>
                </c:pt>
                <c:pt idx="14">
                  <c:v>0.92400000000000004</c:v>
                </c:pt>
              </c:numCache>
            </c:numRef>
          </c:xVal>
          <c:yVal>
            <c:numRef>
              <c:f>'2V analysis'!$B$3:$B$17</c:f>
              <c:numCache>
                <c:formatCode>General</c:formatCode>
                <c:ptCount val="15"/>
                <c:pt idx="0">
                  <c:v>6400000</c:v>
                </c:pt>
                <c:pt idx="1">
                  <c:v>4500000</c:v>
                </c:pt>
                <c:pt idx="2">
                  <c:v>3333333</c:v>
                </c:pt>
                <c:pt idx="3">
                  <c:v>858333</c:v>
                </c:pt>
                <c:pt idx="4">
                  <c:v>3666667</c:v>
                </c:pt>
                <c:pt idx="5">
                  <c:v>5750000</c:v>
                </c:pt>
                <c:pt idx="6">
                  <c:v>6000000</c:v>
                </c:pt>
                <c:pt idx="7">
                  <c:v>7000000</c:v>
                </c:pt>
                <c:pt idx="8">
                  <c:v>6000000</c:v>
                </c:pt>
                <c:pt idx="9">
                  <c:v>2000000</c:v>
                </c:pt>
                <c:pt idx="10">
                  <c:v>10500000</c:v>
                </c:pt>
                <c:pt idx="11">
                  <c:v>6250000</c:v>
                </c:pt>
                <c:pt idx="12">
                  <c:v>5000000</c:v>
                </c:pt>
                <c:pt idx="13">
                  <c:v>5000000</c:v>
                </c:pt>
                <c:pt idx="14">
                  <c:v>6166666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E-4BA9-B8B5-489BA836C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628128"/>
        <c:axId val="2114633120"/>
      </c:scatterChart>
      <c:valAx>
        <c:axId val="211462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Save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33120"/>
        <c:crosses val="autoZero"/>
        <c:crossBetween val="midCat"/>
      </c:valAx>
      <c:valAx>
        <c:axId val="2114633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Contract AAV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15</xdr:row>
      <xdr:rowOff>19056</xdr:rowOff>
    </xdr:from>
    <xdr:to>
      <xdr:col>14</xdr:col>
      <xdr:colOff>304800</xdr:colOff>
      <xdr:row>29</xdr:row>
      <xdr:rowOff>95256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10</xdr:row>
      <xdr:rowOff>9531</xdr:rowOff>
    </xdr:from>
    <xdr:to>
      <xdr:col>11</xdr:col>
      <xdr:colOff>47625</xdr:colOff>
      <xdr:row>24</xdr:row>
      <xdr:rowOff>85731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30</xdr:row>
      <xdr:rowOff>171456</xdr:rowOff>
    </xdr:from>
    <xdr:to>
      <xdr:col>3</xdr:col>
      <xdr:colOff>180975</xdr:colOff>
      <xdr:row>45</xdr:row>
      <xdr:rowOff>57156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pane ySplit="1" topLeftCell="A8" activePane="bottomLeft" state="frozen"/>
      <selection pane="bottomLeft" activeCell="B16" sqref="B16"/>
    </sheetView>
  </sheetViews>
  <sheetFormatPr defaultRowHeight="15" x14ac:dyDescent="0.25"/>
  <cols>
    <col min="2" max="2" width="12.28515625" bestFit="1" customWidth="1"/>
    <col min="4" max="4" width="13.5703125" bestFit="1" customWidth="1"/>
  </cols>
  <sheetData>
    <row r="1" spans="1:7" x14ac:dyDescent="0.25">
      <c r="A1" t="s">
        <v>0</v>
      </c>
      <c r="B1" t="s">
        <v>3</v>
      </c>
      <c r="C1" t="s">
        <v>4</v>
      </c>
      <c r="D1" t="s">
        <v>2</v>
      </c>
      <c r="E1" t="s">
        <v>1</v>
      </c>
      <c r="G1" t="s">
        <v>5</v>
      </c>
    </row>
    <row r="2" spans="1:7" x14ac:dyDescent="0.25">
      <c r="A2" t="s">
        <v>6</v>
      </c>
      <c r="B2" t="s">
        <v>7</v>
      </c>
      <c r="C2">
        <v>0.90700000000000003</v>
      </c>
      <c r="D2">
        <v>15</v>
      </c>
      <c r="E2">
        <v>2</v>
      </c>
    </row>
    <row r="3" spans="1:7" x14ac:dyDescent="0.25">
      <c r="A3" t="s">
        <v>10</v>
      </c>
      <c r="B3" t="s">
        <v>11</v>
      </c>
      <c r="C3">
        <v>0.88600000000000001</v>
      </c>
      <c r="D3">
        <v>13</v>
      </c>
      <c r="E3">
        <v>2</v>
      </c>
    </row>
    <row r="4" spans="1:7" x14ac:dyDescent="0.25">
      <c r="A4" t="s">
        <v>13</v>
      </c>
      <c r="B4" t="s">
        <v>14</v>
      </c>
      <c r="C4">
        <v>0.90300000000000002</v>
      </c>
      <c r="D4">
        <v>24</v>
      </c>
      <c r="E4">
        <v>2</v>
      </c>
    </row>
    <row r="5" spans="1:7" x14ac:dyDescent="0.25">
      <c r="A5" t="s">
        <v>16</v>
      </c>
      <c r="B5" t="s">
        <v>18</v>
      </c>
      <c r="C5">
        <v>0.92200000000000004</v>
      </c>
      <c r="D5">
        <v>28</v>
      </c>
      <c r="E5">
        <v>2</v>
      </c>
    </row>
    <row r="6" spans="1:7" x14ac:dyDescent="0.25">
      <c r="A6" t="s">
        <v>19</v>
      </c>
      <c r="B6" t="s">
        <v>21</v>
      </c>
      <c r="C6">
        <v>0.92</v>
      </c>
      <c r="D6">
        <v>23</v>
      </c>
      <c r="E6">
        <v>2</v>
      </c>
    </row>
    <row r="7" spans="1:7" x14ac:dyDescent="0.25">
      <c r="A7" t="s">
        <v>22</v>
      </c>
      <c r="B7" t="s">
        <v>24</v>
      </c>
      <c r="C7">
        <v>0.872</v>
      </c>
      <c r="D7">
        <v>26</v>
      </c>
      <c r="E7">
        <v>2</v>
      </c>
    </row>
    <row r="8" spans="1:7" x14ac:dyDescent="0.25">
      <c r="A8" t="s">
        <v>25</v>
      </c>
      <c r="B8" t="s">
        <v>27</v>
      </c>
      <c r="C8">
        <v>0.90600000000000003</v>
      </c>
      <c r="D8">
        <v>27</v>
      </c>
      <c r="E8">
        <v>2</v>
      </c>
    </row>
    <row r="9" spans="1:7" x14ac:dyDescent="0.25">
      <c r="A9" t="s">
        <v>28</v>
      </c>
      <c r="B9" t="s">
        <v>30</v>
      </c>
      <c r="C9">
        <v>0.91300000000000003</v>
      </c>
      <c r="D9">
        <v>29</v>
      </c>
      <c r="E9">
        <v>2</v>
      </c>
    </row>
    <row r="10" spans="1:7" x14ac:dyDescent="0.25">
      <c r="A10" t="s">
        <v>31</v>
      </c>
      <c r="B10" t="s">
        <v>33</v>
      </c>
      <c r="C10">
        <v>0.90500000000000003</v>
      </c>
      <c r="D10">
        <v>19</v>
      </c>
      <c r="E10">
        <v>2</v>
      </c>
    </row>
    <row r="11" spans="1:7" x14ac:dyDescent="0.25">
      <c r="A11" t="s">
        <v>34</v>
      </c>
      <c r="B11" t="s">
        <v>35</v>
      </c>
      <c r="C11">
        <v>0.90500000000000003</v>
      </c>
      <c r="D11">
        <v>30</v>
      </c>
      <c r="E11">
        <v>2</v>
      </c>
    </row>
    <row r="12" spans="1:7" x14ac:dyDescent="0.25">
      <c r="A12" t="s">
        <v>37</v>
      </c>
      <c r="B12" t="s">
        <v>38</v>
      </c>
      <c r="C12">
        <v>0.89900000000000002</v>
      </c>
      <c r="D12">
        <v>29</v>
      </c>
      <c r="E12">
        <v>2</v>
      </c>
    </row>
    <row r="13" spans="1:7" x14ac:dyDescent="0.25">
      <c r="A13" t="s">
        <v>41</v>
      </c>
      <c r="B13" t="s">
        <v>43</v>
      </c>
      <c r="C13">
        <v>0.91700000000000004</v>
      </c>
      <c r="D13">
        <v>20</v>
      </c>
      <c r="E13">
        <v>2</v>
      </c>
    </row>
    <row r="14" spans="1:7" x14ac:dyDescent="0.25">
      <c r="A14" t="s">
        <v>44</v>
      </c>
      <c r="B14" t="s">
        <v>46</v>
      </c>
      <c r="C14">
        <v>0.89700000000000002</v>
      </c>
      <c r="D14">
        <v>27</v>
      </c>
      <c r="E14">
        <v>2</v>
      </c>
    </row>
    <row r="15" spans="1:7" x14ac:dyDescent="0.25">
      <c r="A15" t="s">
        <v>47</v>
      </c>
      <c r="B15" t="s">
        <v>48</v>
      </c>
      <c r="C15">
        <v>0.90700000000000003</v>
      </c>
      <c r="D15">
        <v>24</v>
      </c>
      <c r="E15">
        <v>2</v>
      </c>
    </row>
    <row r="16" spans="1:7" x14ac:dyDescent="0.25">
      <c r="A16" t="s">
        <v>50</v>
      </c>
      <c r="B16" t="s">
        <v>52</v>
      </c>
      <c r="C16">
        <v>0.92900000000000005</v>
      </c>
      <c r="D16">
        <v>24</v>
      </c>
      <c r="E16">
        <v>2</v>
      </c>
    </row>
    <row r="17" spans="1:5" x14ac:dyDescent="0.25">
      <c r="A17" t="s">
        <v>53</v>
      </c>
      <c r="B17" t="s">
        <v>54</v>
      </c>
      <c r="C17">
        <v>0.93200000000000005</v>
      </c>
      <c r="D17">
        <v>32</v>
      </c>
      <c r="E17">
        <v>2</v>
      </c>
    </row>
    <row r="18" spans="1:5" x14ac:dyDescent="0.25">
      <c r="A18" t="s">
        <v>56</v>
      </c>
      <c r="B18" t="s">
        <v>57</v>
      </c>
      <c r="C18">
        <v>0.90400000000000003</v>
      </c>
      <c r="D18">
        <v>28</v>
      </c>
      <c r="E18">
        <v>2</v>
      </c>
    </row>
    <row r="19" spans="1:5" x14ac:dyDescent="0.25">
      <c r="A19" t="s">
        <v>59</v>
      </c>
      <c r="B19" t="s">
        <v>61</v>
      </c>
      <c r="C19">
        <v>0.91400000000000003</v>
      </c>
      <c r="D19">
        <v>18</v>
      </c>
      <c r="E19">
        <v>2</v>
      </c>
    </row>
    <row r="20" spans="1:5" x14ac:dyDescent="0.25">
      <c r="A20" t="s">
        <v>40</v>
      </c>
      <c r="B20" t="s">
        <v>63</v>
      </c>
      <c r="C20">
        <v>0.91900000000000004</v>
      </c>
      <c r="D20">
        <v>33</v>
      </c>
      <c r="E20">
        <v>2</v>
      </c>
    </row>
    <row r="21" spans="1:5" x14ac:dyDescent="0.25">
      <c r="A21" t="s">
        <v>62</v>
      </c>
      <c r="B21" t="s">
        <v>65</v>
      </c>
      <c r="C21">
        <v>0.92100000000000004</v>
      </c>
      <c r="D21">
        <v>22</v>
      </c>
      <c r="E21">
        <v>2</v>
      </c>
    </row>
    <row r="22" spans="1:5" x14ac:dyDescent="0.25">
      <c r="A22" t="s">
        <v>67</v>
      </c>
      <c r="B22" t="s">
        <v>72</v>
      </c>
      <c r="C22">
        <v>0.92200000000000004</v>
      </c>
      <c r="D22">
        <v>22</v>
      </c>
      <c r="E22">
        <v>2</v>
      </c>
    </row>
    <row r="23" spans="1:5" x14ac:dyDescent="0.25">
      <c r="A23" t="s">
        <v>68</v>
      </c>
      <c r="B23" t="s">
        <v>73</v>
      </c>
      <c r="C23">
        <v>0.90300000000000002</v>
      </c>
      <c r="D23">
        <v>27</v>
      </c>
      <c r="E23">
        <v>2</v>
      </c>
    </row>
    <row r="24" spans="1:5" x14ac:dyDescent="0.25">
      <c r="A24" t="s">
        <v>69</v>
      </c>
      <c r="B24" t="s">
        <v>75</v>
      </c>
      <c r="C24">
        <v>0.91</v>
      </c>
      <c r="D24">
        <v>30</v>
      </c>
      <c r="E24">
        <v>2</v>
      </c>
    </row>
    <row r="25" spans="1:5" x14ac:dyDescent="0.25">
      <c r="A25" t="s">
        <v>70</v>
      </c>
      <c r="B25" t="s">
        <v>77</v>
      </c>
      <c r="C25">
        <v>0.92500000000000004</v>
      </c>
      <c r="D25">
        <v>28</v>
      </c>
      <c r="E25">
        <v>2</v>
      </c>
    </row>
    <row r="26" spans="1:5" x14ac:dyDescent="0.25">
      <c r="A26" t="s">
        <v>79</v>
      </c>
      <c r="B26" t="s">
        <v>80</v>
      </c>
      <c r="C26">
        <v>0.90100000000000002</v>
      </c>
      <c r="D26">
        <v>29</v>
      </c>
      <c r="E26">
        <v>2</v>
      </c>
    </row>
    <row r="27" spans="1:5" x14ac:dyDescent="0.25">
      <c r="A27" t="s">
        <v>82</v>
      </c>
      <c r="B27" t="s">
        <v>83</v>
      </c>
      <c r="C27">
        <v>0.91800000000000004</v>
      </c>
      <c r="D27">
        <v>22</v>
      </c>
      <c r="E27">
        <v>2</v>
      </c>
    </row>
    <row r="28" spans="1:5" x14ac:dyDescent="0.25">
      <c r="A28" t="s">
        <v>85</v>
      </c>
      <c r="B28" t="s">
        <v>86</v>
      </c>
      <c r="C28">
        <v>0.90300000000000002</v>
      </c>
      <c r="D28">
        <v>23</v>
      </c>
      <c r="E28">
        <v>2</v>
      </c>
    </row>
    <row r="29" spans="1:5" x14ac:dyDescent="0.25">
      <c r="A29" t="s">
        <v>88</v>
      </c>
      <c r="B29" t="s">
        <v>89</v>
      </c>
      <c r="C29">
        <v>0.88</v>
      </c>
      <c r="D29">
        <v>22</v>
      </c>
      <c r="E29">
        <v>2</v>
      </c>
    </row>
    <row r="30" spans="1:5" x14ac:dyDescent="0.25">
      <c r="A30" t="s">
        <v>102</v>
      </c>
      <c r="B30" t="s">
        <v>103</v>
      </c>
      <c r="C30">
        <v>0.91900000000000004</v>
      </c>
      <c r="D30">
        <v>34</v>
      </c>
      <c r="E30">
        <v>2</v>
      </c>
    </row>
    <row r="31" spans="1:5" x14ac:dyDescent="0.25">
      <c r="A31" t="s">
        <v>91</v>
      </c>
      <c r="B31" t="s">
        <v>92</v>
      </c>
      <c r="C31">
        <v>0.89700000000000002</v>
      </c>
      <c r="D31">
        <v>23</v>
      </c>
      <c r="E31">
        <v>2</v>
      </c>
    </row>
    <row r="32" spans="1:5" x14ac:dyDescent="0.25">
      <c r="A32" t="s">
        <v>93</v>
      </c>
      <c r="B32" t="s">
        <v>94</v>
      </c>
      <c r="C32">
        <v>0.91700000000000004</v>
      </c>
      <c r="D32">
        <v>25</v>
      </c>
      <c r="E32">
        <v>2</v>
      </c>
    </row>
    <row r="33" spans="1:5" x14ac:dyDescent="0.25">
      <c r="A33" t="s">
        <v>6</v>
      </c>
      <c r="B33" t="s">
        <v>8</v>
      </c>
      <c r="C33">
        <v>0.91</v>
      </c>
      <c r="D33">
        <v>17</v>
      </c>
      <c r="E33">
        <v>1</v>
      </c>
    </row>
    <row r="34" spans="1:5" x14ac:dyDescent="0.25">
      <c r="A34" t="s">
        <v>10</v>
      </c>
      <c r="B34" t="s">
        <v>12</v>
      </c>
      <c r="C34">
        <v>0.91700000000000004</v>
      </c>
      <c r="D34">
        <v>19</v>
      </c>
      <c r="E34">
        <v>1</v>
      </c>
    </row>
    <row r="35" spans="1:5" x14ac:dyDescent="0.25">
      <c r="A35" t="s">
        <v>13</v>
      </c>
      <c r="B35" t="s">
        <v>15</v>
      </c>
      <c r="C35">
        <v>0.90700000000000003</v>
      </c>
      <c r="D35">
        <v>12</v>
      </c>
      <c r="E35">
        <v>1</v>
      </c>
    </row>
    <row r="36" spans="1:5" x14ac:dyDescent="0.25">
      <c r="A36" t="s">
        <v>16</v>
      </c>
      <c r="B36" t="s">
        <v>17</v>
      </c>
      <c r="C36">
        <v>0.91500000000000004</v>
      </c>
      <c r="D36">
        <v>15</v>
      </c>
      <c r="E36">
        <v>1</v>
      </c>
    </row>
    <row r="37" spans="1:5" x14ac:dyDescent="0.25">
      <c r="A37" t="s">
        <v>19</v>
      </c>
      <c r="B37" t="s">
        <v>20</v>
      </c>
      <c r="C37">
        <v>0.90300000000000002</v>
      </c>
      <c r="D37">
        <v>15</v>
      </c>
      <c r="E37">
        <v>1</v>
      </c>
    </row>
    <row r="38" spans="1:5" x14ac:dyDescent="0.25">
      <c r="A38" t="s">
        <v>22</v>
      </c>
      <c r="B38" t="s">
        <v>23</v>
      </c>
      <c r="C38">
        <v>0.89400000000000002</v>
      </c>
      <c r="D38">
        <v>21</v>
      </c>
      <c r="E38">
        <v>1</v>
      </c>
    </row>
    <row r="39" spans="1:5" x14ac:dyDescent="0.25">
      <c r="A39" t="s">
        <v>25</v>
      </c>
      <c r="B39" t="s">
        <v>26</v>
      </c>
      <c r="C39">
        <v>0.91200000000000003</v>
      </c>
      <c r="D39">
        <v>17</v>
      </c>
      <c r="E39">
        <v>1</v>
      </c>
    </row>
    <row r="40" spans="1:5" x14ac:dyDescent="0.25">
      <c r="A40" t="s">
        <v>28</v>
      </c>
      <c r="B40" t="s">
        <v>29</v>
      </c>
      <c r="C40">
        <v>0.89400000000000002</v>
      </c>
      <c r="D40">
        <v>14</v>
      </c>
      <c r="E40">
        <v>1</v>
      </c>
    </row>
    <row r="41" spans="1:5" x14ac:dyDescent="0.25">
      <c r="A41" t="s">
        <v>31</v>
      </c>
      <c r="B41" t="s">
        <v>32</v>
      </c>
      <c r="C41">
        <v>0.92800000000000005</v>
      </c>
      <c r="D41">
        <v>15</v>
      </c>
      <c r="E41">
        <v>1</v>
      </c>
    </row>
    <row r="42" spans="1:5" x14ac:dyDescent="0.25">
      <c r="A42" t="s">
        <v>34</v>
      </c>
      <c r="B42" t="s">
        <v>36</v>
      </c>
      <c r="C42">
        <v>0.90300000000000002</v>
      </c>
      <c r="D42">
        <v>10</v>
      </c>
      <c r="E42">
        <v>1</v>
      </c>
    </row>
    <row r="43" spans="1:5" x14ac:dyDescent="0.25">
      <c r="A43" t="s">
        <v>37</v>
      </c>
      <c r="B43" t="s">
        <v>39</v>
      </c>
      <c r="C43">
        <v>0.91100000000000003</v>
      </c>
      <c r="D43">
        <v>19</v>
      </c>
      <c r="E43">
        <v>1</v>
      </c>
    </row>
    <row r="44" spans="1:5" x14ac:dyDescent="0.25">
      <c r="A44" t="s">
        <v>41</v>
      </c>
      <c r="B44" t="s">
        <v>42</v>
      </c>
      <c r="C44">
        <v>0.91400000000000003</v>
      </c>
      <c r="D44">
        <v>22</v>
      </c>
      <c r="E44">
        <v>1</v>
      </c>
    </row>
    <row r="45" spans="1:5" x14ac:dyDescent="0.25">
      <c r="A45" t="s">
        <v>44</v>
      </c>
      <c r="B45" t="s">
        <v>45</v>
      </c>
      <c r="C45">
        <v>0.91</v>
      </c>
      <c r="D45">
        <v>18</v>
      </c>
      <c r="E45">
        <v>1</v>
      </c>
    </row>
    <row r="46" spans="1:5" x14ac:dyDescent="0.25">
      <c r="A46" t="s">
        <v>47</v>
      </c>
      <c r="B46" t="s">
        <v>49</v>
      </c>
      <c r="C46">
        <v>0.93</v>
      </c>
      <c r="D46">
        <v>18</v>
      </c>
      <c r="E46">
        <v>1</v>
      </c>
    </row>
    <row r="47" spans="1:5" x14ac:dyDescent="0.25">
      <c r="A47" t="s">
        <v>50</v>
      </c>
      <c r="B47" t="s">
        <v>51</v>
      </c>
      <c r="C47">
        <v>0.90200000000000002</v>
      </c>
      <c r="D47">
        <v>23</v>
      </c>
      <c r="E47">
        <v>1</v>
      </c>
    </row>
    <row r="48" spans="1:5" x14ac:dyDescent="0.25">
      <c r="A48" t="s">
        <v>53</v>
      </c>
      <c r="B48" t="s">
        <v>55</v>
      </c>
      <c r="C48">
        <v>0.88200000000000001</v>
      </c>
      <c r="D48">
        <v>8</v>
      </c>
      <c r="E48">
        <v>1</v>
      </c>
    </row>
    <row r="49" spans="1:5" x14ac:dyDescent="0.25">
      <c r="A49" t="s">
        <v>56</v>
      </c>
      <c r="B49" t="s">
        <v>58</v>
      </c>
      <c r="C49">
        <v>0.88200000000000001</v>
      </c>
      <c r="D49">
        <v>14</v>
      </c>
      <c r="E49">
        <v>1</v>
      </c>
    </row>
    <row r="50" spans="1:5" x14ac:dyDescent="0.25">
      <c r="A50" t="s">
        <v>59</v>
      </c>
      <c r="B50" t="s">
        <v>60</v>
      </c>
      <c r="C50">
        <v>0.90800000000000003</v>
      </c>
      <c r="D50">
        <v>15</v>
      </c>
      <c r="E50">
        <v>1</v>
      </c>
    </row>
    <row r="51" spans="1:5" x14ac:dyDescent="0.25">
      <c r="A51" t="s">
        <v>40</v>
      </c>
      <c r="B51" t="s">
        <v>64</v>
      </c>
      <c r="C51">
        <v>0.9</v>
      </c>
      <c r="D51">
        <v>12</v>
      </c>
      <c r="E51">
        <v>1</v>
      </c>
    </row>
    <row r="52" spans="1:5" x14ac:dyDescent="0.25">
      <c r="A52" t="s">
        <v>62</v>
      </c>
      <c r="B52" t="s">
        <v>66</v>
      </c>
      <c r="C52">
        <v>0.89400000000000002</v>
      </c>
      <c r="D52">
        <v>18</v>
      </c>
      <c r="E52">
        <v>1</v>
      </c>
    </row>
    <row r="53" spans="1:5" x14ac:dyDescent="0.25">
      <c r="A53" t="s">
        <v>67</v>
      </c>
      <c r="B53" t="s">
        <v>71</v>
      </c>
      <c r="C53">
        <v>0.90900000000000003</v>
      </c>
      <c r="D53">
        <v>19</v>
      </c>
      <c r="E53">
        <v>1</v>
      </c>
    </row>
    <row r="54" spans="1:5" x14ac:dyDescent="0.25">
      <c r="A54" t="s">
        <v>68</v>
      </c>
      <c r="B54" t="s">
        <v>74</v>
      </c>
      <c r="C54">
        <v>0.89800000000000002</v>
      </c>
      <c r="D54">
        <v>17</v>
      </c>
      <c r="E54">
        <v>1</v>
      </c>
    </row>
    <row r="55" spans="1:5" x14ac:dyDescent="0.25">
      <c r="A55" t="s">
        <v>69</v>
      </c>
      <c r="B55" t="s">
        <v>76</v>
      </c>
      <c r="C55">
        <v>0.88700000000000001</v>
      </c>
      <c r="D55">
        <v>14</v>
      </c>
      <c r="E55">
        <v>1</v>
      </c>
    </row>
    <row r="56" spans="1:5" x14ac:dyDescent="0.25">
      <c r="A56" t="s">
        <v>70</v>
      </c>
      <c r="B56" t="s">
        <v>78</v>
      </c>
      <c r="C56">
        <v>0.91200000000000003</v>
      </c>
      <c r="D56">
        <v>11</v>
      </c>
      <c r="E56">
        <v>1</v>
      </c>
    </row>
    <row r="57" spans="1:5" x14ac:dyDescent="0.25">
      <c r="A57" t="s">
        <v>79</v>
      </c>
      <c r="B57" t="s">
        <v>81</v>
      </c>
      <c r="C57">
        <v>0.90400000000000003</v>
      </c>
      <c r="D57">
        <v>15</v>
      </c>
      <c r="E57">
        <v>1</v>
      </c>
    </row>
    <row r="58" spans="1:5" x14ac:dyDescent="0.25">
      <c r="A58" t="s">
        <v>82</v>
      </c>
      <c r="B58" t="s">
        <v>84</v>
      </c>
      <c r="C58">
        <v>0.90300000000000002</v>
      </c>
      <c r="D58">
        <v>21</v>
      </c>
      <c r="E58">
        <v>1</v>
      </c>
    </row>
    <row r="59" spans="1:5" x14ac:dyDescent="0.25">
      <c r="A59" t="s">
        <v>85</v>
      </c>
      <c r="B59" t="s">
        <v>87</v>
      </c>
      <c r="C59">
        <v>0.91200000000000003</v>
      </c>
      <c r="D59">
        <v>15</v>
      </c>
      <c r="E59">
        <v>1</v>
      </c>
    </row>
    <row r="60" spans="1:5" x14ac:dyDescent="0.25">
      <c r="A60" t="s">
        <v>88</v>
      </c>
      <c r="B60" t="s">
        <v>90</v>
      </c>
      <c r="C60">
        <v>0.86599999999999999</v>
      </c>
      <c r="D60">
        <v>11</v>
      </c>
      <c r="E60">
        <v>1</v>
      </c>
    </row>
    <row r="61" spans="1:5" x14ac:dyDescent="0.25">
      <c r="A61" t="s">
        <v>91</v>
      </c>
      <c r="B61" t="s">
        <v>96</v>
      </c>
      <c r="C61">
        <v>0.93400000000000005</v>
      </c>
      <c r="D61">
        <v>11</v>
      </c>
      <c r="E61">
        <v>1</v>
      </c>
    </row>
    <row r="62" spans="1:5" x14ac:dyDescent="0.25">
      <c r="A62" t="s">
        <v>93</v>
      </c>
      <c r="B62" t="s">
        <v>95</v>
      </c>
      <c r="C62">
        <v>0.89400000000000002</v>
      </c>
      <c r="D62">
        <v>12</v>
      </c>
      <c r="E62">
        <v>1</v>
      </c>
    </row>
    <row r="63" spans="1:5" x14ac:dyDescent="0.25">
      <c r="A63" t="s">
        <v>102</v>
      </c>
      <c r="B63" t="s">
        <v>104</v>
      </c>
      <c r="C63">
        <v>0.91400000000000003</v>
      </c>
      <c r="D63">
        <v>9</v>
      </c>
      <c r="E63">
        <v>1</v>
      </c>
    </row>
  </sheetData>
  <sortState ref="A1:E63">
    <sortCondition descending="1" ref="E1:E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Normal="100" workbookViewId="0">
      <pane ySplit="2" topLeftCell="A13" activePane="bottomLeft" state="frozen"/>
      <selection pane="bottomLeft" activeCell="C37" sqref="C37"/>
    </sheetView>
  </sheetViews>
  <sheetFormatPr defaultRowHeight="15" x14ac:dyDescent="0.25"/>
  <cols>
    <col min="1" max="1" width="17.85546875" customWidth="1"/>
    <col min="2" max="2" width="19.42578125" customWidth="1"/>
    <col min="3" max="3" width="19.7109375" bestFit="1" customWidth="1"/>
    <col min="5" max="5" width="19.85546875" bestFit="1" customWidth="1"/>
    <col min="6" max="6" width="10.5703125" hidden="1" customWidth="1"/>
    <col min="7" max="7" width="18.140625" bestFit="1" customWidth="1"/>
    <col min="10" max="10" width="22.140625" customWidth="1"/>
    <col min="12" max="12" width="20.5703125" bestFit="1" customWidth="1"/>
  </cols>
  <sheetData>
    <row r="1" spans="1:12" x14ac:dyDescent="0.25">
      <c r="A1" s="5" t="s">
        <v>122</v>
      </c>
      <c r="B1" s="5"/>
      <c r="C1" s="9" t="s">
        <v>124</v>
      </c>
      <c r="D1" s="9"/>
      <c r="E1" s="9"/>
      <c r="F1" s="14"/>
      <c r="G1" s="12" t="s">
        <v>128</v>
      </c>
      <c r="H1" s="12"/>
      <c r="I1" s="12"/>
      <c r="J1" s="12"/>
    </row>
    <row r="2" spans="1:12" x14ac:dyDescent="0.25">
      <c r="A2" s="6" t="s">
        <v>3</v>
      </c>
      <c r="B2" s="6" t="s">
        <v>123</v>
      </c>
      <c r="C2" s="10" t="s">
        <v>125</v>
      </c>
      <c r="D2" s="10" t="s">
        <v>126</v>
      </c>
      <c r="E2" s="10" t="s">
        <v>127</v>
      </c>
      <c r="F2" s="13" t="s">
        <v>131</v>
      </c>
      <c r="G2" s="13" t="s">
        <v>130</v>
      </c>
      <c r="H2" s="13" t="s">
        <v>132</v>
      </c>
      <c r="I2" s="13" t="s">
        <v>129</v>
      </c>
      <c r="J2" s="13" t="s">
        <v>133</v>
      </c>
      <c r="L2" s="11"/>
    </row>
    <row r="3" spans="1:12" x14ac:dyDescent="0.25">
      <c r="A3" t="str">
        <f>'SV data collection'!B7</f>
        <v>Hart</v>
      </c>
      <c r="B3">
        <f>'SV data collection'!C7</f>
        <v>0.872</v>
      </c>
      <c r="C3">
        <f>AVERAGE(B3:B33)</f>
        <v>0.90880645161290341</v>
      </c>
      <c r="D3">
        <f>MEDIAN(B3:B33)</f>
        <v>0.90700000000000003</v>
      </c>
      <c r="E3">
        <f>_xlfn.MODE.MULT(B3:B33)</f>
        <v>0.90300000000000002</v>
      </c>
      <c r="F3">
        <f>B3^2</f>
        <v>0.76038399999999995</v>
      </c>
      <c r="G3">
        <f>SQRT((F34-((C3^2)*31))/30)</f>
        <v>1.3675816501723372E-2</v>
      </c>
      <c r="H3">
        <f>(F34-((C3^2)*31))/30</f>
        <v>1.8702795698880928E-4</v>
      </c>
      <c r="I3">
        <f>B26-B10</f>
        <v>1.6000000000000014E-2</v>
      </c>
      <c r="J3">
        <f>(D3-C3)/G3</f>
        <v>-0.13209095140138358</v>
      </c>
    </row>
    <row r="4" spans="1:12" x14ac:dyDescent="0.25">
      <c r="A4" t="str">
        <f>'SV data collection'!B29</f>
        <v>Murray</v>
      </c>
      <c r="B4">
        <f>'SV data collection'!C29</f>
        <v>0.88</v>
      </c>
      <c r="F4">
        <f t="shared" ref="F4:F33" si="0">B4^2</f>
        <v>0.77439999999999998</v>
      </c>
    </row>
    <row r="5" spans="1:12" x14ac:dyDescent="0.25">
      <c r="A5" t="str">
        <f>'SV data collection'!B3</f>
        <v>Hutton</v>
      </c>
      <c r="B5">
        <f>'SV data collection'!C3</f>
        <v>0.88600000000000001</v>
      </c>
      <c r="F5">
        <f t="shared" si="0"/>
        <v>0.78499600000000003</v>
      </c>
    </row>
    <row r="6" spans="1:12" x14ac:dyDescent="0.25">
      <c r="A6" t="str">
        <f>'SV data collection'!B14</f>
        <v>Greiss</v>
      </c>
      <c r="B6">
        <f>'SV data collection'!C14</f>
        <v>0.89700000000000002</v>
      </c>
      <c r="F6">
        <f t="shared" si="0"/>
        <v>0.80460900000000002</v>
      </c>
    </row>
    <row r="7" spans="1:12" x14ac:dyDescent="0.25">
      <c r="A7" t="str">
        <f>'SV data collection'!B31</f>
        <v>Andersen</v>
      </c>
      <c r="B7">
        <f>'SV data collection'!C31</f>
        <v>0.89700000000000002</v>
      </c>
      <c r="C7" t="s">
        <v>135</v>
      </c>
      <c r="E7" t="s">
        <v>136</v>
      </c>
      <c r="F7">
        <f t="shared" si="0"/>
        <v>0.80460900000000002</v>
      </c>
    </row>
    <row r="8" spans="1:12" x14ac:dyDescent="0.25">
      <c r="A8" t="str">
        <f>'SV data collection'!B12</f>
        <v>Korpisalo</v>
      </c>
      <c r="B8">
        <f>'SV data collection'!C12</f>
        <v>0.89900000000000002</v>
      </c>
      <c r="C8">
        <f>C3-'SV Backups'!C3</f>
        <v>4.0000000000001146E-3</v>
      </c>
      <c r="E8">
        <f>E3-'SV Backups'!E3</f>
        <v>9.000000000000008E-3</v>
      </c>
      <c r="F8">
        <f t="shared" si="0"/>
        <v>0.80820100000000006</v>
      </c>
    </row>
    <row r="9" spans="1:12" x14ac:dyDescent="0.25">
      <c r="A9" t="str">
        <f>'SV data collection'!B26</f>
        <v>Markstrom</v>
      </c>
      <c r="B9">
        <f>'SV data collection'!C26</f>
        <v>0.90100000000000002</v>
      </c>
      <c r="F9">
        <f t="shared" si="0"/>
        <v>0.81180099999999999</v>
      </c>
    </row>
    <row r="10" spans="1:12" x14ac:dyDescent="0.25">
      <c r="A10" t="str">
        <f>'SV data collection'!B4</f>
        <v>Blackwood</v>
      </c>
      <c r="B10">
        <f>'SV data collection'!C4</f>
        <v>0.90300000000000002</v>
      </c>
      <c r="F10">
        <f t="shared" si="0"/>
        <v>0.81540900000000005</v>
      </c>
    </row>
    <row r="11" spans="1:12" x14ac:dyDescent="0.25">
      <c r="A11" t="str">
        <f>'SV data collection'!B23</f>
        <v>Jones</v>
      </c>
      <c r="B11">
        <f>'SV data collection'!C23</f>
        <v>0.90300000000000002</v>
      </c>
      <c r="F11">
        <f t="shared" si="0"/>
        <v>0.81540900000000005</v>
      </c>
    </row>
    <row r="12" spans="1:12" x14ac:dyDescent="0.25">
      <c r="A12" t="str">
        <f>'SV data collection'!B28</f>
        <v>Price</v>
      </c>
      <c r="B12">
        <f>'SV data collection'!C28</f>
        <v>0.90300000000000002</v>
      </c>
      <c r="F12">
        <f t="shared" si="0"/>
        <v>0.81540900000000005</v>
      </c>
    </row>
    <row r="13" spans="1:12" x14ac:dyDescent="0.25">
      <c r="A13" t="str">
        <f>'SV data collection'!B18</f>
        <v>Gibson</v>
      </c>
      <c r="B13">
        <f>'SV data collection'!C18</f>
        <v>0.90400000000000003</v>
      </c>
      <c r="F13">
        <f t="shared" si="0"/>
        <v>0.81721600000000005</v>
      </c>
    </row>
    <row r="14" spans="1:12" x14ac:dyDescent="0.25">
      <c r="A14" t="str">
        <f>'SV data collection'!B10</f>
        <v>Reimer</v>
      </c>
      <c r="B14">
        <f>'SV data collection'!C10</f>
        <v>0.90500000000000003</v>
      </c>
      <c r="F14">
        <f t="shared" si="0"/>
        <v>0.819025</v>
      </c>
    </row>
    <row r="15" spans="1:12" x14ac:dyDescent="0.25">
      <c r="A15" t="str">
        <f>'SV data collection'!B11</f>
        <v>Lankinen</v>
      </c>
      <c r="B15">
        <f>'SV data collection'!C11</f>
        <v>0.90500000000000003</v>
      </c>
      <c r="F15">
        <f t="shared" si="0"/>
        <v>0.819025</v>
      </c>
    </row>
    <row r="16" spans="1:12" x14ac:dyDescent="0.25">
      <c r="A16" t="str">
        <f>'SV data collection'!B8</f>
        <v>Jarry</v>
      </c>
      <c r="B16">
        <f>'SV data collection'!C8</f>
        <v>0.90600000000000003</v>
      </c>
      <c r="F16">
        <f t="shared" si="0"/>
        <v>0.82083600000000001</v>
      </c>
    </row>
    <row r="17" spans="1:6" x14ac:dyDescent="0.25">
      <c r="A17" t="str">
        <f>'SV data collection'!B2</f>
        <v>Rask</v>
      </c>
      <c r="B17">
        <f>'SV data collection'!C2</f>
        <v>0.90700000000000003</v>
      </c>
      <c r="F17">
        <f t="shared" si="0"/>
        <v>0.82264900000000007</v>
      </c>
    </row>
    <row r="18" spans="1:6" x14ac:dyDescent="0.25">
      <c r="A18" t="str">
        <f>'SV data collection'!B15</f>
        <v>Bobrovsky</v>
      </c>
      <c r="B18">
        <f>'SV data collection'!C15</f>
        <v>0.90700000000000003</v>
      </c>
      <c r="F18">
        <f t="shared" si="0"/>
        <v>0.82264900000000007</v>
      </c>
    </row>
    <row r="19" spans="1:6" x14ac:dyDescent="0.25">
      <c r="A19" t="str">
        <f>'SV data collection'!B24</f>
        <v>Binnington</v>
      </c>
      <c r="B19">
        <f>'SV data collection'!C24</f>
        <v>0.91</v>
      </c>
      <c r="F19">
        <f t="shared" si="0"/>
        <v>0.82810000000000006</v>
      </c>
    </row>
    <row r="20" spans="1:6" x14ac:dyDescent="0.25">
      <c r="A20" t="str">
        <f>'SV data collection'!B9</f>
        <v>Vanecek</v>
      </c>
      <c r="B20">
        <f>'SV data collection'!C9</f>
        <v>0.91300000000000003</v>
      </c>
      <c r="F20">
        <f t="shared" si="0"/>
        <v>0.83356900000000012</v>
      </c>
    </row>
    <row r="21" spans="1:6" x14ac:dyDescent="0.25">
      <c r="A21" t="str">
        <f>'SV data collection'!B19</f>
        <v>Kuemper</v>
      </c>
      <c r="B21">
        <f>'SV data collection'!C19</f>
        <v>0.91400000000000003</v>
      </c>
      <c r="F21">
        <f t="shared" si="0"/>
        <v>0.83539600000000003</v>
      </c>
    </row>
    <row r="22" spans="1:6" x14ac:dyDescent="0.25">
      <c r="A22" t="str">
        <f>'SV data collection'!B13</f>
        <v>Oettinger</v>
      </c>
      <c r="B22">
        <f>'SV data collection'!C13</f>
        <v>0.91700000000000004</v>
      </c>
      <c r="F22">
        <f t="shared" si="0"/>
        <v>0.84088900000000011</v>
      </c>
    </row>
    <row r="23" spans="1:6" x14ac:dyDescent="0.25">
      <c r="A23" t="str">
        <f>'SV data collection'!B32</f>
        <v>Demko</v>
      </c>
      <c r="B23">
        <f>'SV data collection'!C32</f>
        <v>0.91700000000000004</v>
      </c>
      <c r="F23">
        <f t="shared" si="0"/>
        <v>0.84088900000000011</v>
      </c>
    </row>
    <row r="24" spans="1:6" x14ac:dyDescent="0.25">
      <c r="A24" t="str">
        <f>'SV data collection'!B27</f>
        <v>Smith</v>
      </c>
      <c r="B24">
        <f>'SV data collection'!C27</f>
        <v>0.91800000000000004</v>
      </c>
      <c r="F24">
        <f t="shared" si="0"/>
        <v>0.84272400000000003</v>
      </c>
    </row>
    <row r="25" spans="1:6" x14ac:dyDescent="0.25">
      <c r="A25" t="str">
        <f>'SV data collection'!B20</f>
        <v>Grubauer</v>
      </c>
      <c r="B25">
        <f>'SV data collection'!C20</f>
        <v>0.91900000000000004</v>
      </c>
      <c r="F25">
        <f t="shared" si="0"/>
        <v>0.84456100000000012</v>
      </c>
    </row>
    <row r="26" spans="1:6" x14ac:dyDescent="0.25">
      <c r="A26" t="str">
        <f>'SV data collection'!B30</f>
        <v>Hellebuyck</v>
      </c>
      <c r="B26">
        <f>'SV data collection'!C30</f>
        <v>0.91900000000000004</v>
      </c>
      <c r="F26">
        <f t="shared" si="0"/>
        <v>0.84456100000000012</v>
      </c>
    </row>
    <row r="27" spans="1:6" x14ac:dyDescent="0.25">
      <c r="A27" t="str">
        <f>'SV data collection'!B6</f>
        <v>Shesterkin</v>
      </c>
      <c r="B27">
        <f>'SV data collection'!C6</f>
        <v>0.92</v>
      </c>
      <c r="F27">
        <f t="shared" si="0"/>
        <v>0.84640000000000004</v>
      </c>
    </row>
    <row r="28" spans="1:6" x14ac:dyDescent="0.25">
      <c r="A28" t="str">
        <f>'SV data collection'!B21</f>
        <v>Petersen</v>
      </c>
      <c r="B28">
        <f>'SV data collection'!C21</f>
        <v>0.92100000000000004</v>
      </c>
      <c r="F28">
        <f t="shared" si="0"/>
        <v>0.84824100000000002</v>
      </c>
    </row>
    <row r="29" spans="1:6" x14ac:dyDescent="0.25">
      <c r="A29" t="str">
        <f>'SV data collection'!B5</f>
        <v>Varlomov</v>
      </c>
      <c r="B29">
        <f>'SV data collection'!C5</f>
        <v>0.92200000000000004</v>
      </c>
      <c r="F29">
        <f t="shared" si="0"/>
        <v>0.85008400000000006</v>
      </c>
    </row>
    <row r="30" spans="1:6" x14ac:dyDescent="0.25">
      <c r="A30" t="str">
        <f>'SV data collection'!B22</f>
        <v>Talbot</v>
      </c>
      <c r="B30">
        <f>'SV data collection'!C22</f>
        <v>0.92200000000000004</v>
      </c>
      <c r="F30">
        <f t="shared" si="0"/>
        <v>0.85008400000000006</v>
      </c>
    </row>
    <row r="31" spans="1:6" x14ac:dyDescent="0.25">
      <c r="A31" t="str">
        <f>'SV data collection'!B25</f>
        <v>Fleury</v>
      </c>
      <c r="B31">
        <f>'SV data collection'!C25</f>
        <v>0.92500000000000004</v>
      </c>
      <c r="F31">
        <f t="shared" si="0"/>
        <v>0.85562500000000008</v>
      </c>
    </row>
    <row r="32" spans="1:6" x14ac:dyDescent="0.25">
      <c r="A32" t="str">
        <f>'SV data collection'!B16</f>
        <v>Saros</v>
      </c>
      <c r="B32">
        <f>'SV data collection'!C16</f>
        <v>0.92900000000000005</v>
      </c>
      <c r="F32">
        <f t="shared" si="0"/>
        <v>0.86304100000000006</v>
      </c>
    </row>
    <row r="33" spans="1:6" x14ac:dyDescent="0.25">
      <c r="A33" t="str">
        <f>'SV data collection'!B17</f>
        <v>Vasilevskiy</v>
      </c>
      <c r="B33">
        <f>'SV data collection'!C17</f>
        <v>0.93200000000000005</v>
      </c>
      <c r="F33">
        <f t="shared" si="0"/>
        <v>0.86862400000000006</v>
      </c>
    </row>
    <row r="34" spans="1:6" x14ac:dyDescent="0.25">
      <c r="F34">
        <f>SUM(F3:F33)</f>
        <v>25.609414999999998</v>
      </c>
    </row>
  </sheetData>
  <sortState ref="A3:B33">
    <sortCondition ref="B3:B33"/>
  </sortState>
  <mergeCells count="3">
    <mergeCell ref="A1:B1"/>
    <mergeCell ref="C1:E1"/>
    <mergeCell ref="G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Normal="100" workbookViewId="0">
      <pane ySplit="2" topLeftCell="A11" activePane="bottomLeft" state="frozen"/>
      <selection pane="bottomLeft" activeCell="A35" sqref="A35"/>
    </sheetView>
  </sheetViews>
  <sheetFormatPr defaultRowHeight="15" x14ac:dyDescent="0.25"/>
  <cols>
    <col min="1" max="1" width="12.28515625" bestFit="1" customWidth="1"/>
    <col min="2" max="2" width="21.85546875" customWidth="1"/>
    <col min="6" max="6" width="0" hidden="1" customWidth="1"/>
    <col min="7" max="7" width="18.140625" bestFit="1" customWidth="1"/>
    <col min="10" max="10" width="21.42578125" customWidth="1"/>
  </cols>
  <sheetData>
    <row r="1" spans="1:10" x14ac:dyDescent="0.25">
      <c r="A1" s="3" t="s">
        <v>134</v>
      </c>
      <c r="B1" s="3"/>
      <c r="C1" s="7" t="s">
        <v>124</v>
      </c>
      <c r="D1" s="7"/>
      <c r="E1" s="7"/>
      <c r="F1" s="11"/>
      <c r="G1" s="15" t="s">
        <v>128</v>
      </c>
      <c r="H1" s="15"/>
      <c r="I1" s="15"/>
      <c r="J1" s="15"/>
    </row>
    <row r="2" spans="1:10" x14ac:dyDescent="0.25">
      <c r="A2" s="4" t="s">
        <v>3</v>
      </c>
      <c r="B2" s="4" t="s">
        <v>123</v>
      </c>
      <c r="C2" s="8" t="s">
        <v>125</v>
      </c>
      <c r="D2" s="8" t="s">
        <v>126</v>
      </c>
      <c r="E2" s="8" t="s">
        <v>127</v>
      </c>
      <c r="F2" s="11" t="s">
        <v>131</v>
      </c>
      <c r="G2" s="13" t="s">
        <v>130</v>
      </c>
      <c r="H2" s="13" t="s">
        <v>132</v>
      </c>
      <c r="I2" s="13" t="s">
        <v>129</v>
      </c>
      <c r="J2" s="13" t="s">
        <v>133</v>
      </c>
    </row>
    <row r="3" spans="1:10" x14ac:dyDescent="0.25">
      <c r="A3" t="str">
        <f>'SV data collection'!B60</f>
        <v>Hogberg</v>
      </c>
      <c r="B3">
        <f>'SV data collection'!C60</f>
        <v>0.86599999999999999</v>
      </c>
      <c r="C3">
        <f>AVERAGE(B3:B33)</f>
        <v>0.9048064516129033</v>
      </c>
      <c r="D3">
        <f>MEDIAN(B3:B33)</f>
        <v>0.90700000000000003</v>
      </c>
      <c r="E3">
        <f>_xlfn.MODE.MULT(B3:B33)</f>
        <v>0.89400000000000002</v>
      </c>
      <c r="F3">
        <f>B3^2</f>
        <v>0.74995599999999996</v>
      </c>
      <c r="G3">
        <f>SQRT((F34-((C3^2)*31))/30)</f>
        <v>1.4311811799671798E-2</v>
      </c>
      <c r="H3">
        <f>(F34-((C3^2)*31))/30</f>
        <v>2.0482795698922491E-4</v>
      </c>
      <c r="I3">
        <f>B26-B10</f>
        <v>1.8000000000000016E-2</v>
      </c>
      <c r="J3">
        <f>(D3-C3)/G3</f>
        <v>0.1532683924160487</v>
      </c>
    </row>
    <row r="4" spans="1:10" x14ac:dyDescent="0.25">
      <c r="A4" t="str">
        <f>'SV data collection'!B48</f>
        <v>McElhinny</v>
      </c>
      <c r="B4">
        <f>'SV data collection'!C48</f>
        <v>0.88200000000000001</v>
      </c>
      <c r="F4">
        <f t="shared" ref="F4:F33" si="0">B4^2</f>
        <v>0.77792400000000006</v>
      </c>
    </row>
    <row r="5" spans="1:10" x14ac:dyDescent="0.25">
      <c r="A5" t="str">
        <f>'SV data collection'!B49</f>
        <v>Miller</v>
      </c>
      <c r="B5">
        <f>'SV data collection'!C49</f>
        <v>0.88200000000000001</v>
      </c>
      <c r="F5">
        <f t="shared" si="0"/>
        <v>0.77792400000000006</v>
      </c>
    </row>
    <row r="6" spans="1:10" x14ac:dyDescent="0.25">
      <c r="A6" t="str">
        <f>'SV data collection'!B55</f>
        <v>Husso</v>
      </c>
      <c r="B6">
        <f>'SV data collection'!C55</f>
        <v>0.88700000000000001</v>
      </c>
      <c r="F6">
        <f t="shared" si="0"/>
        <v>0.78676900000000005</v>
      </c>
    </row>
    <row r="7" spans="1:10" x14ac:dyDescent="0.25">
      <c r="A7" t="str">
        <f>'SV data collection'!B38</f>
        <v>Elliott</v>
      </c>
      <c r="B7">
        <f>'SV data collection'!C38</f>
        <v>0.89400000000000002</v>
      </c>
      <c r="F7">
        <f t="shared" si="0"/>
        <v>0.79923600000000006</v>
      </c>
    </row>
    <row r="8" spans="1:10" x14ac:dyDescent="0.25">
      <c r="A8" t="str">
        <f>'SV data collection'!B40</f>
        <v>Samsonov</v>
      </c>
      <c r="B8">
        <f>'SV data collection'!C40</f>
        <v>0.89400000000000002</v>
      </c>
      <c r="F8">
        <f t="shared" si="0"/>
        <v>0.79923600000000006</v>
      </c>
    </row>
    <row r="9" spans="1:10" x14ac:dyDescent="0.25">
      <c r="A9" t="str">
        <f>'SV data collection'!B52</f>
        <v>Quick</v>
      </c>
      <c r="B9">
        <f>'SV data collection'!C52</f>
        <v>0.89400000000000002</v>
      </c>
      <c r="F9">
        <f t="shared" si="0"/>
        <v>0.79923600000000006</v>
      </c>
    </row>
    <row r="10" spans="1:10" x14ac:dyDescent="0.25">
      <c r="A10" t="str">
        <f>'SV data collection'!B62</f>
        <v>Holtby</v>
      </c>
      <c r="B10">
        <f>'SV data collection'!C62</f>
        <v>0.89400000000000002</v>
      </c>
      <c r="F10">
        <f t="shared" si="0"/>
        <v>0.79923600000000006</v>
      </c>
    </row>
    <row r="11" spans="1:10" x14ac:dyDescent="0.25">
      <c r="A11" t="str">
        <f>'SV data collection'!B54</f>
        <v>Dubnyk</v>
      </c>
      <c r="B11">
        <f>'SV data collection'!C54</f>
        <v>0.89800000000000002</v>
      </c>
      <c r="F11">
        <f t="shared" si="0"/>
        <v>0.80640400000000001</v>
      </c>
    </row>
    <row r="12" spans="1:10" x14ac:dyDescent="0.25">
      <c r="A12" t="str">
        <f>'SV data collection'!B51</f>
        <v>Johansson</v>
      </c>
      <c r="B12">
        <f>'SV data collection'!C51</f>
        <v>0.9</v>
      </c>
      <c r="F12">
        <f t="shared" si="0"/>
        <v>0.81</v>
      </c>
    </row>
    <row r="13" spans="1:10" x14ac:dyDescent="0.25">
      <c r="A13" t="str">
        <f>'SV data collection'!B47</f>
        <v>Rinne</v>
      </c>
      <c r="B13">
        <f>'SV data collection'!C47</f>
        <v>0.90200000000000002</v>
      </c>
      <c r="F13">
        <f t="shared" si="0"/>
        <v>0.81360399999999999</v>
      </c>
    </row>
    <row r="14" spans="1:10" x14ac:dyDescent="0.25">
      <c r="A14" t="str">
        <f>'SV data collection'!B37</f>
        <v>Georgiev</v>
      </c>
      <c r="B14">
        <f>'SV data collection'!C37</f>
        <v>0.90300000000000002</v>
      </c>
      <c r="F14">
        <f t="shared" si="0"/>
        <v>0.81540900000000005</v>
      </c>
    </row>
    <row r="15" spans="1:10" x14ac:dyDescent="0.25">
      <c r="A15" t="str">
        <f>'SV data collection'!B42</f>
        <v>Subban</v>
      </c>
      <c r="B15">
        <f>'SV data collection'!C42</f>
        <v>0.90300000000000002</v>
      </c>
      <c r="F15">
        <f t="shared" si="0"/>
        <v>0.81540900000000005</v>
      </c>
    </row>
    <row r="16" spans="1:10" x14ac:dyDescent="0.25">
      <c r="A16" t="str">
        <f>'SV data collection'!B58</f>
        <v>Koskinen</v>
      </c>
      <c r="B16">
        <f>'SV data collection'!C58</f>
        <v>0.90300000000000002</v>
      </c>
      <c r="F16">
        <f t="shared" si="0"/>
        <v>0.81540900000000005</v>
      </c>
    </row>
    <row r="17" spans="1:6" x14ac:dyDescent="0.25">
      <c r="A17" t="str">
        <f>'SV data collection'!B57</f>
        <v>Rittich</v>
      </c>
      <c r="B17">
        <f>'SV data collection'!C57</f>
        <v>0.90400000000000003</v>
      </c>
      <c r="F17">
        <f t="shared" si="0"/>
        <v>0.81721600000000005</v>
      </c>
    </row>
    <row r="18" spans="1:6" x14ac:dyDescent="0.25">
      <c r="A18" t="str">
        <f>'SV data collection'!B35</f>
        <v>Wedgewood</v>
      </c>
      <c r="B18">
        <f>'SV data collection'!C35</f>
        <v>0.90700000000000003</v>
      </c>
      <c r="F18">
        <f t="shared" si="0"/>
        <v>0.82264900000000007</v>
      </c>
    </row>
    <row r="19" spans="1:6" x14ac:dyDescent="0.25">
      <c r="A19" t="str">
        <f>'SV data collection'!B50</f>
        <v>Hill</v>
      </c>
      <c r="B19">
        <f>'SV data collection'!C50</f>
        <v>0.90800000000000003</v>
      </c>
      <c r="F19">
        <f t="shared" si="0"/>
        <v>0.82446400000000009</v>
      </c>
    </row>
    <row r="20" spans="1:6" x14ac:dyDescent="0.25">
      <c r="A20" t="str">
        <f>'SV data collection'!B53</f>
        <v>Kahkonen</v>
      </c>
      <c r="B20">
        <f>'SV data collection'!C53</f>
        <v>0.90900000000000003</v>
      </c>
      <c r="F20">
        <f t="shared" si="0"/>
        <v>0.82628100000000004</v>
      </c>
    </row>
    <row r="21" spans="1:6" x14ac:dyDescent="0.25">
      <c r="A21" t="str">
        <f>'SV data collection'!B33</f>
        <v>Halak</v>
      </c>
      <c r="B21">
        <f>'SV data collection'!C33</f>
        <v>0.91</v>
      </c>
      <c r="F21">
        <f t="shared" si="0"/>
        <v>0.82810000000000006</v>
      </c>
    </row>
    <row r="22" spans="1:6" x14ac:dyDescent="0.25">
      <c r="A22" t="str">
        <f>'SV data collection'!B45</f>
        <v>Bernier</v>
      </c>
      <c r="B22">
        <f>'SV data collection'!C45</f>
        <v>0.91</v>
      </c>
      <c r="F22">
        <f t="shared" si="0"/>
        <v>0.82810000000000006</v>
      </c>
    </row>
    <row r="23" spans="1:6" x14ac:dyDescent="0.25">
      <c r="A23" t="str">
        <f>'SV data collection'!B43</f>
        <v>Merzlikins</v>
      </c>
      <c r="B23">
        <f>'SV data collection'!C43</f>
        <v>0.91100000000000003</v>
      </c>
      <c r="F23">
        <f t="shared" si="0"/>
        <v>0.82992100000000002</v>
      </c>
    </row>
    <row r="24" spans="1:6" x14ac:dyDescent="0.25">
      <c r="A24" t="str">
        <f>'SV data collection'!B39</f>
        <v>Desmith</v>
      </c>
      <c r="B24">
        <f>'SV data collection'!C39</f>
        <v>0.91200000000000003</v>
      </c>
      <c r="F24">
        <f t="shared" si="0"/>
        <v>0.83174400000000004</v>
      </c>
    </row>
    <row r="25" spans="1:6" x14ac:dyDescent="0.25">
      <c r="A25" t="str">
        <f>'SV data collection'!B56</f>
        <v>Lehner</v>
      </c>
      <c r="B25">
        <f>'SV data collection'!C56</f>
        <v>0.91200000000000003</v>
      </c>
      <c r="F25">
        <f t="shared" si="0"/>
        <v>0.83174400000000004</v>
      </c>
    </row>
    <row r="26" spans="1:6" x14ac:dyDescent="0.25">
      <c r="A26" t="str">
        <f>'SV data collection'!B59</f>
        <v>Allen</v>
      </c>
      <c r="B26">
        <f>'SV data collection'!C59</f>
        <v>0.91200000000000003</v>
      </c>
      <c r="F26">
        <f t="shared" si="0"/>
        <v>0.83174400000000004</v>
      </c>
    </row>
    <row r="27" spans="1:6" x14ac:dyDescent="0.25">
      <c r="A27" t="str">
        <f>'SV data collection'!B44</f>
        <v>Khudobin</v>
      </c>
      <c r="B27">
        <f>'SV data collection'!C44</f>
        <v>0.91400000000000003</v>
      </c>
      <c r="F27">
        <f t="shared" si="0"/>
        <v>0.83539600000000003</v>
      </c>
    </row>
    <row r="28" spans="1:6" x14ac:dyDescent="0.25">
      <c r="A28" t="str">
        <f>'SV data collection'!B63</f>
        <v>Brossoit</v>
      </c>
      <c r="B28">
        <f>'SV data collection'!C63</f>
        <v>0.91400000000000003</v>
      </c>
      <c r="F28">
        <f t="shared" si="0"/>
        <v>0.83539600000000003</v>
      </c>
    </row>
    <row r="29" spans="1:6" x14ac:dyDescent="0.25">
      <c r="A29" t="str">
        <f>'SV data collection'!B36</f>
        <v>Sorokin</v>
      </c>
      <c r="B29">
        <f>'SV data collection'!C36</f>
        <v>0.91500000000000004</v>
      </c>
      <c r="F29">
        <f t="shared" si="0"/>
        <v>0.83722500000000011</v>
      </c>
    </row>
    <row r="30" spans="1:6" x14ac:dyDescent="0.25">
      <c r="A30" t="str">
        <f>'SV data collection'!B34</f>
        <v>Ullmark</v>
      </c>
      <c r="B30">
        <f>'SV data collection'!C34</f>
        <v>0.91700000000000004</v>
      </c>
      <c r="F30">
        <f t="shared" si="0"/>
        <v>0.84088900000000011</v>
      </c>
    </row>
    <row r="31" spans="1:6" x14ac:dyDescent="0.25">
      <c r="A31" t="str">
        <f>'SV data collection'!B41</f>
        <v>Nedljkovic</v>
      </c>
      <c r="B31">
        <f>'SV data collection'!C41</f>
        <v>0.92800000000000005</v>
      </c>
      <c r="F31">
        <f t="shared" si="0"/>
        <v>0.86118400000000006</v>
      </c>
    </row>
    <row r="32" spans="1:6" x14ac:dyDescent="0.25">
      <c r="A32" t="str">
        <f>'SV data collection'!B46</f>
        <v>Driedger</v>
      </c>
      <c r="B32">
        <f>'SV data collection'!C46</f>
        <v>0.93</v>
      </c>
      <c r="F32">
        <f t="shared" si="0"/>
        <v>0.86490000000000011</v>
      </c>
    </row>
    <row r="33" spans="1:6" x14ac:dyDescent="0.25">
      <c r="A33" t="str">
        <f>'SV data collection'!B61</f>
        <v>Campbell</v>
      </c>
      <c r="B33">
        <f>'SV data collection'!C61</f>
        <v>0.93400000000000005</v>
      </c>
      <c r="F33">
        <f t="shared" si="0"/>
        <v>0.87235600000000013</v>
      </c>
    </row>
    <row r="34" spans="1:6" x14ac:dyDescent="0.25">
      <c r="F34">
        <f>SUM(F3:F33)</f>
        <v>25.385061000000004</v>
      </c>
    </row>
  </sheetData>
  <sortState ref="A3:B33">
    <sortCondition ref="B3:B33"/>
  </sortState>
  <mergeCells count="3">
    <mergeCell ref="A1:B1"/>
    <mergeCell ref="C1:E1"/>
    <mergeCell ref="G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17.85546875" bestFit="1" customWidth="1"/>
    <col min="5" max="5" width="15.7109375" bestFit="1" customWidth="1"/>
  </cols>
  <sheetData>
    <row r="1" spans="1:5" x14ac:dyDescent="0.25">
      <c r="A1" t="s">
        <v>3</v>
      </c>
      <c r="B1" t="s">
        <v>98</v>
      </c>
      <c r="C1" t="s">
        <v>99</v>
      </c>
      <c r="D1" t="s">
        <v>4</v>
      </c>
      <c r="E1" t="s">
        <v>97</v>
      </c>
    </row>
    <row r="2" spans="1:5" x14ac:dyDescent="0.25">
      <c r="A2" t="s">
        <v>57</v>
      </c>
      <c r="B2" t="s">
        <v>121</v>
      </c>
      <c r="C2" t="s">
        <v>106</v>
      </c>
      <c r="D2">
        <v>0.92600000000000005</v>
      </c>
      <c r="E2">
        <v>6400000</v>
      </c>
    </row>
    <row r="3" spans="1:5" x14ac:dyDescent="0.25">
      <c r="A3" t="s">
        <v>61</v>
      </c>
      <c r="B3" t="s">
        <v>120</v>
      </c>
      <c r="C3" t="s">
        <v>118</v>
      </c>
      <c r="D3">
        <v>0.92500000000000004</v>
      </c>
      <c r="E3">
        <v>4500000</v>
      </c>
    </row>
    <row r="4" spans="1:5" x14ac:dyDescent="0.25">
      <c r="A4" t="s">
        <v>63</v>
      </c>
      <c r="B4" t="s">
        <v>119</v>
      </c>
      <c r="C4" t="s">
        <v>106</v>
      </c>
      <c r="D4">
        <v>0.92300000000000004</v>
      </c>
      <c r="E4">
        <v>3333333</v>
      </c>
    </row>
    <row r="5" spans="1:5" x14ac:dyDescent="0.25">
      <c r="A5" t="s">
        <v>65</v>
      </c>
      <c r="B5" t="s">
        <v>117</v>
      </c>
      <c r="C5" t="s">
        <v>118</v>
      </c>
      <c r="D5">
        <v>0.92400000000000004</v>
      </c>
      <c r="E5">
        <v>858333</v>
      </c>
    </row>
    <row r="6" spans="1:5" x14ac:dyDescent="0.25">
      <c r="A6" t="s">
        <v>72</v>
      </c>
      <c r="B6" t="s">
        <v>109</v>
      </c>
      <c r="C6" t="s">
        <v>110</v>
      </c>
      <c r="D6">
        <v>0.91900000000000004</v>
      </c>
      <c r="E6">
        <v>3666667</v>
      </c>
    </row>
    <row r="7" spans="1:5" x14ac:dyDescent="0.25">
      <c r="A7" t="s">
        <v>73</v>
      </c>
      <c r="B7" t="s">
        <v>116</v>
      </c>
      <c r="C7" t="s">
        <v>112</v>
      </c>
      <c r="D7">
        <v>0.91200000000000003</v>
      </c>
      <c r="E7">
        <v>5750000</v>
      </c>
    </row>
    <row r="8" spans="1:5" x14ac:dyDescent="0.25">
      <c r="A8" t="s">
        <v>75</v>
      </c>
      <c r="B8" t="s">
        <v>115</v>
      </c>
      <c r="C8" t="s">
        <v>110</v>
      </c>
      <c r="D8">
        <v>0.91200000000000003</v>
      </c>
      <c r="E8">
        <v>6000000</v>
      </c>
    </row>
    <row r="9" spans="1:5" x14ac:dyDescent="0.25">
      <c r="A9" t="s">
        <v>77</v>
      </c>
      <c r="B9" t="s">
        <v>114</v>
      </c>
      <c r="C9" t="s">
        <v>106</v>
      </c>
      <c r="D9">
        <v>0.92700000000000005</v>
      </c>
      <c r="E9">
        <v>7000000</v>
      </c>
    </row>
    <row r="10" spans="1:5" x14ac:dyDescent="0.25">
      <c r="A10" t="s">
        <v>80</v>
      </c>
      <c r="B10" t="s">
        <v>109</v>
      </c>
      <c r="C10" t="s">
        <v>110</v>
      </c>
      <c r="D10">
        <v>0.91800000000000004</v>
      </c>
      <c r="E10">
        <v>6000000</v>
      </c>
    </row>
    <row r="11" spans="1:5" x14ac:dyDescent="0.25">
      <c r="A11" t="s">
        <v>83</v>
      </c>
      <c r="B11" t="s">
        <v>113</v>
      </c>
      <c r="C11" t="s">
        <v>110</v>
      </c>
      <c r="D11">
        <v>0.90200000000000002</v>
      </c>
      <c r="E11">
        <v>2000000</v>
      </c>
    </row>
    <row r="12" spans="1:5" x14ac:dyDescent="0.25">
      <c r="A12" t="s">
        <v>86</v>
      </c>
      <c r="B12" t="s">
        <v>111</v>
      </c>
      <c r="C12" t="s">
        <v>112</v>
      </c>
      <c r="D12">
        <v>0.92300000000000004</v>
      </c>
      <c r="E12">
        <v>10500000</v>
      </c>
    </row>
    <row r="13" spans="1:5" x14ac:dyDescent="0.25">
      <c r="A13" t="s">
        <v>89</v>
      </c>
      <c r="B13" t="s">
        <v>109</v>
      </c>
      <c r="C13" t="s">
        <v>110</v>
      </c>
      <c r="D13">
        <v>0.89900000000000002</v>
      </c>
      <c r="E13">
        <v>6250000</v>
      </c>
    </row>
    <row r="14" spans="1:5" x14ac:dyDescent="0.25">
      <c r="A14" t="s">
        <v>92</v>
      </c>
      <c r="B14" t="s">
        <v>107</v>
      </c>
      <c r="C14" t="s">
        <v>108</v>
      </c>
      <c r="D14">
        <v>0.91900000000000004</v>
      </c>
      <c r="E14">
        <v>5000000</v>
      </c>
    </row>
    <row r="15" spans="1:5" x14ac:dyDescent="0.25">
      <c r="A15" t="s">
        <v>94</v>
      </c>
      <c r="B15" t="s">
        <v>100</v>
      </c>
      <c r="C15" t="s">
        <v>101</v>
      </c>
      <c r="D15">
        <v>0.91700000000000004</v>
      </c>
      <c r="E15">
        <v>5000000</v>
      </c>
    </row>
    <row r="16" spans="1:5" x14ac:dyDescent="0.25">
      <c r="A16" t="s">
        <v>103</v>
      </c>
      <c r="B16" s="1" t="s">
        <v>105</v>
      </c>
      <c r="C16" t="s">
        <v>106</v>
      </c>
      <c r="D16">
        <v>0.92400000000000004</v>
      </c>
      <c r="E16">
        <v>6166666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B1" workbookViewId="0">
      <pane ySplit="2" topLeftCell="A3" activePane="bottomLeft" state="frozen"/>
      <selection pane="bottomLeft" activeCell="J3" sqref="J3"/>
    </sheetView>
  </sheetViews>
  <sheetFormatPr defaultRowHeight="15" x14ac:dyDescent="0.25"/>
  <cols>
    <col min="1" max="1" width="35.140625" customWidth="1"/>
    <col min="2" max="2" width="28.85546875" customWidth="1"/>
    <col min="5" max="5" width="12" bestFit="1" customWidth="1"/>
    <col min="7" max="7" width="31.5703125" bestFit="1" customWidth="1"/>
    <col min="8" max="8" width="24.42578125" bestFit="1" customWidth="1"/>
    <col min="9" max="9" width="25.5703125" bestFit="1" customWidth="1"/>
    <col min="10" max="10" width="19.28515625" bestFit="1" customWidth="1"/>
    <col min="11" max="11" width="11.7109375" bestFit="1" customWidth="1"/>
  </cols>
  <sheetData>
    <row r="1" spans="1:11" x14ac:dyDescent="0.25">
      <c r="A1" s="2" t="s">
        <v>138</v>
      </c>
      <c r="B1" s="2"/>
    </row>
    <row r="2" spans="1:11" x14ac:dyDescent="0.25">
      <c r="A2" t="s">
        <v>137</v>
      </c>
      <c r="B2" t="s">
        <v>97</v>
      </c>
      <c r="C2" t="s">
        <v>139</v>
      </c>
      <c r="D2" t="s">
        <v>141</v>
      </c>
      <c r="E2" t="s">
        <v>142</v>
      </c>
      <c r="G2" t="s">
        <v>144</v>
      </c>
      <c r="H2" t="s">
        <v>145</v>
      </c>
      <c r="I2" t="s">
        <v>146</v>
      </c>
      <c r="J2" t="s">
        <v>147</v>
      </c>
      <c r="K2" t="s">
        <v>9</v>
      </c>
    </row>
    <row r="3" spans="1:11" x14ac:dyDescent="0.25">
      <c r="A3">
        <f>'2V data collection'!D2</f>
        <v>0.92600000000000005</v>
      </c>
      <c r="B3">
        <f>'2V data collection'!E2</f>
        <v>6400000</v>
      </c>
      <c r="C3">
        <f>A3*B3</f>
        <v>5926400</v>
      </c>
      <c r="D3">
        <f>A3^2</f>
        <v>0.85747600000000013</v>
      </c>
      <c r="E3">
        <f>B3^2</f>
        <v>40960000000000</v>
      </c>
      <c r="G3">
        <f>15*(C19)-(A19*B19)</f>
        <v>591499.89000034332</v>
      </c>
      <c r="H3">
        <f>15*D19-(A19^2)</f>
        <v>1.5120000000109712E-2</v>
      </c>
      <c r="I3">
        <f>15*E19-(B19^2)</f>
        <v>1078095444933344</v>
      </c>
      <c r="J3">
        <f>G3/H3</f>
        <v>39120363.094976939</v>
      </c>
      <c r="K3">
        <f>AVERAGE(B3:B17)-J3*AVERAGE(A3:A17)</f>
        <v>-30684160.054522157</v>
      </c>
    </row>
    <row r="4" spans="1:11" x14ac:dyDescent="0.25">
      <c r="A4">
        <f>'2V data collection'!D3</f>
        <v>0.92500000000000004</v>
      </c>
      <c r="B4">
        <f>'2V data collection'!E3</f>
        <v>4500000</v>
      </c>
      <c r="C4">
        <f t="shared" ref="C4:C17" si="0">A4*B4</f>
        <v>4162500</v>
      </c>
      <c r="D4">
        <f t="shared" ref="D4:D17" si="1">A4^2</f>
        <v>0.85562500000000008</v>
      </c>
      <c r="E4">
        <f t="shared" ref="E4:E17" si="2">B4^2</f>
        <v>20250000000000</v>
      </c>
    </row>
    <row r="5" spans="1:11" x14ac:dyDescent="0.25">
      <c r="A5">
        <f>'2V data collection'!D4</f>
        <v>0.92300000000000004</v>
      </c>
      <c r="B5">
        <f>'2V data collection'!E4</f>
        <v>3333333</v>
      </c>
      <c r="C5">
        <f t="shared" si="0"/>
        <v>3076666.3590000002</v>
      </c>
      <c r="D5">
        <f t="shared" si="1"/>
        <v>0.85192900000000005</v>
      </c>
      <c r="E5">
        <f t="shared" si="2"/>
        <v>11111108888889</v>
      </c>
      <c r="G5" t="s">
        <v>143</v>
      </c>
      <c r="I5" t="s">
        <v>148</v>
      </c>
    </row>
    <row r="6" spans="1:11" x14ac:dyDescent="0.25">
      <c r="A6">
        <f>'2V data collection'!D5</f>
        <v>0.92400000000000004</v>
      </c>
      <c r="B6">
        <f>'2V data collection'!E5</f>
        <v>858333</v>
      </c>
      <c r="C6">
        <f t="shared" si="0"/>
        <v>793099.69200000004</v>
      </c>
      <c r="D6">
        <f t="shared" si="1"/>
        <v>0.85377600000000009</v>
      </c>
      <c r="E6">
        <f t="shared" si="2"/>
        <v>736735538889</v>
      </c>
      <c r="G6">
        <f>G3/SQRT((H3*I3))</f>
        <v>0.14650423096371171</v>
      </c>
      <c r="I6">
        <f>(J3*A6)+K3</f>
        <v>5463055.4452365339</v>
      </c>
    </row>
    <row r="7" spans="1:11" x14ac:dyDescent="0.25">
      <c r="A7">
        <f>'2V data collection'!D6</f>
        <v>0.91900000000000004</v>
      </c>
      <c r="B7">
        <f>'2V data collection'!E6</f>
        <v>3666667</v>
      </c>
      <c r="C7">
        <f t="shared" si="0"/>
        <v>3369666.9730000002</v>
      </c>
      <c r="D7">
        <f t="shared" si="1"/>
        <v>0.84456100000000012</v>
      </c>
      <c r="E7">
        <f t="shared" si="2"/>
        <v>13444446888889</v>
      </c>
    </row>
    <row r="8" spans="1:11" x14ac:dyDescent="0.25">
      <c r="A8">
        <f>'2V data collection'!D7</f>
        <v>0.91200000000000003</v>
      </c>
      <c r="B8">
        <f>'2V data collection'!E7</f>
        <v>5750000</v>
      </c>
      <c r="C8">
        <f t="shared" si="0"/>
        <v>5244000</v>
      </c>
      <c r="D8">
        <f t="shared" si="1"/>
        <v>0.83174400000000004</v>
      </c>
      <c r="E8">
        <f t="shared" si="2"/>
        <v>33062500000000</v>
      </c>
    </row>
    <row r="9" spans="1:11" x14ac:dyDescent="0.25">
      <c r="A9">
        <f>'2V data collection'!D8</f>
        <v>0.91200000000000003</v>
      </c>
      <c r="B9">
        <f>'2V data collection'!E8</f>
        <v>6000000</v>
      </c>
      <c r="C9">
        <f t="shared" si="0"/>
        <v>5472000</v>
      </c>
      <c r="D9">
        <f t="shared" si="1"/>
        <v>0.83174400000000004</v>
      </c>
      <c r="E9">
        <f t="shared" si="2"/>
        <v>36000000000000</v>
      </c>
    </row>
    <row r="10" spans="1:11" x14ac:dyDescent="0.25">
      <c r="A10">
        <f>'2V data collection'!D9</f>
        <v>0.92700000000000005</v>
      </c>
      <c r="B10">
        <f>'2V data collection'!E9</f>
        <v>7000000</v>
      </c>
      <c r="C10">
        <f t="shared" si="0"/>
        <v>6489000</v>
      </c>
      <c r="D10">
        <f t="shared" si="1"/>
        <v>0.85932900000000012</v>
      </c>
      <c r="E10">
        <f t="shared" si="2"/>
        <v>49000000000000</v>
      </c>
    </row>
    <row r="11" spans="1:11" x14ac:dyDescent="0.25">
      <c r="A11">
        <f>'2V data collection'!D10</f>
        <v>0.91800000000000004</v>
      </c>
      <c r="B11">
        <f>'2V data collection'!E10</f>
        <v>6000000</v>
      </c>
      <c r="C11">
        <f t="shared" si="0"/>
        <v>5508000</v>
      </c>
      <c r="D11">
        <f t="shared" si="1"/>
        <v>0.84272400000000003</v>
      </c>
      <c r="E11">
        <f t="shared" si="2"/>
        <v>36000000000000</v>
      </c>
    </row>
    <row r="12" spans="1:11" x14ac:dyDescent="0.25">
      <c r="A12">
        <f>'2V data collection'!D11</f>
        <v>0.90200000000000002</v>
      </c>
      <c r="B12">
        <f>'2V data collection'!E11</f>
        <v>2000000</v>
      </c>
      <c r="C12">
        <f t="shared" si="0"/>
        <v>1804000</v>
      </c>
      <c r="D12">
        <f t="shared" si="1"/>
        <v>0.81360399999999999</v>
      </c>
      <c r="E12">
        <f t="shared" si="2"/>
        <v>4000000000000</v>
      </c>
    </row>
    <row r="13" spans="1:11" x14ac:dyDescent="0.25">
      <c r="A13">
        <f>'2V data collection'!D12</f>
        <v>0.92300000000000004</v>
      </c>
      <c r="B13">
        <f>'2V data collection'!E12</f>
        <v>10500000</v>
      </c>
      <c r="C13">
        <f t="shared" si="0"/>
        <v>9691500</v>
      </c>
      <c r="D13">
        <f t="shared" si="1"/>
        <v>0.85192900000000005</v>
      </c>
      <c r="E13">
        <f t="shared" si="2"/>
        <v>110250000000000</v>
      </c>
    </row>
    <row r="14" spans="1:11" x14ac:dyDescent="0.25">
      <c r="A14">
        <f>'2V data collection'!D13</f>
        <v>0.89900000000000002</v>
      </c>
      <c r="B14">
        <f>'2V data collection'!E13</f>
        <v>6250000</v>
      </c>
      <c r="C14">
        <f t="shared" si="0"/>
        <v>5618750</v>
      </c>
      <c r="D14">
        <f t="shared" si="1"/>
        <v>0.80820100000000006</v>
      </c>
      <c r="E14">
        <f t="shared" si="2"/>
        <v>39062500000000</v>
      </c>
    </row>
    <row r="15" spans="1:11" x14ac:dyDescent="0.25">
      <c r="A15">
        <f>'2V data collection'!D14</f>
        <v>0.91900000000000004</v>
      </c>
      <c r="B15">
        <f>'2V data collection'!E14</f>
        <v>5000000</v>
      </c>
      <c r="C15">
        <f t="shared" si="0"/>
        <v>4595000</v>
      </c>
      <c r="D15">
        <f t="shared" si="1"/>
        <v>0.84456100000000012</v>
      </c>
      <c r="E15">
        <f t="shared" si="2"/>
        <v>25000000000000</v>
      </c>
    </row>
    <row r="16" spans="1:11" x14ac:dyDescent="0.25">
      <c r="A16">
        <f>'2V data collection'!D15</f>
        <v>0.91700000000000004</v>
      </c>
      <c r="B16">
        <f>'2V data collection'!E15</f>
        <v>5000000</v>
      </c>
      <c r="C16">
        <f t="shared" si="0"/>
        <v>4585000</v>
      </c>
      <c r="D16">
        <f t="shared" si="1"/>
        <v>0.84088900000000011</v>
      </c>
      <c r="E16">
        <f t="shared" si="2"/>
        <v>25000000000000</v>
      </c>
    </row>
    <row r="17" spans="1:5" x14ac:dyDescent="0.25">
      <c r="A17">
        <f>'2V data collection'!D16</f>
        <v>0.92400000000000004</v>
      </c>
      <c r="B17">
        <f>'2V data collection'!E16</f>
        <v>6166666</v>
      </c>
      <c r="C17">
        <f t="shared" si="0"/>
        <v>5697999.3840000005</v>
      </c>
      <c r="D17">
        <f t="shared" si="1"/>
        <v>0.85377600000000009</v>
      </c>
      <c r="E17">
        <f t="shared" si="2"/>
        <v>38027769555556</v>
      </c>
    </row>
    <row r="18" spans="1:5" x14ac:dyDescent="0.25">
      <c r="A18" t="s">
        <v>140</v>
      </c>
    </row>
    <row r="19" spans="1:5" x14ac:dyDescent="0.25">
      <c r="A19">
        <f>SUM(A3:A17)</f>
        <v>13.769999999999998</v>
      </c>
      <c r="B19">
        <f>SUM(B3:B17)</f>
        <v>78424999</v>
      </c>
      <c r="C19">
        <f>SUM(C3:C17)</f>
        <v>72033582.408000007</v>
      </c>
      <c r="D19">
        <f>SUM(D3:D17)</f>
        <v>12.641868000000002</v>
      </c>
      <c r="E19">
        <f>SUM(E3:E17)</f>
        <v>481905060872223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SV data collection</vt:lpstr>
      <vt:lpstr>SV Starters</vt:lpstr>
      <vt:lpstr>SV Backups</vt:lpstr>
      <vt:lpstr>2V data collection</vt:lpstr>
      <vt:lpstr>2V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Cook</dc:creator>
  <cp:lastModifiedBy>Alec Cook</cp:lastModifiedBy>
  <dcterms:created xsi:type="dcterms:W3CDTF">2021-04-12T02:55:35Z</dcterms:created>
  <dcterms:modified xsi:type="dcterms:W3CDTF">2021-04-19T17:33:12Z</dcterms:modified>
</cp:coreProperties>
</file>