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E:\xampp\htdocs\Polla Rusia 2018\docs\"/>
    </mc:Choice>
  </mc:AlternateContent>
  <xr:revisionPtr revIDLastSave="0" documentId="10_ncr:8100000_{3E78F3FD-BA31-4A99-ACAA-74E3C06A3EFE}" xr6:coauthVersionLast="32" xr6:coauthVersionMax="32" xr10:uidLastSave="{00000000-0000-0000-0000-000000000000}"/>
  <bookViews>
    <workbookView xWindow="0" yWindow="0" windowWidth="19200" windowHeight="6950" xr2:uid="{00000000-000D-0000-FFFF-FFFF00000000}"/>
  </bookViews>
  <sheets>
    <sheet name="A" sheetId="1" r:id="rId1"/>
    <sheet name="B" sheetId="4" r:id="rId2"/>
    <sheet name="C" sheetId="5" r:id="rId3"/>
    <sheet name="D" sheetId="6" r:id="rId4"/>
    <sheet name="E" sheetId="7" r:id="rId5"/>
    <sheet name="F" sheetId="8" r:id="rId6"/>
    <sheet name="G" sheetId="9" r:id="rId7"/>
    <sheet name="H" sheetId="10" r:id="rId8"/>
    <sheet name="PO" sheetId="12" r:id="rId9"/>
    <sheet name="CU" sheetId="13" r:id="rId10"/>
  </sheets>
  <definedNames>
    <definedName name="BD_SeleccIma">A!$BR$8:$BT$40</definedName>
    <definedName name="BD_Selecciones">A!$BQ$8:$BS$39</definedName>
    <definedName name="C_U">CU!$X$16</definedName>
    <definedName name="G_A">A!$G$9</definedName>
    <definedName name="G_B">B!$G$9</definedName>
    <definedName name="G_C">'C'!$G$9</definedName>
    <definedName name="G_D">D!$G$9</definedName>
    <definedName name="G_E">E!$G$9</definedName>
    <definedName name="G_F">F!$G$9</definedName>
    <definedName name="G_G">G!$G$9</definedName>
    <definedName name="G_H">H!$G$9</definedName>
    <definedName name="GA_1">INDIRECT(A!$BR$3)</definedName>
    <definedName name="GA_2">INDIRECT(A!$BR$4)</definedName>
    <definedName name="GA_3">INDIRECT(A!$BR$5)</definedName>
    <definedName name="GA_4">INDIRECT(A!$BR$6)</definedName>
    <definedName name="GB_1">INDIRECT(B!$BR$3)</definedName>
    <definedName name="GB_2">INDIRECT(B!$BR$4)</definedName>
    <definedName name="GB_3">INDIRECT(B!$BR$5)</definedName>
    <definedName name="GB_4">INDIRECT(B!$BR$6)</definedName>
    <definedName name="GC_1">INDIRECT('C'!$BR$3)</definedName>
    <definedName name="GC_2">INDIRECT('C'!$BR$4)</definedName>
    <definedName name="GC_3">INDIRECT('C'!$BR$5)</definedName>
    <definedName name="GC_4">INDIRECT('C'!$BR$6)</definedName>
    <definedName name="GD_1">INDIRECT(D!$BR$3)</definedName>
    <definedName name="GD_2">INDIRECT(D!$BR$4)</definedName>
    <definedName name="GD_3">INDIRECT(D!$BR$5)</definedName>
    <definedName name="GD_4">INDIRECT(D!$BR$6)</definedName>
    <definedName name="GE_1">INDIRECT(E!$BR$3)</definedName>
    <definedName name="GE_2">INDIRECT(E!$BR$4)</definedName>
    <definedName name="GE_3">INDIRECT(E!$BR$5)</definedName>
    <definedName name="GE_4">INDIRECT(E!$BR$6)</definedName>
    <definedName name="GF_1">INDIRECT(F!$BR$3)</definedName>
    <definedName name="GF_2">INDIRECT(F!$BR$4)</definedName>
    <definedName name="GF_3">INDIRECT(F!$BR$5)</definedName>
    <definedName name="GF_4">INDIRECT(F!$BR$6)</definedName>
    <definedName name="GG_1">INDIRECT(G!$BR$3)</definedName>
    <definedName name="GG_2">INDIRECT(G!$BR$4)</definedName>
    <definedName name="GG_3">INDIRECT(G!$BR$5)</definedName>
    <definedName name="GG_4">INDIRECT(G!$BR$6)</definedName>
    <definedName name="GH_1">INDIRECT(H!$BR$3)</definedName>
    <definedName name="GH_2">INDIRECT(H!$BR$4)</definedName>
    <definedName name="GH_3">INDIRECT(H!$BR$5)</definedName>
    <definedName name="GH_4">INDIRECT(H!$BR$6)</definedName>
    <definedName name="IMA_01">INDIRECT(PO!$BD$3)</definedName>
    <definedName name="IMA_02">INDIRECT(PO!$BE$3)</definedName>
    <definedName name="IMA_03">INDIRECT(PO!$BD$5)</definedName>
    <definedName name="IMA_04">INDIRECT(PO!$BE$5)</definedName>
    <definedName name="IMA_05">INDIRECT(PO!$BD$7)</definedName>
    <definedName name="IMA_06">INDIRECT(PO!$BE$7)</definedName>
    <definedName name="IMA_07">INDIRECT(PO!$BD$9)</definedName>
    <definedName name="IMA_08">INDIRECT(PO!$BE$9)</definedName>
    <definedName name="IMA_09">INDIRECT(PO!$BD$11)</definedName>
    <definedName name="IMA_10">INDIRECT(PO!$BE$11)</definedName>
    <definedName name="IMA_11">INDIRECT(PO!$BD$13)</definedName>
    <definedName name="IMA_12">INDIRECT(PO!$BE$13)</definedName>
    <definedName name="IMA_13">INDIRECT(PO!$BD$15)</definedName>
    <definedName name="IMA_14">INDIRECT(PO!$BE$15)</definedName>
    <definedName name="IMA_15">INDIRECT(PO!$BD$17)</definedName>
    <definedName name="IMA_16">INDIRECT(PO!$BE$17)</definedName>
    <definedName name="IMA_17">INDIRECT(PO!$BD$20)</definedName>
    <definedName name="IMA_18">INDIRECT(PO!$BE$20)</definedName>
    <definedName name="IMA_19">INDIRECT(PO!$BD$22)</definedName>
    <definedName name="IMA_20">INDIRECT(PO!$BE$22)</definedName>
    <definedName name="IMA_21">INDIRECT(PO!$BD$24)</definedName>
    <definedName name="IMA_22">INDIRECT(PO!$BE$24)</definedName>
    <definedName name="IMA_23">INDIRECT(PO!$BD$26)</definedName>
    <definedName name="IMA_24">INDIRECT(PO!$BE$26)</definedName>
    <definedName name="IMA_25">INDIRECT(PO!$BD$29)</definedName>
    <definedName name="IMA_26">INDIRECT(PO!$BE$29)</definedName>
    <definedName name="IMA_27">INDIRECT(PO!$BD$31)</definedName>
    <definedName name="IMA_28">INDIRECT(PO!$BE$31)</definedName>
    <definedName name="IMA_29">INDIRECT(PO!$BD$34)</definedName>
    <definedName name="IMA_30">INDIRECT(PO!$BE$34)</definedName>
    <definedName name="IMA_31">INDIRECT(PO!$BD$37)</definedName>
    <definedName name="IMA_32">INDIRECT(PO!$BE$37)</definedName>
    <definedName name="P_O">PO!$I$3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9" i="1" l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40" i="1"/>
  <c r="BD19" i="10" l="1"/>
  <c r="BC19" i="10"/>
  <c r="BG19" i="10" s="1"/>
  <c r="BD17" i="10"/>
  <c r="BC17" i="10"/>
  <c r="BG17" i="10" s="1"/>
  <c r="BD15" i="10"/>
  <c r="BC15" i="10"/>
  <c r="BG15" i="10" s="1"/>
  <c r="BD13" i="10"/>
  <c r="BC13" i="10"/>
  <c r="BG13" i="10" s="1"/>
  <c r="BD11" i="10"/>
  <c r="BC11" i="10"/>
  <c r="BG11" i="10" s="1"/>
  <c r="BD9" i="10"/>
  <c r="BC9" i="10"/>
  <c r="BG9" i="10" s="1"/>
  <c r="BH6" i="10"/>
  <c r="BH5" i="10"/>
  <c r="BH4" i="10"/>
  <c r="L9" i="10" s="1"/>
  <c r="BH3" i="10"/>
  <c r="L17" i="10" s="1"/>
  <c r="BD19" i="9"/>
  <c r="BC19" i="9"/>
  <c r="BG19" i="9" s="1"/>
  <c r="BD17" i="9"/>
  <c r="BC17" i="9"/>
  <c r="BF17" i="9" s="1"/>
  <c r="BF15" i="9"/>
  <c r="BD15" i="9"/>
  <c r="BC15" i="9"/>
  <c r="BE15" i="9" s="1"/>
  <c r="BE13" i="9"/>
  <c r="BD13" i="9"/>
  <c r="BC13" i="9"/>
  <c r="BG13" i="9" s="1"/>
  <c r="BD11" i="9"/>
  <c r="BC11" i="9"/>
  <c r="BG11" i="9" s="1"/>
  <c r="BD9" i="9"/>
  <c r="BC9" i="9"/>
  <c r="BH6" i="9"/>
  <c r="C15" i="9" s="1"/>
  <c r="BH5" i="9"/>
  <c r="BH4" i="9"/>
  <c r="L9" i="9" s="1"/>
  <c r="BH3" i="9"/>
  <c r="L17" i="9" s="1"/>
  <c r="BD19" i="8"/>
  <c r="BC19" i="8"/>
  <c r="BG19" i="8" s="1"/>
  <c r="BD17" i="8"/>
  <c r="BC17" i="8"/>
  <c r="BF17" i="8" s="1"/>
  <c r="BF15" i="8"/>
  <c r="BD15" i="8"/>
  <c r="BC15" i="8"/>
  <c r="BE15" i="8" s="1"/>
  <c r="BE13" i="8"/>
  <c r="BD13" i="8"/>
  <c r="BC13" i="8"/>
  <c r="BG13" i="8" s="1"/>
  <c r="BD11" i="8"/>
  <c r="BC11" i="8"/>
  <c r="BG11" i="8" s="1"/>
  <c r="BD9" i="8"/>
  <c r="BC9" i="8"/>
  <c r="BH6" i="8"/>
  <c r="C15" i="8" s="1"/>
  <c r="BH5" i="8"/>
  <c r="BH4" i="8"/>
  <c r="L9" i="8" s="1"/>
  <c r="BH3" i="8"/>
  <c r="L17" i="8" s="1"/>
  <c r="BD19" i="7"/>
  <c r="BC19" i="7"/>
  <c r="BG19" i="7" s="1"/>
  <c r="BD17" i="7"/>
  <c r="BC17" i="7"/>
  <c r="BF17" i="7" s="1"/>
  <c r="BF15" i="7"/>
  <c r="BD15" i="7"/>
  <c r="BC15" i="7"/>
  <c r="BE15" i="7" s="1"/>
  <c r="BE13" i="7"/>
  <c r="BD13" i="7"/>
  <c r="BC13" i="7"/>
  <c r="BG13" i="7" s="1"/>
  <c r="BE11" i="7"/>
  <c r="BD11" i="7"/>
  <c r="BC11" i="7"/>
  <c r="BG11" i="7" s="1"/>
  <c r="BD9" i="7"/>
  <c r="BC9" i="7"/>
  <c r="BF9" i="7" s="1"/>
  <c r="BH6" i="7"/>
  <c r="C15" i="7" s="1"/>
  <c r="BH5" i="7"/>
  <c r="BH4" i="7"/>
  <c r="BH3" i="7"/>
  <c r="L17" i="7" s="1"/>
  <c r="BD19" i="6"/>
  <c r="BC19" i="6"/>
  <c r="BG19" i="6" s="1"/>
  <c r="BD17" i="6"/>
  <c r="BC17" i="6"/>
  <c r="BF17" i="6" s="1"/>
  <c r="BD15" i="6"/>
  <c r="BC15" i="6"/>
  <c r="BE15" i="6" s="1"/>
  <c r="BE13" i="6"/>
  <c r="BD13" i="6"/>
  <c r="BC13" i="6"/>
  <c r="BG13" i="6" s="1"/>
  <c r="BD11" i="6"/>
  <c r="BC11" i="6"/>
  <c r="BG11" i="6" s="1"/>
  <c r="BD9" i="6"/>
  <c r="BC9" i="6"/>
  <c r="BF9" i="6" s="1"/>
  <c r="BH6" i="6"/>
  <c r="C15" i="6" s="1"/>
  <c r="BH5" i="6"/>
  <c r="BH4" i="6"/>
  <c r="L9" i="6" s="1"/>
  <c r="BH3" i="6"/>
  <c r="L17" i="6" s="1"/>
  <c r="BD19" i="5"/>
  <c r="BC19" i="5"/>
  <c r="BG19" i="5" s="1"/>
  <c r="BD17" i="5"/>
  <c r="BC17" i="5"/>
  <c r="BF17" i="5" s="1"/>
  <c r="BD15" i="5"/>
  <c r="BC15" i="5"/>
  <c r="BE15" i="5" s="1"/>
  <c r="BD13" i="5"/>
  <c r="BC13" i="5"/>
  <c r="BG13" i="5" s="1"/>
  <c r="BD11" i="5"/>
  <c r="BC11" i="5"/>
  <c r="BG11" i="5" s="1"/>
  <c r="BD9" i="5"/>
  <c r="BC9" i="5"/>
  <c r="BF9" i="5" s="1"/>
  <c r="BH6" i="5"/>
  <c r="C15" i="5" s="1"/>
  <c r="BH5" i="5"/>
  <c r="BH4" i="5"/>
  <c r="BH3" i="5"/>
  <c r="L17" i="5" s="1"/>
  <c r="BH3" i="4"/>
  <c r="L17" i="4" s="1"/>
  <c r="BD19" i="4"/>
  <c r="BC19" i="4"/>
  <c r="BG19" i="4" s="1"/>
  <c r="BD17" i="4"/>
  <c r="BC17" i="4"/>
  <c r="BF17" i="4" s="1"/>
  <c r="BF15" i="4"/>
  <c r="BD15" i="4"/>
  <c r="BC15" i="4"/>
  <c r="BE15" i="4" s="1"/>
  <c r="BE13" i="4"/>
  <c r="BD13" i="4"/>
  <c r="BC13" i="4"/>
  <c r="BG13" i="4" s="1"/>
  <c r="BD11" i="4"/>
  <c r="BC11" i="4"/>
  <c r="BG11" i="4" s="1"/>
  <c r="BD9" i="4"/>
  <c r="BC9" i="4"/>
  <c r="BF9" i="4" s="1"/>
  <c r="BH6" i="4"/>
  <c r="C15" i="4" s="1"/>
  <c r="BH5" i="4"/>
  <c r="BH4" i="4"/>
  <c r="BF11" i="7" l="1"/>
  <c r="BF13" i="7"/>
  <c r="BE11" i="8"/>
  <c r="BF13" i="8"/>
  <c r="BE19" i="8"/>
  <c r="BF13" i="9"/>
  <c r="BE15" i="10"/>
  <c r="BE17" i="10"/>
  <c r="BF15" i="10"/>
  <c r="BF17" i="10"/>
  <c r="BF15" i="6"/>
  <c r="BF9" i="9"/>
  <c r="BF11" i="6"/>
  <c r="BF9" i="8"/>
  <c r="BE9" i="10"/>
  <c r="BF9" i="10"/>
  <c r="C15" i="10"/>
  <c r="L9" i="7"/>
  <c r="C19" i="8"/>
  <c r="L15" i="9"/>
  <c r="C13" i="10"/>
  <c r="BE13" i="10"/>
  <c r="L15" i="10"/>
  <c r="C11" i="10"/>
  <c r="BE11" i="10"/>
  <c r="L13" i="10"/>
  <c r="BF13" i="10"/>
  <c r="C19" i="10"/>
  <c r="BE19" i="10"/>
  <c r="C9" i="10"/>
  <c r="L11" i="10"/>
  <c r="BF11" i="10"/>
  <c r="C17" i="10"/>
  <c r="L19" i="10"/>
  <c r="BF19" i="10"/>
  <c r="BG9" i="9"/>
  <c r="C13" i="9"/>
  <c r="BG17" i="9"/>
  <c r="C11" i="9"/>
  <c r="BE11" i="9"/>
  <c r="L13" i="9"/>
  <c r="BG15" i="9"/>
  <c r="C19" i="9"/>
  <c r="BE19" i="9"/>
  <c r="C9" i="9"/>
  <c r="BE9" i="9"/>
  <c r="L11" i="9"/>
  <c r="BF11" i="9"/>
  <c r="C17" i="9"/>
  <c r="BE17" i="9"/>
  <c r="L19" i="9"/>
  <c r="BF19" i="9"/>
  <c r="L15" i="6"/>
  <c r="L15" i="8"/>
  <c r="C11" i="8"/>
  <c r="L13" i="8"/>
  <c r="BG15" i="8"/>
  <c r="L9" i="4"/>
  <c r="L15" i="7"/>
  <c r="C9" i="8"/>
  <c r="BE9" i="8"/>
  <c r="L11" i="8"/>
  <c r="BF11" i="8"/>
  <c r="C17" i="8"/>
  <c r="BE17" i="8"/>
  <c r="L19" i="8"/>
  <c r="BF19" i="8"/>
  <c r="BG9" i="8"/>
  <c r="C13" i="8"/>
  <c r="BG17" i="8"/>
  <c r="BG9" i="7"/>
  <c r="BG17" i="7"/>
  <c r="C11" i="7"/>
  <c r="L13" i="7"/>
  <c r="BG15" i="7"/>
  <c r="C19" i="7"/>
  <c r="BE19" i="7"/>
  <c r="C13" i="7"/>
  <c r="C9" i="7"/>
  <c r="BE9" i="7"/>
  <c r="L11" i="7"/>
  <c r="C17" i="7"/>
  <c r="BE17" i="7"/>
  <c r="L19" i="7"/>
  <c r="BF19" i="7"/>
  <c r="BG9" i="6"/>
  <c r="C13" i="6"/>
  <c r="BG17" i="6"/>
  <c r="C11" i="6"/>
  <c r="BE11" i="6"/>
  <c r="L13" i="6"/>
  <c r="BF13" i="6"/>
  <c r="BG15" i="6"/>
  <c r="C19" i="6"/>
  <c r="BE19" i="6"/>
  <c r="C9" i="6"/>
  <c r="BE9" i="6"/>
  <c r="L11" i="6"/>
  <c r="C17" i="6"/>
  <c r="BE17" i="6"/>
  <c r="L19" i="6"/>
  <c r="BF19" i="6"/>
  <c r="BG9" i="5"/>
  <c r="C13" i="5"/>
  <c r="BE13" i="5"/>
  <c r="L15" i="5"/>
  <c r="BF15" i="5"/>
  <c r="BG17" i="5"/>
  <c r="C11" i="5"/>
  <c r="BE11" i="5"/>
  <c r="L13" i="5"/>
  <c r="BF13" i="5"/>
  <c r="BG15" i="5"/>
  <c r="C19" i="5"/>
  <c r="BE19" i="5"/>
  <c r="C9" i="5"/>
  <c r="BE9" i="5"/>
  <c r="L11" i="5"/>
  <c r="BF11" i="5"/>
  <c r="C17" i="5"/>
  <c r="BE17" i="5"/>
  <c r="L19" i="5"/>
  <c r="BF19" i="5"/>
  <c r="L9" i="5"/>
  <c r="C19" i="4"/>
  <c r="BE11" i="4"/>
  <c r="BF13" i="4"/>
  <c r="L15" i="4"/>
  <c r="BE19" i="4"/>
  <c r="BG9" i="4"/>
  <c r="BG15" i="4"/>
  <c r="C9" i="4"/>
  <c r="BE9" i="4"/>
  <c r="L11" i="4"/>
  <c r="BF11" i="4"/>
  <c r="C17" i="4"/>
  <c r="BE17" i="4"/>
  <c r="L19" i="4"/>
  <c r="BF19" i="4"/>
  <c r="C13" i="4"/>
  <c r="BG17" i="4"/>
  <c r="C11" i="4"/>
  <c r="L13" i="4"/>
  <c r="BL3" i="7" l="1"/>
  <c r="BM6" i="8"/>
  <c r="BL6" i="7"/>
  <c r="BK3" i="7"/>
  <c r="BI6" i="10"/>
  <c r="BL4" i="10"/>
  <c r="BL3" i="8"/>
  <c r="BL5" i="10"/>
  <c r="BK3" i="10"/>
  <c r="BK3" i="9"/>
  <c r="BI4" i="10"/>
  <c r="BI5" i="10"/>
  <c r="BK3" i="8"/>
  <c r="BM4" i="10"/>
  <c r="BJ5" i="10"/>
  <c r="BJ3" i="10"/>
  <c r="BK4" i="10"/>
  <c r="BJ4" i="10"/>
  <c r="BL6" i="10"/>
  <c r="BK6" i="10"/>
  <c r="BM3" i="10"/>
  <c r="BL3" i="10"/>
  <c r="BK4" i="9"/>
  <c r="BM6" i="10"/>
  <c r="BM5" i="10"/>
  <c r="BI3" i="10"/>
  <c r="BJ6" i="10"/>
  <c r="BK5" i="10"/>
  <c r="BL4" i="9"/>
  <c r="BM6" i="9"/>
  <c r="BJ5" i="9"/>
  <c r="BI3" i="8"/>
  <c r="BI6" i="9"/>
  <c r="BJ4" i="9"/>
  <c r="BJ6" i="9"/>
  <c r="BJ3" i="9"/>
  <c r="BK6" i="9"/>
  <c r="BM3" i="9"/>
  <c r="BJ3" i="6"/>
  <c r="BM4" i="9"/>
  <c r="BL6" i="9"/>
  <c r="BL5" i="9"/>
  <c r="BM5" i="9"/>
  <c r="BI3" i="9"/>
  <c r="BN3" i="9" s="1"/>
  <c r="BL3" i="9"/>
  <c r="BI4" i="9"/>
  <c r="BN4" i="9" s="1"/>
  <c r="BI5" i="9"/>
  <c r="BN5" i="9" s="1"/>
  <c r="BK5" i="9"/>
  <c r="BJ3" i="8"/>
  <c r="BI6" i="8"/>
  <c r="BL6" i="8"/>
  <c r="BM3" i="8"/>
  <c r="BJ6" i="8"/>
  <c r="BK4" i="8"/>
  <c r="BK6" i="8"/>
  <c r="BJ4" i="8"/>
  <c r="BI5" i="8"/>
  <c r="BM4" i="8"/>
  <c r="BJ5" i="8"/>
  <c r="BL5" i="8"/>
  <c r="BI6" i="7"/>
  <c r="BK4" i="7"/>
  <c r="BI4" i="8"/>
  <c r="BL4" i="8"/>
  <c r="BM5" i="8"/>
  <c r="BK5" i="8"/>
  <c r="BM5" i="7"/>
  <c r="BI4" i="6"/>
  <c r="BM4" i="7"/>
  <c r="BJ5" i="7"/>
  <c r="BL5" i="7"/>
  <c r="BI5" i="7"/>
  <c r="BI3" i="7"/>
  <c r="BI4" i="7"/>
  <c r="BL4" i="7"/>
  <c r="BM6" i="7"/>
  <c r="BJ4" i="7"/>
  <c r="BJ6" i="7"/>
  <c r="BJ3" i="7"/>
  <c r="BK6" i="7"/>
  <c r="BM3" i="7"/>
  <c r="BK5" i="7"/>
  <c r="BJ6" i="6"/>
  <c r="BJ4" i="6"/>
  <c r="BK4" i="6"/>
  <c r="BM6" i="6"/>
  <c r="BK3" i="6"/>
  <c r="BL6" i="6"/>
  <c r="BL3" i="6"/>
  <c r="BK6" i="6"/>
  <c r="BM3" i="6"/>
  <c r="BL4" i="4"/>
  <c r="BI6" i="6"/>
  <c r="BJ5" i="6"/>
  <c r="BM5" i="6"/>
  <c r="BI3" i="6"/>
  <c r="BL5" i="6"/>
  <c r="BM6" i="5"/>
  <c r="BM4" i="6"/>
  <c r="BL4" i="6"/>
  <c r="BI5" i="6"/>
  <c r="BK5" i="6"/>
  <c r="BI4" i="5"/>
  <c r="BJ5" i="5"/>
  <c r="BK3" i="5"/>
  <c r="BL5" i="5"/>
  <c r="BJ3" i="5"/>
  <c r="BI6" i="5"/>
  <c r="BL3" i="5"/>
  <c r="BK6" i="5"/>
  <c r="BM3" i="5"/>
  <c r="BJ6" i="5"/>
  <c r="BL4" i="5"/>
  <c r="BM5" i="5"/>
  <c r="BI3" i="5"/>
  <c r="BN3" i="5" s="1"/>
  <c r="BJ4" i="5"/>
  <c r="BI5" i="5"/>
  <c r="BK5" i="5"/>
  <c r="BL6" i="5"/>
  <c r="BK4" i="5"/>
  <c r="BM4" i="5"/>
  <c r="BI4" i="4"/>
  <c r="BJ3" i="4"/>
  <c r="BJ5" i="4"/>
  <c r="BM6" i="4"/>
  <c r="BM4" i="4"/>
  <c r="BM3" i="4"/>
  <c r="BK3" i="4"/>
  <c r="BL3" i="4"/>
  <c r="BK6" i="4"/>
  <c r="BJ6" i="4"/>
  <c r="BK4" i="4"/>
  <c r="BJ4" i="4"/>
  <c r="BM5" i="4"/>
  <c r="BL5" i="4"/>
  <c r="BI6" i="4"/>
  <c r="BI3" i="4"/>
  <c r="BL6" i="4"/>
  <c r="BI5" i="4"/>
  <c r="BK5" i="4"/>
  <c r="BN4" i="6" l="1"/>
  <c r="BO4" i="6" s="1"/>
  <c r="BN5" i="10"/>
  <c r="BO5" i="10" s="1"/>
  <c r="BN3" i="8"/>
  <c r="BO3" i="8" s="1"/>
  <c r="BN6" i="10"/>
  <c r="BO6" i="10" s="1"/>
  <c r="BO5" i="9"/>
  <c r="BN4" i="10"/>
  <c r="BO4" i="10" s="1"/>
  <c r="BN3" i="6"/>
  <c r="BO3" i="6" s="1"/>
  <c r="BO3" i="5"/>
  <c r="BN6" i="7"/>
  <c r="BO6" i="7" s="1"/>
  <c r="BO4" i="9"/>
  <c r="BN3" i="10"/>
  <c r="BO3" i="10" s="1"/>
  <c r="BO3" i="9"/>
  <c r="BN6" i="9"/>
  <c r="BN4" i="8"/>
  <c r="BO4" i="8" s="1"/>
  <c r="BN6" i="8"/>
  <c r="BO6" i="8" s="1"/>
  <c r="BN3" i="4"/>
  <c r="BO3" i="4" s="1"/>
  <c r="BN6" i="6"/>
  <c r="BO6" i="6" s="1"/>
  <c r="BN5" i="8"/>
  <c r="BO5" i="8" s="1"/>
  <c r="BN4" i="7"/>
  <c r="BO4" i="7" s="1"/>
  <c r="BN3" i="7"/>
  <c r="BO3" i="7" s="1"/>
  <c r="BN4" i="4"/>
  <c r="BO4" i="4" s="1"/>
  <c r="BN5" i="7"/>
  <c r="BO5" i="7" s="1"/>
  <c r="BN5" i="6"/>
  <c r="BO5" i="6" s="1"/>
  <c r="BN4" i="5"/>
  <c r="BO4" i="5" s="1"/>
  <c r="BN6" i="5"/>
  <c r="BO6" i="5" s="1"/>
  <c r="BN5" i="5"/>
  <c r="BO5" i="5" s="1"/>
  <c r="BN6" i="4"/>
  <c r="BO6" i="4" s="1"/>
  <c r="BN5" i="4"/>
  <c r="BO5" i="4" s="1"/>
  <c r="BF5" i="10" l="1"/>
  <c r="BO6" i="9"/>
  <c r="BF6" i="9" s="1"/>
  <c r="BF3" i="10"/>
  <c r="BF4" i="10"/>
  <c r="BF6" i="10"/>
  <c r="BF5" i="8"/>
  <c r="BF3" i="8"/>
  <c r="BF4" i="8"/>
  <c r="BF5" i="9"/>
  <c r="BF3" i="7"/>
  <c r="BF6" i="8"/>
  <c r="I3" i="8" s="1"/>
  <c r="BF5" i="6"/>
  <c r="BF4" i="7"/>
  <c r="BF3" i="6"/>
  <c r="BF5" i="7"/>
  <c r="BF6" i="7"/>
  <c r="BF6" i="6"/>
  <c r="BF4" i="6"/>
  <c r="BF4" i="5"/>
  <c r="BF5" i="5"/>
  <c r="BF3" i="5"/>
  <c r="BF6" i="5"/>
  <c r="BF5" i="4"/>
  <c r="BF6" i="4"/>
  <c r="BF4" i="4"/>
  <c r="BF3" i="4"/>
  <c r="BF3" i="9" l="1"/>
  <c r="E3" i="4"/>
  <c r="BR3" i="4" s="1"/>
  <c r="E4" i="4"/>
  <c r="BR4" i="4" s="1"/>
  <c r="E6" i="4"/>
  <c r="BR6" i="4" s="1"/>
  <c r="E5" i="4"/>
  <c r="BR5" i="4" s="1"/>
  <c r="E4" i="8"/>
  <c r="BR4" i="8" s="1"/>
  <c r="K6" i="4"/>
  <c r="O6" i="6"/>
  <c r="K6" i="6"/>
  <c r="BF4" i="9"/>
  <c r="L6" i="9" s="1"/>
  <c r="M6" i="6"/>
  <c r="O6" i="8"/>
  <c r="K6" i="10"/>
  <c r="E6" i="8"/>
  <c r="BR6" i="8" s="1"/>
  <c r="L6" i="8"/>
  <c r="M6" i="8"/>
  <c r="N6" i="8"/>
  <c r="O6" i="7"/>
  <c r="N6" i="6"/>
  <c r="E4" i="10"/>
  <c r="BR4" i="10" s="1"/>
  <c r="I4" i="10"/>
  <c r="M6" i="10"/>
  <c r="N6" i="10"/>
  <c r="N5" i="10"/>
  <c r="M4" i="10"/>
  <c r="L3" i="10"/>
  <c r="I3" i="10"/>
  <c r="E6" i="10"/>
  <c r="BR6" i="10" s="1"/>
  <c r="O5" i="10"/>
  <c r="N4" i="10"/>
  <c r="M3" i="10"/>
  <c r="O3" i="10"/>
  <c r="N3" i="10"/>
  <c r="L6" i="10"/>
  <c r="I6" i="10"/>
  <c r="E5" i="10"/>
  <c r="BR5" i="10" s="1"/>
  <c r="O6" i="10"/>
  <c r="M5" i="10"/>
  <c r="O4" i="10"/>
  <c r="I5" i="10"/>
  <c r="L4" i="10"/>
  <c r="K3" i="10"/>
  <c r="K5" i="10"/>
  <c r="E3" i="10"/>
  <c r="BR3" i="10" s="1"/>
  <c r="L5" i="10"/>
  <c r="K4" i="10"/>
  <c r="I6" i="8"/>
  <c r="K4" i="8"/>
  <c r="N5" i="8"/>
  <c r="K5" i="8"/>
  <c r="N4" i="8"/>
  <c r="M5" i="8"/>
  <c r="M4" i="8"/>
  <c r="O5" i="8"/>
  <c r="E5" i="8"/>
  <c r="BR5" i="8" s="1"/>
  <c r="K6" i="8"/>
  <c r="I5" i="8"/>
  <c r="L4" i="8"/>
  <c r="O4" i="8"/>
  <c r="N6" i="7"/>
  <c r="I6" i="7"/>
  <c r="E6" i="7"/>
  <c r="BR6" i="7" s="1"/>
  <c r="N3" i="8"/>
  <c r="M6" i="7"/>
  <c r="K6" i="7"/>
  <c r="O4" i="6"/>
  <c r="K5" i="7"/>
  <c r="L6" i="7"/>
  <c r="E3" i="9"/>
  <c r="BR3" i="9" s="1"/>
  <c r="I3" i="9"/>
  <c r="I6" i="6"/>
  <c r="L5" i="8"/>
  <c r="I4" i="8"/>
  <c r="L3" i="9"/>
  <c r="M3" i="9"/>
  <c r="M3" i="8"/>
  <c r="K3" i="9"/>
  <c r="N3" i="9"/>
  <c r="O3" i="9"/>
  <c r="E6" i="6"/>
  <c r="BR6" i="6" s="1"/>
  <c r="O3" i="8"/>
  <c r="K3" i="8"/>
  <c r="L6" i="6"/>
  <c r="K3" i="7"/>
  <c r="E3" i="8"/>
  <c r="BR3" i="8" s="1"/>
  <c r="L3" i="8"/>
  <c r="O4" i="7"/>
  <c r="I5" i="7"/>
  <c r="L3" i="7"/>
  <c r="I3" i="7"/>
  <c r="O3" i="7"/>
  <c r="O5" i="7"/>
  <c r="N5" i="7"/>
  <c r="N4" i="7"/>
  <c r="E4" i="7"/>
  <c r="BR4" i="7" s="1"/>
  <c r="M3" i="7"/>
  <c r="M5" i="7"/>
  <c r="N3" i="7"/>
  <c r="I4" i="7"/>
  <c r="E5" i="7"/>
  <c r="BR5" i="7" s="1"/>
  <c r="L4" i="7"/>
  <c r="K4" i="7"/>
  <c r="M4" i="7"/>
  <c r="E3" i="7"/>
  <c r="BR3" i="7" s="1"/>
  <c r="L5" i="7"/>
  <c r="N5" i="6"/>
  <c r="I3" i="6"/>
  <c r="I5" i="6"/>
  <c r="I4" i="6"/>
  <c r="L5" i="6"/>
  <c r="M4" i="6"/>
  <c r="E3" i="6"/>
  <c r="BR3" i="6" s="1"/>
  <c r="M3" i="6"/>
  <c r="M5" i="6"/>
  <c r="K3" i="6"/>
  <c r="K5" i="6"/>
  <c r="E4" i="6"/>
  <c r="BR4" i="6" s="1"/>
  <c r="L3" i="6"/>
  <c r="N3" i="6"/>
  <c r="K4" i="6"/>
  <c r="O3" i="6"/>
  <c r="O5" i="6"/>
  <c r="L4" i="6"/>
  <c r="N4" i="6"/>
  <c r="E5" i="6"/>
  <c r="BR5" i="6" s="1"/>
  <c r="O6" i="5"/>
  <c r="K6" i="5"/>
  <c r="M5" i="5"/>
  <c r="I5" i="5"/>
  <c r="O4" i="5"/>
  <c r="K4" i="5"/>
  <c r="M3" i="5"/>
  <c r="I3" i="5"/>
  <c r="N6" i="5"/>
  <c r="P6" i="5" s="1"/>
  <c r="L5" i="5"/>
  <c r="E5" i="5"/>
  <c r="BR5" i="5" s="1"/>
  <c r="L3" i="5"/>
  <c r="N4" i="5"/>
  <c r="P4" i="5" s="1"/>
  <c r="E3" i="5"/>
  <c r="BR3" i="5" s="1"/>
  <c r="L4" i="5"/>
  <c r="E4" i="5"/>
  <c r="BR4" i="5" s="1"/>
  <c r="M6" i="5"/>
  <c r="I6" i="5"/>
  <c r="O5" i="5"/>
  <c r="K5" i="5"/>
  <c r="M4" i="5"/>
  <c r="I4" i="5"/>
  <c r="O3" i="5"/>
  <c r="K3" i="5"/>
  <c r="N3" i="5"/>
  <c r="L6" i="5"/>
  <c r="E6" i="5"/>
  <c r="BR6" i="5" s="1"/>
  <c r="N5" i="5"/>
  <c r="O5" i="4"/>
  <c r="N3" i="4"/>
  <c r="L3" i="4"/>
  <c r="O6" i="4"/>
  <c r="L6" i="4"/>
  <c r="N4" i="4"/>
  <c r="I3" i="4"/>
  <c r="N6" i="4"/>
  <c r="K5" i="4"/>
  <c r="M4" i="4"/>
  <c r="O4" i="4"/>
  <c r="I5" i="4"/>
  <c r="O3" i="4"/>
  <c r="I6" i="4"/>
  <c r="L4" i="4"/>
  <c r="M3" i="4"/>
  <c r="M5" i="4"/>
  <c r="N5" i="4"/>
  <c r="I4" i="4"/>
  <c r="M6" i="4"/>
  <c r="K3" i="4"/>
  <c r="L5" i="4"/>
  <c r="K4" i="4"/>
  <c r="K4" i="9" l="1"/>
  <c r="P5" i="4"/>
  <c r="J6" i="6"/>
  <c r="P6" i="8"/>
  <c r="P6" i="6"/>
  <c r="P6" i="7"/>
  <c r="I4" i="9"/>
  <c r="O5" i="9"/>
  <c r="E6" i="9"/>
  <c r="BR6" i="9" s="1"/>
  <c r="O6" i="9"/>
  <c r="J6" i="10"/>
  <c r="P4" i="8"/>
  <c r="M6" i="9"/>
  <c r="N4" i="9"/>
  <c r="M4" i="9"/>
  <c r="E4" i="9"/>
  <c r="BR4" i="9" s="1"/>
  <c r="J4" i="8"/>
  <c r="N5" i="9"/>
  <c r="I5" i="9"/>
  <c r="N6" i="9"/>
  <c r="M5" i="9"/>
  <c r="P3" i="8"/>
  <c r="L4" i="9"/>
  <c r="K5" i="9"/>
  <c r="L5" i="9"/>
  <c r="K6" i="9"/>
  <c r="I6" i="9"/>
  <c r="J6" i="8"/>
  <c r="E5" i="9"/>
  <c r="BR5" i="9" s="1"/>
  <c r="O4" i="9"/>
  <c r="P6" i="4"/>
  <c r="P5" i="8"/>
  <c r="P6" i="10"/>
  <c r="J3" i="10"/>
  <c r="J4" i="10"/>
  <c r="J5" i="10"/>
  <c r="P4" i="10"/>
  <c r="P3" i="10"/>
  <c r="P5" i="10"/>
  <c r="J5" i="8"/>
  <c r="J6" i="7"/>
  <c r="P4" i="6"/>
  <c r="J5" i="7"/>
  <c r="J3" i="9"/>
  <c r="P3" i="9"/>
  <c r="J4" i="7"/>
  <c r="P3" i="7"/>
  <c r="P4" i="7"/>
  <c r="J3" i="8"/>
  <c r="P5" i="7"/>
  <c r="J3" i="7"/>
  <c r="P5" i="6"/>
  <c r="J4" i="6"/>
  <c r="J5" i="6"/>
  <c r="P5" i="5"/>
  <c r="J3" i="5"/>
  <c r="P3" i="6"/>
  <c r="J3" i="6"/>
  <c r="J5" i="5"/>
  <c r="J4" i="5"/>
  <c r="J6" i="5"/>
  <c r="P3" i="5"/>
  <c r="P4" i="4"/>
  <c r="P3" i="4"/>
  <c r="J6" i="4"/>
  <c r="J5" i="4"/>
  <c r="J4" i="4"/>
  <c r="J3" i="4"/>
  <c r="J4" i="9" l="1"/>
  <c r="P3" i="12"/>
  <c r="BE3" i="12" s="1"/>
  <c r="E7" i="12"/>
  <c r="P9" i="12"/>
  <c r="E5" i="12"/>
  <c r="E13" i="12"/>
  <c r="P17" i="12"/>
  <c r="P11" i="12"/>
  <c r="E15" i="12"/>
  <c r="P15" i="12"/>
  <c r="E11" i="12"/>
  <c r="E9" i="12"/>
  <c r="P5" i="12"/>
  <c r="E17" i="12"/>
  <c r="P13" i="12"/>
  <c r="P4" i="9"/>
  <c r="P6" i="9"/>
  <c r="P5" i="9"/>
  <c r="J6" i="9"/>
  <c r="J5" i="9"/>
  <c r="AP10" i="13" l="1"/>
  <c r="BD15" i="12"/>
  <c r="BB15" i="12"/>
  <c r="D12" i="13"/>
  <c r="BE11" i="12"/>
  <c r="D16" i="13"/>
  <c r="BE13" i="12"/>
  <c r="D10" i="13"/>
  <c r="BD11" i="12"/>
  <c r="BB11" i="12"/>
  <c r="AP16" i="13"/>
  <c r="BE17" i="12"/>
  <c r="BB17" i="12"/>
  <c r="AP14" i="13"/>
  <c r="BD17" i="12"/>
  <c r="AP12" i="13"/>
  <c r="BE15" i="12"/>
  <c r="D14" i="13"/>
  <c r="BD13" i="12"/>
  <c r="BB13" i="12"/>
  <c r="AP8" i="13"/>
  <c r="BE9" i="12"/>
  <c r="D6" i="13"/>
  <c r="BD5" i="12"/>
  <c r="AP2" i="13"/>
  <c r="BD7" i="12"/>
  <c r="AP6" i="13"/>
  <c r="BD9" i="12"/>
  <c r="BB9" i="12"/>
  <c r="D8" i="13"/>
  <c r="BE5" i="12"/>
  <c r="BB5" i="12"/>
  <c r="D4" i="13"/>
  <c r="BD19" i="1"/>
  <c r="BD17" i="1"/>
  <c r="BD15" i="1"/>
  <c r="BD13" i="1"/>
  <c r="BD11" i="1"/>
  <c r="BD9" i="1"/>
  <c r="BC19" i="1"/>
  <c r="BG19" i="1" s="1"/>
  <c r="BC17" i="1"/>
  <c r="BG17" i="1" s="1"/>
  <c r="BC15" i="1"/>
  <c r="BF15" i="1" s="1"/>
  <c r="BC13" i="1"/>
  <c r="BG13" i="1" s="1"/>
  <c r="BC11" i="1"/>
  <c r="BG11" i="1" s="1"/>
  <c r="BC9" i="1"/>
  <c r="BH3" i="1"/>
  <c r="C9" i="1" s="1"/>
  <c r="BH6" i="1"/>
  <c r="BH5" i="1"/>
  <c r="BH4" i="1"/>
  <c r="J15" i="13" l="1"/>
  <c r="P22" i="12"/>
  <c r="E26" i="12"/>
  <c r="BD26" i="12" s="1"/>
  <c r="AJ11" i="13"/>
  <c r="J11" i="13"/>
  <c r="E22" i="12"/>
  <c r="BD22" i="12" s="1"/>
  <c r="P26" i="12"/>
  <c r="AJ15" i="13"/>
  <c r="J7" i="13"/>
  <c r="P20" i="12"/>
  <c r="AJ7" i="13"/>
  <c r="P24" i="12"/>
  <c r="BG9" i="1"/>
  <c r="BF9" i="1"/>
  <c r="BF17" i="1"/>
  <c r="BE15" i="1"/>
  <c r="BF11" i="1"/>
  <c r="BF19" i="1"/>
  <c r="BG15" i="1"/>
  <c r="BE9" i="1"/>
  <c r="BE17" i="1"/>
  <c r="BF13" i="1"/>
  <c r="BE13" i="1"/>
  <c r="BE11" i="1"/>
  <c r="BE19" i="1"/>
  <c r="BB22" i="12" l="1"/>
  <c r="BE22" i="12"/>
  <c r="BB26" i="12"/>
  <c r="BE26" i="12"/>
  <c r="BE20" i="12"/>
  <c r="BB24" i="12"/>
  <c r="BE24" i="12"/>
  <c r="L11" i="1"/>
  <c r="L19" i="1"/>
  <c r="L9" i="1"/>
  <c r="L17" i="1"/>
  <c r="P31" i="12" l="1"/>
  <c r="BE31" i="12" s="1"/>
  <c r="AD13" i="13"/>
  <c r="P29" i="12"/>
  <c r="BE29" i="12" s="1"/>
  <c r="P13" i="13"/>
  <c r="E31" i="12"/>
  <c r="AD5" i="13"/>
  <c r="L13" i="1"/>
  <c r="C11" i="1"/>
  <c r="C19" i="1"/>
  <c r="L15" i="1"/>
  <c r="C17" i="1"/>
  <c r="C13" i="1"/>
  <c r="C15" i="1"/>
  <c r="BB31" i="12" l="1"/>
  <c r="BC31" i="12" s="1"/>
  <c r="P34" i="12" s="1"/>
  <c r="BE34" i="12" s="1"/>
  <c r="BD31" i="12"/>
  <c r="BL6" i="1"/>
  <c r="BM6" i="1"/>
  <c r="BM4" i="1"/>
  <c r="BL4" i="1"/>
  <c r="BL5" i="1"/>
  <c r="BM5" i="1"/>
  <c r="BL3" i="1"/>
  <c r="BM3" i="1"/>
  <c r="BJ4" i="1"/>
  <c r="BJ6" i="1"/>
  <c r="BK6" i="1"/>
  <c r="BJ3" i="1"/>
  <c r="BJ5" i="1"/>
  <c r="BI6" i="1"/>
  <c r="BI3" i="1"/>
  <c r="BK5" i="1"/>
  <c r="BK3" i="1"/>
  <c r="BK4" i="1"/>
  <c r="BI5" i="1"/>
  <c r="BI4" i="1"/>
  <c r="X8" i="13" l="1"/>
  <c r="P37" i="12"/>
  <c r="BN6" i="1"/>
  <c r="BO6" i="1" s="1"/>
  <c r="BN3" i="1"/>
  <c r="BO3" i="1" s="1"/>
  <c r="BN4" i="1"/>
  <c r="BO4" i="1" s="1"/>
  <c r="BN5" i="1"/>
  <c r="BO5" i="1" s="1"/>
  <c r="BE37" i="12" l="1"/>
  <c r="BB37" i="12"/>
  <c r="D41" i="12" s="1"/>
  <c r="U18" i="13" s="1"/>
  <c r="BF4" i="1"/>
  <c r="BF3" i="1"/>
  <c r="BF5" i="1"/>
  <c r="BF6" i="1"/>
  <c r="E3" i="1" l="1"/>
  <c r="BR3" i="1" s="1"/>
  <c r="O6" i="1"/>
  <c r="I4" i="1"/>
  <c r="L4" i="1"/>
  <c r="E4" i="1"/>
  <c r="BR4" i="1" s="1"/>
  <c r="L6" i="1"/>
  <c r="M5" i="1"/>
  <c r="M4" i="1"/>
  <c r="E6" i="1"/>
  <c r="BR6" i="1" s="1"/>
  <c r="M6" i="1"/>
  <c r="N6" i="1"/>
  <c r="N4" i="1"/>
  <c r="I6" i="1"/>
  <c r="K4" i="1"/>
  <c r="O4" i="1"/>
  <c r="K6" i="1"/>
  <c r="M3" i="1"/>
  <c r="I5" i="1"/>
  <c r="N5" i="1"/>
  <c r="E5" i="1"/>
  <c r="BR5" i="1" s="1"/>
  <c r="I3" i="1"/>
  <c r="N3" i="1"/>
  <c r="K5" i="1"/>
  <c r="O5" i="1"/>
  <c r="K3" i="1"/>
  <c r="O3" i="1"/>
  <c r="L5" i="1"/>
  <c r="L3" i="1"/>
  <c r="J4" i="1" l="1"/>
  <c r="P6" i="1"/>
  <c r="J6" i="1"/>
  <c r="P4" i="1"/>
  <c r="P5" i="1"/>
  <c r="J5" i="1"/>
  <c r="P3" i="1"/>
  <c r="J3" i="1"/>
  <c r="E3" i="12" s="1"/>
  <c r="BD3" i="12" l="1"/>
  <c r="BB3" i="12"/>
  <c r="D2" i="13"/>
  <c r="P7" i="12"/>
  <c r="BE7" i="12" s="1"/>
  <c r="E20" i="12" l="1"/>
  <c r="J3" i="13"/>
  <c r="AP4" i="13"/>
  <c r="BB7" i="12"/>
  <c r="BD20" i="12" l="1"/>
  <c r="BB20" i="12"/>
  <c r="AJ3" i="13"/>
  <c r="E24" i="12"/>
  <c r="BD24" i="12" s="1"/>
  <c r="E29" i="12" l="1"/>
  <c r="P5" i="13"/>
  <c r="BB29" i="12" l="1"/>
  <c r="BD29" i="12"/>
  <c r="V10" i="13" l="1"/>
  <c r="E37" i="12"/>
  <c r="BD37" i="12" s="1"/>
  <c r="BC29" i="12"/>
  <c r="E34" i="12" s="1"/>
  <c r="BD34" i="12" s="1"/>
</calcChain>
</file>

<file path=xl/sharedStrings.xml><?xml version="1.0" encoding="utf-8"?>
<sst xmlns="http://schemas.openxmlformats.org/spreadsheetml/2006/main" count="457" uniqueCount="188">
  <si>
    <t>Pos</t>
  </si>
  <si>
    <t>Selecciones</t>
  </si>
  <si>
    <t>Pts</t>
  </si>
  <si>
    <t>PJ</t>
  </si>
  <si>
    <t>PG</t>
  </si>
  <si>
    <t>PE</t>
  </si>
  <si>
    <t>PP</t>
  </si>
  <si>
    <t>GF</t>
  </si>
  <si>
    <t>GC</t>
  </si>
  <si>
    <t>DG</t>
  </si>
  <si>
    <t>Argentina</t>
  </si>
  <si>
    <t>Alemania</t>
  </si>
  <si>
    <t>Australia</t>
  </si>
  <si>
    <t>Jue 14 de Jun, 12:00 hs - Moscú, estadio Luzhnikí</t>
  </si>
  <si>
    <t>-</t>
  </si>
  <si>
    <t>Vie 15 de Jun, 09:00 hs - Ekaterinburgo, estadio Ekaterinburgo Arena</t>
  </si>
  <si>
    <t>Mar 19 de Jun, 15:00 hs - San Petersburgo, estadio de San Petersburgo</t>
  </si>
  <si>
    <t>Mie 20 de Jun, 12:00 hs - Rostov del Don, estadio Rostov Arena</t>
  </si>
  <si>
    <t>Lun 25 de Jun, 11:00 hs - Samara, Samara Arena</t>
  </si>
  <si>
    <t>Lun 25 de Jun, 11:00 hs - Volgrado, Volgrado Arena</t>
  </si>
  <si>
    <t>A</t>
  </si>
  <si>
    <t>A1</t>
  </si>
  <si>
    <t>A2</t>
  </si>
  <si>
    <t>A3</t>
  </si>
  <si>
    <t>A4</t>
  </si>
  <si>
    <t>E</t>
  </si>
  <si>
    <t>B</t>
  </si>
  <si>
    <t>B1</t>
  </si>
  <si>
    <t>B2</t>
  </si>
  <si>
    <t>B3</t>
  </si>
  <si>
    <t>B4</t>
  </si>
  <si>
    <t>C</t>
  </si>
  <si>
    <t>C1</t>
  </si>
  <si>
    <t>C2</t>
  </si>
  <si>
    <t>C3</t>
  </si>
  <si>
    <t>C4</t>
  </si>
  <si>
    <t>D</t>
  </si>
  <si>
    <t>D1</t>
  </si>
  <si>
    <t>D2</t>
  </si>
  <si>
    <t>D3</t>
  </si>
  <si>
    <t>D4</t>
  </si>
  <si>
    <t>E1</t>
  </si>
  <si>
    <t>E2</t>
  </si>
  <si>
    <t>E3</t>
  </si>
  <si>
    <t>E4</t>
  </si>
  <si>
    <t>F</t>
  </si>
  <si>
    <t>F1</t>
  </si>
  <si>
    <t>F2</t>
  </si>
  <si>
    <t>F3</t>
  </si>
  <si>
    <t>F4</t>
  </si>
  <si>
    <t>G</t>
  </si>
  <si>
    <t>G1</t>
  </si>
  <si>
    <t>G2</t>
  </si>
  <si>
    <t>G3</t>
  </si>
  <si>
    <t>G4</t>
  </si>
  <si>
    <t>H</t>
  </si>
  <si>
    <t>H1</t>
  </si>
  <si>
    <t>H2</t>
  </si>
  <si>
    <t>H3</t>
  </si>
  <si>
    <t>H4</t>
  </si>
  <si>
    <t>Vie 15 de Jun, 12:00 hs - San Petersburgo, estadio de San Petersburgo</t>
  </si>
  <si>
    <t>Vie 15 de Jun, 15:00 hs - Sochi, estadio Fisht</t>
  </si>
  <si>
    <t>Mie 20 de Jun, 09:00 hs - Moscú, estadio Luzhnikí</t>
  </si>
  <si>
    <t>Mie 20 de Jun, 15:00 hs - Kazán, estadio Kazán Arena</t>
  </si>
  <si>
    <t>Lun 25 de Jun, 15:00 hs - Sarank, Mordovia Arena</t>
  </si>
  <si>
    <t>Lun 25 de Jun, 15:00 hs - Kaliningrado, estadio de Kaliningrado</t>
  </si>
  <si>
    <t>Sab 16 de Jun, 07:00 hs - Kazán, estadio Kazán Arena</t>
  </si>
  <si>
    <t>Sab 16 de Jun, 13:00 hs - Sarank, Mordovia Arena</t>
  </si>
  <si>
    <t>Jue 21 de Jun, 09:00 hs - Ekaterinburgo, estadio Ekaterinburgo Arena</t>
  </si>
  <si>
    <t>Jue 21 de Jun, 12:00 hs - Samara, Samara Arena</t>
  </si>
  <si>
    <t>Mar 26 de Jun, 11:00 hs - Moscú, estadio Luzhnikí</t>
  </si>
  <si>
    <t>Mar 26 de Jun, 11:00 hs - Sochi, estadio Fisht</t>
  </si>
  <si>
    <t>Sab 16 de Jun, 10:00 hs - Kaliningrado, estadio de Kaliningrado</t>
  </si>
  <si>
    <t>Sab 16 de Jun, 16:00 hs - Moscú, estadio Spartak</t>
  </si>
  <si>
    <t>Jue 21 de Jun, 15:00 hs - Nizhni Nóvgorod, estadio de Nizhni Nóvgorod</t>
  </si>
  <si>
    <t>Vie 22 de Jun, 12:00 hs - Volgrado, Volgrado Arena</t>
  </si>
  <si>
    <t>Mar 26 de Jun, 15:00 hs - San Petersburgo, estadio de San Petersburgo</t>
  </si>
  <si>
    <t>Mar 26 de Jun, 15:00 hs - Rostov del Don, estadio Rostov Arena</t>
  </si>
  <si>
    <t>Dom 17 de Jun, 09:00 hs - Samara, Samara Arena</t>
  </si>
  <si>
    <t>Dom 17 de Jun, 15:00 hs - Rostov del Don, estadio Rostov Arena</t>
  </si>
  <si>
    <t>Vie 22 de Jun, 09:00 hs - San Petersburgo, estadio de San Petersburgo</t>
  </si>
  <si>
    <t>Vie 22 de Jun, 12:00 hs - Kaliningrado, estadio de Kaliningrado</t>
  </si>
  <si>
    <t>Mie 27 de Jun, 15:00 hs - Moscú, estadio Spartak</t>
  </si>
  <si>
    <t>Mie 27 de Jun, 15:00 hs - Nizhni Nóvgorod, estadio de Nizhni Nóvgorod</t>
  </si>
  <si>
    <t>Dom 17 de Jun, 12:00 hs - Moscú, estadio Luzhnikí</t>
  </si>
  <si>
    <t>Lun 18 de Jun, 09:00 hs - Nizhni Nóvgorod, estadio de Nizhni Nóvgorod</t>
  </si>
  <si>
    <t>Sab 23 de Jun, 12:00 hs - Sochi, estadio Fisht</t>
  </si>
  <si>
    <t>Sab 23 de Jun, 15:00 hs - Rostov del Don, estadio Rostov Arena</t>
  </si>
  <si>
    <t>Mie 27 de Jun, 11:00 hs - Kazán, estadio Kazán Arena</t>
  </si>
  <si>
    <t>Mie 27 de Jun, 11:00 hs - Ekaterinburgo, estadio Ekaterinburgo Arena</t>
  </si>
  <si>
    <t>Lun 18 de Jun, 12:00 hs - Sochi, estadio Fisht</t>
  </si>
  <si>
    <t>Lun 18 de Jun, 15:00 hs - Volgrado, Volgrado Arena</t>
  </si>
  <si>
    <t>Sab 23 de Jun, 09:00 hs - Moscú, estadio Spartak</t>
  </si>
  <si>
    <t>Dom 24 de Jun, 09:00 hs - Nizhni Nóvgorod, estadio de Nizhni Nóvgorod</t>
  </si>
  <si>
    <t>Jue 28 de Jun, 15:00 hs - Kaliningrado, estadio de Kaliningrado</t>
  </si>
  <si>
    <t>Jue 28 de Jun, 15:00 hs - Sarank, Mordovia Arena</t>
  </si>
  <si>
    <t>Mar 19 de Jun, 09:00 hs - Moscú, estadio Spartak</t>
  </si>
  <si>
    <t>Mar 19 de Jun, 12:00 hs - Sarank, Mordovia Arena</t>
  </si>
  <si>
    <t>Dom 24 de Jun, 12:00 hs - Ekaterinburgo, estadio Ekaterinburgo Arena</t>
  </si>
  <si>
    <t>Dom 24 de Jun, 15:00 hs - Kazán, estadio Kazán Arena</t>
  </si>
  <si>
    <t>Jue 28 de Jun, 11:00 hs - Volgrado, Volgrado Arena</t>
  </si>
  <si>
    <t>Jue 28 de Jun, 11:00 hs - Samara, Samara Arena</t>
  </si>
  <si>
    <t>Bélgica</t>
  </si>
  <si>
    <t>Brasil</t>
  </si>
  <si>
    <t>Colombia</t>
  </si>
  <si>
    <t>Corea del Sur</t>
  </si>
  <si>
    <t>Costa Rica</t>
  </si>
  <si>
    <t>Croacia</t>
  </si>
  <si>
    <t>Dinamarca</t>
  </si>
  <si>
    <t>Egipto</t>
  </si>
  <si>
    <t>España</t>
  </si>
  <si>
    <t>Francia</t>
  </si>
  <si>
    <t>Inglaterra</t>
  </si>
  <si>
    <t>Irán</t>
  </si>
  <si>
    <t>Islandia</t>
  </si>
  <si>
    <t>Japón</t>
  </si>
  <si>
    <t>Marruecos</t>
  </si>
  <si>
    <t>México</t>
  </si>
  <si>
    <t>Nigeria</t>
  </si>
  <si>
    <t>Panamá</t>
  </si>
  <si>
    <t>Perú</t>
  </si>
  <si>
    <t>Polonia</t>
  </si>
  <si>
    <t>Portugal</t>
  </si>
  <si>
    <t>Rusia</t>
  </si>
  <si>
    <t>Senegal</t>
  </si>
  <si>
    <t>Serbia</t>
  </si>
  <si>
    <t>Suecia</t>
  </si>
  <si>
    <t>Suiza</t>
  </si>
  <si>
    <t>Túnez</t>
  </si>
  <si>
    <t>Uruguay</t>
  </si>
  <si>
    <t>EQUIPOS</t>
  </si>
  <si>
    <t>GOLES</t>
  </si>
  <si>
    <t>Selección</t>
  </si>
  <si>
    <t>Ord</t>
  </si>
  <si>
    <t>OCTAVOS</t>
  </si>
  <si>
    <t>O1</t>
  </si>
  <si>
    <t>O2</t>
  </si>
  <si>
    <t>O3</t>
  </si>
  <si>
    <t>O4</t>
  </si>
  <si>
    <t>O5</t>
  </si>
  <si>
    <t>O6</t>
  </si>
  <si>
    <t>O7</t>
  </si>
  <si>
    <t>O8</t>
  </si>
  <si>
    <t>CUARTOS</t>
  </si>
  <si>
    <t>Sab 30 Jun, 15:00 hs - Sochi, estadio Fisht</t>
  </si>
  <si>
    <t>Sab 30 Jun, 11:00 hs - Kazán, estadio Kazán Arena</t>
  </si>
  <si>
    <t>Dom 01 Jul, 11:00 hs - Moscú, estadio Luzhnikí</t>
  </si>
  <si>
    <t>Dom 01 Jul, 15:00 hs - Nizhni Nóvgorod, estadio de Nizhni Nóvgorod</t>
  </si>
  <si>
    <t>Lun 02 Jul, 11:00 hs - Samara, Samara Arena</t>
  </si>
  <si>
    <t>Lun 02 Jul, 15:00 hs - Rostov del Don, estadio Rostov Arena</t>
  </si>
  <si>
    <t>Mar 03 Jul, 11:00 hs - San Petersburgo, estadio de San Petersburgo</t>
  </si>
  <si>
    <t>Mar 03 Jul, 15:00 hs - Moscú, estadio Spartak</t>
  </si>
  <si>
    <t>Vie 06 Jul, 11:00 hs - Nizhni Nóvgorod, estadio de Nizhni Nóvgorod</t>
  </si>
  <si>
    <t>Vie 06 Jul, 15:00 hs - Kazán, estadio Kazán Arena</t>
  </si>
  <si>
    <t>Sab 07 Jul, 11:00 hs - Sochi, estadio Fisht</t>
  </si>
  <si>
    <t>Sab 07 Jul, 15:00 hs - Samara, Samara Arena</t>
  </si>
  <si>
    <t>SEMIS</t>
  </si>
  <si>
    <t>1A</t>
  </si>
  <si>
    <t>1C</t>
  </si>
  <si>
    <t>1D</t>
  </si>
  <si>
    <t>2B</t>
  </si>
  <si>
    <t>1G</t>
  </si>
  <si>
    <t>2H</t>
  </si>
  <si>
    <t>1E</t>
  </si>
  <si>
    <t>2F</t>
  </si>
  <si>
    <t>1B</t>
  </si>
  <si>
    <t>2A</t>
  </si>
  <si>
    <t>2C</t>
  </si>
  <si>
    <t>1F</t>
  </si>
  <si>
    <t>2E</t>
  </si>
  <si>
    <t>1H</t>
  </si>
  <si>
    <t>2G</t>
  </si>
  <si>
    <t>3er P</t>
  </si>
  <si>
    <t>S1</t>
  </si>
  <si>
    <t>S2</t>
  </si>
  <si>
    <t>FINAL</t>
  </si>
  <si>
    <t>Campeón</t>
  </si>
  <si>
    <t>2D</t>
  </si>
  <si>
    <t>L</t>
  </si>
  <si>
    <t>V</t>
  </si>
  <si>
    <t>Gan</t>
  </si>
  <si>
    <t>Per</t>
  </si>
  <si>
    <t>IMZ</t>
  </si>
  <si>
    <t>Arabia Saud.</t>
  </si>
  <si>
    <t>Mar 10 Jul, 15:00 hs - San Petersburgo, estadio de San Petersburgo</t>
  </si>
  <si>
    <t>Mie 11 Jul, 15:00 hs - Dom 01 Jul, 11:00 hs - Moscú, estadio Luzhnikí</t>
  </si>
  <si>
    <t>Dom 15 Jul, 12:00 hs - , 11:00 hs - Moscú, estadio Luzhnikí</t>
  </si>
  <si>
    <t>Sab 14 Jul, 11:00 hs - San Petersburgo, estadio de San Petersburgo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</si>
</sst>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Britannic Bold"/>
      <family val="2"/>
    </font>
    <font>
      <u/>
      <sz val="11"/>
      <color rgb="FFFF0000"/>
      <name val="Britannic Bold"/>
      <family val="2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right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7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0" fillId="5" borderId="9" xfId="0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8" fillId="4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8" fontId="9" fillId="10" borderId="4" xfId="0" applyNumberFormat="1" applyFont="1" applyFill="1" applyBorder="1" applyAlignment="1">
      <alignment horizontal="center" vertical="center"/>
    </xf>
    <xf numFmtId="18" fontId="9" fillId="10" borderId="6" xfId="0" applyNumberFormat="1" applyFont="1" applyFill="1" applyBorder="1" applyAlignment="1">
      <alignment horizontal="center" vertical="center"/>
    </xf>
    <xf numFmtId="18" fontId="9" fillId="10" borderId="27" xfId="0" applyNumberFormat="1" applyFont="1" applyFill="1" applyBorder="1" applyAlignment="1">
      <alignment horizontal="center" vertical="center"/>
    </xf>
    <xf numFmtId="18" fontId="9" fillId="10" borderId="28" xfId="0" applyNumberFormat="1" applyFont="1" applyFill="1" applyBorder="1" applyAlignment="1">
      <alignment horizontal="center" vertical="center"/>
    </xf>
    <xf numFmtId="18" fontId="9" fillId="6" borderId="4" xfId="0" applyNumberFormat="1" applyFont="1" applyFill="1" applyBorder="1" applyAlignment="1">
      <alignment horizontal="center" vertical="center"/>
    </xf>
    <xf numFmtId="18" fontId="9" fillId="6" borderId="6" xfId="0" applyNumberFormat="1" applyFont="1" applyFill="1" applyBorder="1" applyAlignment="1">
      <alignment horizontal="center" vertical="center"/>
    </xf>
    <xf numFmtId="18" fontId="9" fillId="6" borderId="27" xfId="0" applyNumberFormat="1" applyFont="1" applyFill="1" applyBorder="1" applyAlignment="1">
      <alignment horizontal="center" vertical="center"/>
    </xf>
    <xf numFmtId="18" fontId="9" fillId="6" borderId="28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" fillId="10" borderId="4" xfId="0" applyFont="1" applyFill="1" applyBorder="1" applyAlignment="1" applyProtection="1">
      <alignment horizontal="center"/>
      <protection locked="0"/>
    </xf>
    <xf numFmtId="0" fontId="6" fillId="10" borderId="5" xfId="0" applyFont="1" applyFill="1" applyBorder="1" applyAlignment="1" applyProtection="1">
      <alignment horizontal="center"/>
      <protection locked="0"/>
    </xf>
    <xf numFmtId="0" fontId="6" fillId="10" borderId="6" xfId="0" applyFont="1" applyFill="1" applyBorder="1" applyAlignment="1" applyProtection="1">
      <alignment horizontal="center"/>
      <protection locked="0"/>
    </xf>
    <xf numFmtId="0" fontId="8" fillId="9" borderId="21" xfId="0" applyFont="1" applyFill="1" applyBorder="1" applyAlignment="1">
      <alignment horizontal="center" vertical="center" textRotation="90"/>
    </xf>
    <xf numFmtId="0" fontId="8" fillId="9" borderId="22" xfId="0" applyFont="1" applyFill="1" applyBorder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6" fillId="9" borderId="4" xfId="0" applyFont="1" applyFill="1" applyBorder="1" applyAlignment="1" applyProtection="1">
      <alignment horizontal="center"/>
      <protection locked="0"/>
    </xf>
    <xf numFmtId="0" fontId="6" fillId="9" borderId="5" xfId="0" applyFont="1" applyFill="1" applyBorder="1" applyAlignment="1" applyProtection="1">
      <alignment horizontal="center"/>
      <protection locked="0"/>
    </xf>
    <xf numFmtId="0" fontId="6" fillId="9" borderId="6" xfId="0" applyFont="1" applyFill="1" applyBorder="1" applyAlignment="1" applyProtection="1">
      <alignment horizontal="center"/>
      <protection locked="0"/>
    </xf>
    <xf numFmtId="0" fontId="4" fillId="7" borderId="6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6" fillId="7" borderId="4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/>
      <protection locked="0"/>
    </xf>
    <xf numFmtId="0" fontId="6" fillId="7" borderId="6" xfId="0" applyFont="1" applyFill="1" applyBorder="1" applyAlignment="1" applyProtection="1">
      <alignment horizontal="center"/>
      <protection locked="0"/>
    </xf>
    <xf numFmtId="0" fontId="4" fillId="8" borderId="6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6" fillId="8" borderId="4" xfId="0" applyFont="1" applyFill="1" applyBorder="1" applyAlignment="1" applyProtection="1">
      <alignment horizontal="center"/>
      <protection locked="0"/>
    </xf>
    <xf numFmtId="0" fontId="6" fillId="8" borderId="5" xfId="0" applyFont="1" applyFill="1" applyBorder="1" applyAlignment="1" applyProtection="1">
      <alignment horizontal="center"/>
      <protection locked="0"/>
    </xf>
    <xf numFmtId="0" fontId="6" fillId="8" borderId="6" xfId="0" applyFont="1" applyFill="1" applyBorder="1" applyAlignment="1" applyProtection="1">
      <alignment horizontal="center"/>
      <protection locked="0"/>
    </xf>
    <xf numFmtId="0" fontId="5" fillId="8" borderId="21" xfId="0" applyFont="1" applyFill="1" applyBorder="1" applyAlignment="1">
      <alignment horizontal="center" vertical="center" textRotation="90"/>
    </xf>
    <xf numFmtId="0" fontId="5" fillId="8" borderId="22" xfId="0" applyFont="1" applyFill="1" applyBorder="1" applyAlignment="1">
      <alignment horizontal="center" vertical="center" textRotation="90"/>
    </xf>
    <xf numFmtId="0" fontId="5" fillId="8" borderId="23" xfId="0" applyFont="1" applyFill="1" applyBorder="1" applyAlignment="1">
      <alignment horizontal="center" vertical="center" textRotation="90"/>
    </xf>
    <xf numFmtId="0" fontId="5" fillId="7" borderId="21" xfId="0" applyFont="1" applyFill="1" applyBorder="1" applyAlignment="1">
      <alignment horizontal="center" vertical="center" textRotation="90"/>
    </xf>
    <xf numFmtId="0" fontId="5" fillId="7" borderId="22" xfId="0" applyFont="1" applyFill="1" applyBorder="1" applyAlignment="1">
      <alignment horizontal="center" vertical="center" textRotation="90"/>
    </xf>
    <xf numFmtId="0" fontId="5" fillId="7" borderId="23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/>
    </xf>
    <xf numFmtId="0" fontId="4" fillId="12" borderId="26" xfId="0" applyFont="1" applyFill="1" applyBorder="1" applyAlignment="1">
      <alignment horizontal="center"/>
    </xf>
    <xf numFmtId="0" fontId="14" fillId="12" borderId="25" xfId="0" applyFont="1" applyFill="1" applyBorder="1" applyAlignment="1">
      <alignment horizontal="left" vertical="center"/>
    </xf>
    <xf numFmtId="0" fontId="14" fillId="12" borderId="26" xfId="0" applyFont="1" applyFill="1" applyBorder="1" applyAlignment="1">
      <alignment horizontal="left" vertical="center"/>
    </xf>
    <xf numFmtId="0" fontId="15" fillId="12" borderId="24" xfId="0" applyFont="1" applyFill="1" applyBorder="1" applyAlignment="1">
      <alignment horizontal="right" vertical="center"/>
    </xf>
    <xf numFmtId="0" fontId="15" fillId="12" borderId="25" xfId="0" applyFont="1" applyFill="1" applyBorder="1" applyAlignment="1">
      <alignment horizontal="right" vertical="center"/>
    </xf>
    <xf numFmtId="0" fontId="4" fillId="12" borderId="24" xfId="0" applyFont="1" applyFill="1" applyBorder="1" applyAlignment="1">
      <alignment horizontal="center"/>
    </xf>
    <xf numFmtId="0" fontId="15" fillId="12" borderId="25" xfId="0" applyFont="1" applyFill="1" applyBorder="1" applyAlignment="1">
      <alignment horizontal="left" vertical="center"/>
    </xf>
    <xf numFmtId="0" fontId="15" fillId="12" borderId="26" xfId="0" applyFont="1" applyFill="1" applyBorder="1" applyAlignment="1">
      <alignment horizontal="left" vertical="center"/>
    </xf>
    <xf numFmtId="0" fontId="14" fillId="12" borderId="24" xfId="0" applyFont="1" applyFill="1" applyBorder="1" applyAlignment="1">
      <alignment horizontal="right" vertical="center"/>
    </xf>
    <xf numFmtId="0" fontId="14" fillId="12" borderId="25" xfId="0" applyFont="1" applyFill="1" applyBorder="1" applyAlignment="1">
      <alignment horizontal="right" vertical="center"/>
    </xf>
    <xf numFmtId="0" fontId="12" fillId="12" borderId="24" xfId="0" applyFont="1" applyFill="1" applyBorder="1" applyAlignment="1">
      <alignment horizontal="right" vertical="center"/>
    </xf>
    <xf numFmtId="0" fontId="12" fillId="12" borderId="25" xfId="0" applyFont="1" applyFill="1" applyBorder="1" applyAlignment="1">
      <alignment horizontal="right" vertical="center"/>
    </xf>
    <xf numFmtId="0" fontId="13" fillId="12" borderId="25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5" fillId="12" borderId="25" xfId="0" applyFont="1" applyFill="1" applyBorder="1" applyAlignment="1">
      <alignment horizontal="center"/>
    </xf>
    <xf numFmtId="0" fontId="15" fillId="12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png"/><Relationship Id="rId18" Type="http://schemas.openxmlformats.org/officeDocument/2006/relationships/image" Target="../media/image9.png"/><Relationship Id="rId26" Type="http://schemas.openxmlformats.org/officeDocument/2006/relationships/image" Target="../media/image17.png"/><Relationship Id="rId39" Type="http://schemas.openxmlformats.org/officeDocument/2006/relationships/image" Target="../media/image30.png"/><Relationship Id="rId21" Type="http://schemas.openxmlformats.org/officeDocument/2006/relationships/image" Target="../media/image12.png"/><Relationship Id="rId34" Type="http://schemas.openxmlformats.org/officeDocument/2006/relationships/image" Target="../media/image25.png"/><Relationship Id="rId42" Type="http://schemas.openxmlformats.org/officeDocument/2006/relationships/image" Target="../media/image33.png"/><Relationship Id="rId7" Type="http://schemas.openxmlformats.org/officeDocument/2006/relationships/hyperlink" Target="#G_D"/><Relationship Id="rId2" Type="http://schemas.openxmlformats.org/officeDocument/2006/relationships/hyperlink" Target="#G_G"/><Relationship Id="rId16" Type="http://schemas.openxmlformats.org/officeDocument/2006/relationships/image" Target="../media/image7.png"/><Relationship Id="rId29" Type="http://schemas.openxmlformats.org/officeDocument/2006/relationships/image" Target="../media/image20.png"/><Relationship Id="rId1" Type="http://schemas.openxmlformats.org/officeDocument/2006/relationships/hyperlink" Target="#G_H"/><Relationship Id="rId6" Type="http://schemas.openxmlformats.org/officeDocument/2006/relationships/hyperlink" Target="#G_C"/><Relationship Id="rId11" Type="http://schemas.openxmlformats.org/officeDocument/2006/relationships/image" Target="../media/image2.png"/><Relationship Id="rId24" Type="http://schemas.openxmlformats.org/officeDocument/2006/relationships/image" Target="../media/image15.png"/><Relationship Id="rId32" Type="http://schemas.openxmlformats.org/officeDocument/2006/relationships/image" Target="../media/image23.png"/><Relationship Id="rId37" Type="http://schemas.openxmlformats.org/officeDocument/2006/relationships/image" Target="../media/image28.png"/><Relationship Id="rId40" Type="http://schemas.openxmlformats.org/officeDocument/2006/relationships/image" Target="../media/image31.png"/><Relationship Id="rId45" Type="http://schemas.openxmlformats.org/officeDocument/2006/relationships/image" Target="../media/image36.emf"/><Relationship Id="rId5" Type="http://schemas.openxmlformats.org/officeDocument/2006/relationships/hyperlink" Target="#G_E"/><Relationship Id="rId15" Type="http://schemas.openxmlformats.org/officeDocument/2006/relationships/image" Target="../media/image6.png"/><Relationship Id="rId23" Type="http://schemas.openxmlformats.org/officeDocument/2006/relationships/image" Target="../media/image14.png"/><Relationship Id="rId28" Type="http://schemas.openxmlformats.org/officeDocument/2006/relationships/image" Target="../media/image19.png"/><Relationship Id="rId36" Type="http://schemas.openxmlformats.org/officeDocument/2006/relationships/image" Target="../media/image27.png"/><Relationship Id="rId10" Type="http://schemas.openxmlformats.org/officeDocument/2006/relationships/image" Target="../media/image1.png"/><Relationship Id="rId19" Type="http://schemas.openxmlformats.org/officeDocument/2006/relationships/image" Target="../media/image10.png"/><Relationship Id="rId31" Type="http://schemas.openxmlformats.org/officeDocument/2006/relationships/image" Target="../media/image22.png"/><Relationship Id="rId44" Type="http://schemas.openxmlformats.org/officeDocument/2006/relationships/image" Target="../media/image35.emf"/><Relationship Id="rId4" Type="http://schemas.openxmlformats.org/officeDocument/2006/relationships/hyperlink" Target="#G_B"/><Relationship Id="rId9" Type="http://schemas.openxmlformats.org/officeDocument/2006/relationships/hyperlink" Target="#C_U"/><Relationship Id="rId14" Type="http://schemas.openxmlformats.org/officeDocument/2006/relationships/image" Target="../media/image5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1.png"/><Relationship Id="rId35" Type="http://schemas.openxmlformats.org/officeDocument/2006/relationships/image" Target="../media/image26.png"/><Relationship Id="rId43" Type="http://schemas.openxmlformats.org/officeDocument/2006/relationships/image" Target="../media/image34.emf"/><Relationship Id="rId8" Type="http://schemas.openxmlformats.org/officeDocument/2006/relationships/hyperlink" Target="#P_O"/><Relationship Id="rId3" Type="http://schemas.openxmlformats.org/officeDocument/2006/relationships/hyperlink" Target="#G_F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5" Type="http://schemas.openxmlformats.org/officeDocument/2006/relationships/image" Target="../media/image16.png"/><Relationship Id="rId33" Type="http://schemas.openxmlformats.org/officeDocument/2006/relationships/image" Target="../media/image24.png"/><Relationship Id="rId38" Type="http://schemas.openxmlformats.org/officeDocument/2006/relationships/image" Target="../media/image29.png"/><Relationship Id="rId46" Type="http://schemas.openxmlformats.org/officeDocument/2006/relationships/image" Target="../media/image37.emf"/><Relationship Id="rId20" Type="http://schemas.openxmlformats.org/officeDocument/2006/relationships/image" Target="../media/image11.png"/><Relationship Id="rId41" Type="http://schemas.openxmlformats.org/officeDocument/2006/relationships/image" Target="../media/image3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G_D"/><Relationship Id="rId3" Type="http://schemas.openxmlformats.org/officeDocument/2006/relationships/hyperlink" Target="#G_F"/><Relationship Id="rId7" Type="http://schemas.openxmlformats.org/officeDocument/2006/relationships/hyperlink" Target="#G_C"/><Relationship Id="rId2" Type="http://schemas.openxmlformats.org/officeDocument/2006/relationships/hyperlink" Target="#G_G"/><Relationship Id="rId1" Type="http://schemas.openxmlformats.org/officeDocument/2006/relationships/hyperlink" Target="#G_H"/><Relationship Id="rId6" Type="http://schemas.openxmlformats.org/officeDocument/2006/relationships/hyperlink" Target="#G_E"/><Relationship Id="rId11" Type="http://schemas.openxmlformats.org/officeDocument/2006/relationships/image" Target="../media/image99.emf"/><Relationship Id="rId5" Type="http://schemas.openxmlformats.org/officeDocument/2006/relationships/hyperlink" Target="#G_B"/><Relationship Id="rId10" Type="http://schemas.openxmlformats.org/officeDocument/2006/relationships/image" Target="../media/image98.png"/><Relationship Id="rId4" Type="http://schemas.openxmlformats.org/officeDocument/2006/relationships/hyperlink" Target="#G_A"/><Relationship Id="rId9" Type="http://schemas.openxmlformats.org/officeDocument/2006/relationships/hyperlink" Target="#P_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45.emf"/><Relationship Id="rId3" Type="http://schemas.openxmlformats.org/officeDocument/2006/relationships/hyperlink" Target="#G_F"/><Relationship Id="rId7" Type="http://schemas.openxmlformats.org/officeDocument/2006/relationships/hyperlink" Target="#G_D"/><Relationship Id="rId12" Type="http://schemas.openxmlformats.org/officeDocument/2006/relationships/image" Target="../media/image44.emf"/><Relationship Id="rId17" Type="http://schemas.openxmlformats.org/officeDocument/2006/relationships/image" Target="../media/image19.png"/><Relationship Id="rId2" Type="http://schemas.openxmlformats.org/officeDocument/2006/relationships/hyperlink" Target="#G_G"/><Relationship Id="rId16" Type="http://schemas.openxmlformats.org/officeDocument/2006/relationships/image" Target="../media/image16.png"/><Relationship Id="rId1" Type="http://schemas.openxmlformats.org/officeDocument/2006/relationships/hyperlink" Target="#G_H"/><Relationship Id="rId6" Type="http://schemas.openxmlformats.org/officeDocument/2006/relationships/hyperlink" Target="#G_C"/><Relationship Id="rId11" Type="http://schemas.openxmlformats.org/officeDocument/2006/relationships/image" Target="../media/image43.emf"/><Relationship Id="rId5" Type="http://schemas.openxmlformats.org/officeDocument/2006/relationships/hyperlink" Target="#G_E"/><Relationship Id="rId15" Type="http://schemas.openxmlformats.org/officeDocument/2006/relationships/image" Target="../media/image13.png"/><Relationship Id="rId10" Type="http://schemas.openxmlformats.org/officeDocument/2006/relationships/image" Target="../media/image42.emf"/><Relationship Id="rId4" Type="http://schemas.openxmlformats.org/officeDocument/2006/relationships/hyperlink" Target="#G_A"/><Relationship Id="rId9" Type="http://schemas.openxmlformats.org/officeDocument/2006/relationships/hyperlink" Target="#C_U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53.emf"/><Relationship Id="rId3" Type="http://schemas.openxmlformats.org/officeDocument/2006/relationships/hyperlink" Target="#G_F"/><Relationship Id="rId7" Type="http://schemas.openxmlformats.org/officeDocument/2006/relationships/hyperlink" Target="#G_D"/><Relationship Id="rId12" Type="http://schemas.openxmlformats.org/officeDocument/2006/relationships/image" Target="../media/image52.emf"/><Relationship Id="rId17" Type="http://schemas.openxmlformats.org/officeDocument/2006/relationships/image" Target="../media/image11.png"/><Relationship Id="rId2" Type="http://schemas.openxmlformats.org/officeDocument/2006/relationships/hyperlink" Target="#G_G"/><Relationship Id="rId16" Type="http://schemas.openxmlformats.org/officeDocument/2006/relationships/image" Target="../media/image4.png"/><Relationship Id="rId1" Type="http://schemas.openxmlformats.org/officeDocument/2006/relationships/hyperlink" Target="#G_H"/><Relationship Id="rId6" Type="http://schemas.openxmlformats.org/officeDocument/2006/relationships/hyperlink" Target="#G_E"/><Relationship Id="rId11" Type="http://schemas.openxmlformats.org/officeDocument/2006/relationships/image" Target="../media/image51.emf"/><Relationship Id="rId5" Type="http://schemas.openxmlformats.org/officeDocument/2006/relationships/hyperlink" Target="#G_B"/><Relationship Id="rId15" Type="http://schemas.openxmlformats.org/officeDocument/2006/relationships/image" Target="../media/image23.png"/><Relationship Id="rId10" Type="http://schemas.openxmlformats.org/officeDocument/2006/relationships/image" Target="../media/image50.emf"/><Relationship Id="rId4" Type="http://schemas.openxmlformats.org/officeDocument/2006/relationships/hyperlink" Target="#G_A"/><Relationship Id="rId9" Type="http://schemas.openxmlformats.org/officeDocument/2006/relationships/hyperlink" Target="#C_U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61.emf"/><Relationship Id="rId3" Type="http://schemas.openxmlformats.org/officeDocument/2006/relationships/hyperlink" Target="#G_F"/><Relationship Id="rId7" Type="http://schemas.openxmlformats.org/officeDocument/2006/relationships/hyperlink" Target="#G_C"/><Relationship Id="rId12" Type="http://schemas.openxmlformats.org/officeDocument/2006/relationships/image" Target="../media/image60.emf"/><Relationship Id="rId17" Type="http://schemas.openxmlformats.org/officeDocument/2006/relationships/image" Target="../media/image21.png"/><Relationship Id="rId2" Type="http://schemas.openxmlformats.org/officeDocument/2006/relationships/hyperlink" Target="#G_G"/><Relationship Id="rId16" Type="http://schemas.openxmlformats.org/officeDocument/2006/relationships/image" Target="../media/image17.png"/><Relationship Id="rId1" Type="http://schemas.openxmlformats.org/officeDocument/2006/relationships/hyperlink" Target="#G_H"/><Relationship Id="rId6" Type="http://schemas.openxmlformats.org/officeDocument/2006/relationships/hyperlink" Target="#G_E"/><Relationship Id="rId11" Type="http://schemas.openxmlformats.org/officeDocument/2006/relationships/image" Target="../media/image59.emf"/><Relationship Id="rId5" Type="http://schemas.openxmlformats.org/officeDocument/2006/relationships/hyperlink" Target="#G_B"/><Relationship Id="rId15" Type="http://schemas.openxmlformats.org/officeDocument/2006/relationships/image" Target="../media/image10.png"/><Relationship Id="rId10" Type="http://schemas.openxmlformats.org/officeDocument/2006/relationships/image" Target="../media/image58.emf"/><Relationship Id="rId4" Type="http://schemas.openxmlformats.org/officeDocument/2006/relationships/hyperlink" Target="#G_A"/><Relationship Id="rId9" Type="http://schemas.openxmlformats.org/officeDocument/2006/relationships/hyperlink" Target="#C_U"/><Relationship Id="rId1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69.emf"/><Relationship Id="rId3" Type="http://schemas.openxmlformats.org/officeDocument/2006/relationships/hyperlink" Target="#G_F"/><Relationship Id="rId7" Type="http://schemas.openxmlformats.org/officeDocument/2006/relationships/hyperlink" Target="#G_D"/><Relationship Id="rId12" Type="http://schemas.openxmlformats.org/officeDocument/2006/relationships/image" Target="../media/image68.emf"/><Relationship Id="rId17" Type="http://schemas.openxmlformats.org/officeDocument/2006/relationships/image" Target="../media/image28.png"/><Relationship Id="rId2" Type="http://schemas.openxmlformats.org/officeDocument/2006/relationships/hyperlink" Target="#G_G"/><Relationship Id="rId16" Type="http://schemas.openxmlformats.org/officeDocument/2006/relationships/image" Target="../media/image9.png"/><Relationship Id="rId1" Type="http://schemas.openxmlformats.org/officeDocument/2006/relationships/hyperlink" Target="#G_H"/><Relationship Id="rId6" Type="http://schemas.openxmlformats.org/officeDocument/2006/relationships/hyperlink" Target="#G_C"/><Relationship Id="rId11" Type="http://schemas.openxmlformats.org/officeDocument/2006/relationships/image" Target="../media/image67.emf"/><Relationship Id="rId5" Type="http://schemas.openxmlformats.org/officeDocument/2006/relationships/hyperlink" Target="#G_B"/><Relationship Id="rId15" Type="http://schemas.openxmlformats.org/officeDocument/2006/relationships/image" Target="../media/image30.png"/><Relationship Id="rId10" Type="http://schemas.openxmlformats.org/officeDocument/2006/relationships/image" Target="../media/image66.emf"/><Relationship Id="rId4" Type="http://schemas.openxmlformats.org/officeDocument/2006/relationships/hyperlink" Target="#G_A"/><Relationship Id="rId9" Type="http://schemas.openxmlformats.org/officeDocument/2006/relationships/hyperlink" Target="#C_U"/><Relationship Id="rId1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77.emf"/><Relationship Id="rId3" Type="http://schemas.openxmlformats.org/officeDocument/2006/relationships/hyperlink" Target="#G_A"/><Relationship Id="rId7" Type="http://schemas.openxmlformats.org/officeDocument/2006/relationships/hyperlink" Target="#G_D"/><Relationship Id="rId12" Type="http://schemas.openxmlformats.org/officeDocument/2006/relationships/image" Target="../media/image76.emf"/><Relationship Id="rId17" Type="http://schemas.openxmlformats.org/officeDocument/2006/relationships/image" Target="../media/image8.png"/><Relationship Id="rId2" Type="http://schemas.openxmlformats.org/officeDocument/2006/relationships/hyperlink" Target="#G_G"/><Relationship Id="rId16" Type="http://schemas.openxmlformats.org/officeDocument/2006/relationships/image" Target="../media/image29.png"/><Relationship Id="rId1" Type="http://schemas.openxmlformats.org/officeDocument/2006/relationships/hyperlink" Target="#G_H"/><Relationship Id="rId6" Type="http://schemas.openxmlformats.org/officeDocument/2006/relationships/hyperlink" Target="#G_C"/><Relationship Id="rId11" Type="http://schemas.openxmlformats.org/officeDocument/2006/relationships/image" Target="../media/image75.emf"/><Relationship Id="rId5" Type="http://schemas.openxmlformats.org/officeDocument/2006/relationships/hyperlink" Target="#G_E"/><Relationship Id="rId15" Type="http://schemas.openxmlformats.org/officeDocument/2006/relationships/image" Target="../media/image20.png"/><Relationship Id="rId10" Type="http://schemas.openxmlformats.org/officeDocument/2006/relationships/image" Target="../media/image74.emf"/><Relationship Id="rId4" Type="http://schemas.openxmlformats.org/officeDocument/2006/relationships/hyperlink" Target="#G_B"/><Relationship Id="rId9" Type="http://schemas.openxmlformats.org/officeDocument/2006/relationships/hyperlink" Target="#C_U"/><Relationship Id="rId1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85.emf"/><Relationship Id="rId3" Type="http://schemas.openxmlformats.org/officeDocument/2006/relationships/hyperlink" Target="#G_A"/><Relationship Id="rId7" Type="http://schemas.openxmlformats.org/officeDocument/2006/relationships/hyperlink" Target="#G_D"/><Relationship Id="rId12" Type="http://schemas.openxmlformats.org/officeDocument/2006/relationships/image" Target="../media/image84.emf"/><Relationship Id="rId17" Type="http://schemas.openxmlformats.org/officeDocument/2006/relationships/image" Target="../media/image31.png"/><Relationship Id="rId2" Type="http://schemas.openxmlformats.org/officeDocument/2006/relationships/hyperlink" Target="#G_F"/><Relationship Id="rId16" Type="http://schemas.openxmlformats.org/officeDocument/2006/relationships/image" Target="../media/image22.png"/><Relationship Id="rId1" Type="http://schemas.openxmlformats.org/officeDocument/2006/relationships/hyperlink" Target="#G_H"/><Relationship Id="rId6" Type="http://schemas.openxmlformats.org/officeDocument/2006/relationships/hyperlink" Target="#G_C"/><Relationship Id="rId11" Type="http://schemas.openxmlformats.org/officeDocument/2006/relationships/image" Target="../media/image83.emf"/><Relationship Id="rId5" Type="http://schemas.openxmlformats.org/officeDocument/2006/relationships/hyperlink" Target="#G_E"/><Relationship Id="rId15" Type="http://schemas.openxmlformats.org/officeDocument/2006/relationships/image" Target="../media/image15.png"/><Relationship Id="rId10" Type="http://schemas.openxmlformats.org/officeDocument/2006/relationships/image" Target="../media/image82.emf"/><Relationship Id="rId4" Type="http://schemas.openxmlformats.org/officeDocument/2006/relationships/hyperlink" Target="#G_B"/><Relationship Id="rId9" Type="http://schemas.openxmlformats.org/officeDocument/2006/relationships/hyperlink" Target="#C_U"/><Relationship Id="rId1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P_O"/><Relationship Id="rId13" Type="http://schemas.openxmlformats.org/officeDocument/2006/relationships/image" Target="../media/image93.emf"/><Relationship Id="rId3" Type="http://schemas.openxmlformats.org/officeDocument/2006/relationships/hyperlink" Target="#G_A"/><Relationship Id="rId7" Type="http://schemas.openxmlformats.org/officeDocument/2006/relationships/hyperlink" Target="#G_D"/><Relationship Id="rId12" Type="http://schemas.openxmlformats.org/officeDocument/2006/relationships/image" Target="../media/image92.emf"/><Relationship Id="rId17" Type="http://schemas.openxmlformats.org/officeDocument/2006/relationships/image" Target="../media/image27.png"/><Relationship Id="rId2" Type="http://schemas.openxmlformats.org/officeDocument/2006/relationships/hyperlink" Target="#G_F"/><Relationship Id="rId16" Type="http://schemas.openxmlformats.org/officeDocument/2006/relationships/image" Target="../media/image18.png"/><Relationship Id="rId1" Type="http://schemas.openxmlformats.org/officeDocument/2006/relationships/hyperlink" Target="#G_G"/><Relationship Id="rId6" Type="http://schemas.openxmlformats.org/officeDocument/2006/relationships/hyperlink" Target="#G_C"/><Relationship Id="rId11" Type="http://schemas.openxmlformats.org/officeDocument/2006/relationships/image" Target="../media/image91.emf"/><Relationship Id="rId5" Type="http://schemas.openxmlformats.org/officeDocument/2006/relationships/hyperlink" Target="#G_E"/><Relationship Id="rId15" Type="http://schemas.openxmlformats.org/officeDocument/2006/relationships/image" Target="../media/image7.png"/><Relationship Id="rId10" Type="http://schemas.openxmlformats.org/officeDocument/2006/relationships/image" Target="../media/image90.emf"/><Relationship Id="rId4" Type="http://schemas.openxmlformats.org/officeDocument/2006/relationships/hyperlink" Target="#G_B"/><Relationship Id="rId9" Type="http://schemas.openxmlformats.org/officeDocument/2006/relationships/hyperlink" Target="#C_U"/><Relationship Id="rId1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G_D"/><Relationship Id="rId3" Type="http://schemas.openxmlformats.org/officeDocument/2006/relationships/hyperlink" Target="#G_F"/><Relationship Id="rId7" Type="http://schemas.openxmlformats.org/officeDocument/2006/relationships/hyperlink" Target="#G_C"/><Relationship Id="rId2" Type="http://schemas.openxmlformats.org/officeDocument/2006/relationships/hyperlink" Target="#G_G"/><Relationship Id="rId1" Type="http://schemas.openxmlformats.org/officeDocument/2006/relationships/hyperlink" Target="#G_H"/><Relationship Id="rId6" Type="http://schemas.openxmlformats.org/officeDocument/2006/relationships/hyperlink" Target="#G_E"/><Relationship Id="rId11" Type="http://schemas.openxmlformats.org/officeDocument/2006/relationships/image" Target="../media/image99.emf"/><Relationship Id="rId5" Type="http://schemas.openxmlformats.org/officeDocument/2006/relationships/hyperlink" Target="#G_B"/><Relationship Id="rId10" Type="http://schemas.openxmlformats.org/officeDocument/2006/relationships/image" Target="../media/image98.png"/><Relationship Id="rId4" Type="http://schemas.openxmlformats.org/officeDocument/2006/relationships/hyperlink" Target="#G_A"/><Relationship Id="rId9" Type="http://schemas.openxmlformats.org/officeDocument/2006/relationships/hyperlink" Target="#C_U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4" Type="http://schemas.openxmlformats.org/officeDocument/2006/relationships/image" Target="../media/image4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7.emf"/><Relationship Id="rId1" Type="http://schemas.openxmlformats.org/officeDocument/2006/relationships/image" Target="../media/image46.emf"/><Relationship Id="rId4" Type="http://schemas.openxmlformats.org/officeDocument/2006/relationships/image" Target="../media/image4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4" Type="http://schemas.openxmlformats.org/officeDocument/2006/relationships/image" Target="../media/image5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4.emf"/><Relationship Id="rId2" Type="http://schemas.openxmlformats.org/officeDocument/2006/relationships/image" Target="../media/image63.emf"/><Relationship Id="rId1" Type="http://schemas.openxmlformats.org/officeDocument/2006/relationships/image" Target="../media/image62.emf"/><Relationship Id="rId4" Type="http://schemas.openxmlformats.org/officeDocument/2006/relationships/image" Target="../media/image6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2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4" Type="http://schemas.openxmlformats.org/officeDocument/2006/relationships/image" Target="../media/image7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4" Type="http://schemas.openxmlformats.org/officeDocument/2006/relationships/image" Target="../media/image8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88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4" Type="http://schemas.openxmlformats.org/officeDocument/2006/relationships/image" Target="../media/image8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6.emf"/><Relationship Id="rId2" Type="http://schemas.openxmlformats.org/officeDocument/2006/relationships/image" Target="../media/image95.emf"/><Relationship Id="rId1" Type="http://schemas.openxmlformats.org/officeDocument/2006/relationships/image" Target="../media/image94.emf"/><Relationship Id="rId4" Type="http://schemas.openxmlformats.org/officeDocument/2006/relationships/image" Target="../media/image97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5" name="Rectángulo redondeado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26" name="Rectángulo redondeado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27" name="Rectángulo redondeado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32" name="Rectángulo redondead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/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33" name="Rectángulo redondeado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34" name="Rectángulo redondeado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35" name="Rectángulo redondeado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36" name="Rectángulo redondeado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37" name="Rectángulo redondeado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18</xdr:row>
      <xdr:rowOff>197069</xdr:rowOff>
    </xdr:to>
    <xdr:sp macro="" textlink="">
      <xdr:nvSpPr>
        <xdr:cNvPr id="38" name="Rectángulo redondeado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xdr:twoCellAnchor editAs="oneCell">
    <xdr:from>
      <xdr:col>70</xdr:col>
      <xdr:colOff>90488</xdr:colOff>
      <xdr:row>7</xdr:row>
      <xdr:rowOff>21981</xdr:rowOff>
    </xdr:from>
    <xdr:to>
      <xdr:col>71</xdr:col>
      <xdr:colOff>0</xdr:colOff>
      <xdr:row>7</xdr:row>
      <xdr:rowOff>183886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1315" y="4352193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8</xdr:row>
      <xdr:rowOff>23736</xdr:rowOff>
    </xdr:from>
    <xdr:to>
      <xdr:col>71</xdr:col>
      <xdr:colOff>0</xdr:colOff>
      <xdr:row>8</xdr:row>
      <xdr:rowOff>187002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1315" y="4551774"/>
          <a:ext cx="238095" cy="163266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9</xdr:row>
      <xdr:rowOff>26851</xdr:rowOff>
    </xdr:from>
    <xdr:to>
      <xdr:col>71</xdr:col>
      <xdr:colOff>0</xdr:colOff>
      <xdr:row>9</xdr:row>
      <xdr:rowOff>190116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1315" y="4752716"/>
          <a:ext cx="238095" cy="16326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10</xdr:row>
      <xdr:rowOff>29965</xdr:rowOff>
    </xdr:from>
    <xdr:to>
      <xdr:col>71</xdr:col>
      <xdr:colOff>0</xdr:colOff>
      <xdr:row>10</xdr:row>
      <xdr:rowOff>193231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1315" y="4953657"/>
          <a:ext cx="238095" cy="163266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11</xdr:row>
      <xdr:rowOff>33080</xdr:rowOff>
    </xdr:from>
    <xdr:to>
      <xdr:col>71</xdr:col>
      <xdr:colOff>0</xdr:colOff>
      <xdr:row>11</xdr:row>
      <xdr:rowOff>194985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11315" y="5154599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12</xdr:row>
      <xdr:rowOff>19707</xdr:rowOff>
    </xdr:from>
    <xdr:to>
      <xdr:col>71</xdr:col>
      <xdr:colOff>0</xdr:colOff>
      <xdr:row>12</xdr:row>
      <xdr:rowOff>182215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5320862"/>
          <a:ext cx="238095" cy="162508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13</xdr:row>
      <xdr:rowOff>18242</xdr:rowOff>
    </xdr:from>
    <xdr:to>
      <xdr:col>71</xdr:col>
      <xdr:colOff>0</xdr:colOff>
      <xdr:row>13</xdr:row>
      <xdr:rowOff>180750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5516466"/>
          <a:ext cx="238095" cy="162508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14</xdr:row>
      <xdr:rowOff>27926</xdr:rowOff>
    </xdr:from>
    <xdr:to>
      <xdr:col>71</xdr:col>
      <xdr:colOff>0</xdr:colOff>
      <xdr:row>14</xdr:row>
      <xdr:rowOff>190433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5723219"/>
          <a:ext cx="238095" cy="16250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15</xdr:row>
      <xdr:rowOff>24471</xdr:rowOff>
    </xdr:from>
    <xdr:to>
      <xdr:col>71</xdr:col>
      <xdr:colOff>0</xdr:colOff>
      <xdr:row>15</xdr:row>
      <xdr:rowOff>185618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5916833"/>
          <a:ext cx="238095" cy="16114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16</xdr:row>
      <xdr:rowOff>26225</xdr:rowOff>
    </xdr:from>
    <xdr:to>
      <xdr:col>71</xdr:col>
      <xdr:colOff>0</xdr:colOff>
      <xdr:row>16</xdr:row>
      <xdr:rowOff>185175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6115656"/>
          <a:ext cx="238095" cy="158950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17</xdr:row>
      <xdr:rowOff>25782</xdr:rowOff>
    </xdr:from>
    <xdr:to>
      <xdr:col>71</xdr:col>
      <xdr:colOff>0</xdr:colOff>
      <xdr:row>17</xdr:row>
      <xdr:rowOff>184731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6312282"/>
          <a:ext cx="238095" cy="15894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18</xdr:row>
      <xdr:rowOff>25338</xdr:rowOff>
    </xdr:from>
    <xdr:to>
      <xdr:col>71</xdr:col>
      <xdr:colOff>0</xdr:colOff>
      <xdr:row>18</xdr:row>
      <xdr:rowOff>184287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6508907"/>
          <a:ext cx="238095" cy="15894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19</xdr:row>
      <xdr:rowOff>24894</xdr:rowOff>
    </xdr:from>
    <xdr:to>
      <xdr:col>71</xdr:col>
      <xdr:colOff>0</xdr:colOff>
      <xdr:row>19</xdr:row>
      <xdr:rowOff>182482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6705532"/>
          <a:ext cx="238095" cy="157588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20</xdr:row>
      <xdr:rowOff>23089</xdr:rowOff>
    </xdr:from>
    <xdr:to>
      <xdr:col>71</xdr:col>
      <xdr:colOff>0</xdr:colOff>
      <xdr:row>20</xdr:row>
      <xdr:rowOff>182039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6900796"/>
          <a:ext cx="238095" cy="158950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21</xdr:row>
      <xdr:rowOff>22646</xdr:rowOff>
    </xdr:from>
    <xdr:to>
      <xdr:col>71</xdr:col>
      <xdr:colOff>0</xdr:colOff>
      <xdr:row>21</xdr:row>
      <xdr:rowOff>181594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7097422"/>
          <a:ext cx="238095" cy="158948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22</xdr:row>
      <xdr:rowOff>22201</xdr:rowOff>
    </xdr:from>
    <xdr:to>
      <xdr:col>71</xdr:col>
      <xdr:colOff>0</xdr:colOff>
      <xdr:row>22</xdr:row>
      <xdr:rowOff>181150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7294046"/>
          <a:ext cx="238095" cy="15894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23</xdr:row>
      <xdr:rowOff>28326</xdr:rowOff>
    </xdr:from>
    <xdr:to>
      <xdr:col>71</xdr:col>
      <xdr:colOff>0</xdr:colOff>
      <xdr:row>23</xdr:row>
      <xdr:rowOff>185915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7497240"/>
          <a:ext cx="238095" cy="15758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24</xdr:row>
      <xdr:rowOff>26522</xdr:rowOff>
    </xdr:from>
    <xdr:to>
      <xdr:col>71</xdr:col>
      <xdr:colOff>0</xdr:colOff>
      <xdr:row>24</xdr:row>
      <xdr:rowOff>185470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7692505"/>
          <a:ext cx="238095" cy="158948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25</xdr:row>
      <xdr:rowOff>26077</xdr:rowOff>
    </xdr:from>
    <xdr:to>
      <xdr:col>71</xdr:col>
      <xdr:colOff>0</xdr:colOff>
      <xdr:row>25</xdr:row>
      <xdr:rowOff>185026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7889129"/>
          <a:ext cx="238095" cy="15894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26</xdr:row>
      <xdr:rowOff>25633</xdr:rowOff>
    </xdr:from>
    <xdr:to>
      <xdr:col>71</xdr:col>
      <xdr:colOff>0</xdr:colOff>
      <xdr:row>26</xdr:row>
      <xdr:rowOff>184262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8085754"/>
          <a:ext cx="238095" cy="158629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27</xdr:row>
      <xdr:rowOff>24869</xdr:rowOff>
    </xdr:from>
    <xdr:to>
      <xdr:col>71</xdr:col>
      <xdr:colOff>0</xdr:colOff>
      <xdr:row>27</xdr:row>
      <xdr:rowOff>183216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8282059"/>
          <a:ext cx="238095" cy="15834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28</xdr:row>
      <xdr:rowOff>23065</xdr:rowOff>
    </xdr:from>
    <xdr:to>
      <xdr:col>71</xdr:col>
      <xdr:colOff>0</xdr:colOff>
      <xdr:row>28</xdr:row>
      <xdr:rowOff>182451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8477324"/>
          <a:ext cx="238095" cy="159386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29</xdr:row>
      <xdr:rowOff>22300</xdr:rowOff>
    </xdr:from>
    <xdr:to>
      <xdr:col>71</xdr:col>
      <xdr:colOff>0</xdr:colOff>
      <xdr:row>29</xdr:row>
      <xdr:rowOff>181687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8673628"/>
          <a:ext cx="238095" cy="15938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30</xdr:row>
      <xdr:rowOff>28105</xdr:rowOff>
    </xdr:from>
    <xdr:to>
      <xdr:col>71</xdr:col>
      <xdr:colOff>0</xdr:colOff>
      <xdr:row>30</xdr:row>
      <xdr:rowOff>187492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8876502"/>
          <a:ext cx="238095" cy="15938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31</xdr:row>
      <xdr:rowOff>27341</xdr:rowOff>
    </xdr:from>
    <xdr:to>
      <xdr:col>71</xdr:col>
      <xdr:colOff>0</xdr:colOff>
      <xdr:row>31</xdr:row>
      <xdr:rowOff>185367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9072807"/>
          <a:ext cx="238095" cy="158026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32</xdr:row>
      <xdr:rowOff>18647</xdr:rowOff>
    </xdr:from>
    <xdr:to>
      <xdr:col>71</xdr:col>
      <xdr:colOff>0</xdr:colOff>
      <xdr:row>32</xdr:row>
      <xdr:rowOff>176673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9261181"/>
          <a:ext cx="238095" cy="158026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33</xdr:row>
      <xdr:rowOff>16522</xdr:rowOff>
    </xdr:from>
    <xdr:to>
      <xdr:col>71</xdr:col>
      <xdr:colOff>0</xdr:colOff>
      <xdr:row>33</xdr:row>
      <xdr:rowOff>175909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9456125"/>
          <a:ext cx="238095" cy="159387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34</xdr:row>
      <xdr:rowOff>15759</xdr:rowOff>
    </xdr:from>
    <xdr:to>
      <xdr:col>71</xdr:col>
      <xdr:colOff>0</xdr:colOff>
      <xdr:row>34</xdr:row>
      <xdr:rowOff>177664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9652431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35</xdr:row>
      <xdr:rowOff>24082</xdr:rowOff>
    </xdr:from>
    <xdr:to>
      <xdr:col>71</xdr:col>
      <xdr:colOff>0</xdr:colOff>
      <xdr:row>35</xdr:row>
      <xdr:rowOff>185987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9857823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36</xdr:row>
      <xdr:rowOff>25836</xdr:rowOff>
    </xdr:from>
    <xdr:to>
      <xdr:col>71</xdr:col>
      <xdr:colOff>0</xdr:colOff>
      <xdr:row>36</xdr:row>
      <xdr:rowOff>187741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10056646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37</xdr:row>
      <xdr:rowOff>27590</xdr:rowOff>
    </xdr:from>
    <xdr:to>
      <xdr:col>71</xdr:col>
      <xdr:colOff>0</xdr:colOff>
      <xdr:row>37</xdr:row>
      <xdr:rowOff>189495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10255469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70</xdr:col>
      <xdr:colOff>90488</xdr:colOff>
      <xdr:row>38</xdr:row>
      <xdr:rowOff>29353</xdr:rowOff>
    </xdr:from>
    <xdr:to>
      <xdr:col>71</xdr:col>
      <xdr:colOff>0</xdr:colOff>
      <xdr:row>38</xdr:row>
      <xdr:rowOff>190500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44867" y="10454301"/>
          <a:ext cx="238095" cy="161147"/>
        </a:xfrm>
        <a:prstGeom prst="rect">
          <a:avLst/>
        </a:prstGeom>
      </xdr:spPr>
    </xdr:pic>
    <xdr:clientData/>
  </xdr:twoCellAnchor>
  <xdr:twoCellAnchor editAs="oneCell">
    <xdr:from>
      <xdr:col>70</xdr:col>
      <xdr:colOff>96922</xdr:colOff>
      <xdr:row>39</xdr:row>
      <xdr:rowOff>22026</xdr:rowOff>
    </xdr:from>
    <xdr:to>
      <xdr:col>72</xdr:col>
      <xdr:colOff>13137</xdr:colOff>
      <xdr:row>39</xdr:row>
      <xdr:rowOff>183931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1301" y="10644043"/>
          <a:ext cx="238095" cy="1619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24962</xdr:colOff>
          <xdr:row>2</xdr:row>
          <xdr:rowOff>19707</xdr:rowOff>
        </xdr:from>
        <xdr:to>
          <xdr:col>3</xdr:col>
          <xdr:colOff>348812</xdr:colOff>
          <xdr:row>3</xdr:row>
          <xdr:rowOff>19707</xdr:rowOff>
        </xdr:to>
        <xdr:pic>
          <xdr:nvPicPr>
            <xdr:cNvPr id="63" name="Imagen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1" spid="_x0000_s1225"/>
                </a:ext>
              </a:extLst>
            </xdr:cNvPicPr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72762" y="410232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24962</xdr:colOff>
          <xdr:row>3</xdr:row>
          <xdr:rowOff>22026</xdr:rowOff>
        </xdr:from>
        <xdr:to>
          <xdr:col>3</xdr:col>
          <xdr:colOff>348812</xdr:colOff>
          <xdr:row>4</xdr:row>
          <xdr:rowOff>22026</xdr:rowOff>
        </xdr:to>
        <xdr:pic>
          <xdr:nvPicPr>
            <xdr:cNvPr id="64" name="Imagen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2" spid="_x0000_s1226"/>
                </a:ext>
              </a:extLst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72762" y="61257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24962</xdr:colOff>
          <xdr:row>4</xdr:row>
          <xdr:rowOff>19707</xdr:rowOff>
        </xdr:from>
        <xdr:to>
          <xdr:col>3</xdr:col>
          <xdr:colOff>348812</xdr:colOff>
          <xdr:row>5</xdr:row>
          <xdr:rowOff>29232</xdr:rowOff>
        </xdr:to>
        <xdr:pic>
          <xdr:nvPicPr>
            <xdr:cNvPr id="65" name="Imagen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3" spid="_x0000_s1227"/>
                </a:ext>
              </a:extLst>
            </xdr:cNvPicPr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72762" y="810282"/>
              <a:ext cx="323850" cy="20955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24962</xdr:colOff>
          <xdr:row>5</xdr:row>
          <xdr:rowOff>21021</xdr:rowOff>
        </xdr:from>
        <xdr:to>
          <xdr:col>3</xdr:col>
          <xdr:colOff>348812</xdr:colOff>
          <xdr:row>6</xdr:row>
          <xdr:rowOff>21021</xdr:rowOff>
        </xdr:to>
        <xdr:pic>
          <xdr:nvPicPr>
            <xdr:cNvPr id="66" name="Imagen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4" spid="_x0000_s1228"/>
                </a:ext>
              </a:extLst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72762" y="1011621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80963</xdr:colOff>
      <xdr:row>8</xdr:row>
      <xdr:rowOff>19050</xdr:rowOff>
    </xdr:from>
    <xdr:to>
      <xdr:col>5</xdr:col>
      <xdr:colOff>319058</xdr:colOff>
      <xdr:row>8</xdr:row>
      <xdr:rowOff>180955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80963</xdr:colOff>
      <xdr:row>12</xdr:row>
      <xdr:rowOff>22860</xdr:rowOff>
    </xdr:from>
    <xdr:to>
      <xdr:col>5</xdr:col>
      <xdr:colOff>319058</xdr:colOff>
      <xdr:row>12</xdr:row>
      <xdr:rowOff>184765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241363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16</xdr:row>
      <xdr:rowOff>19050</xdr:rowOff>
    </xdr:from>
    <xdr:to>
      <xdr:col>10</xdr:col>
      <xdr:colOff>142845</xdr:colOff>
      <xdr:row>16</xdr:row>
      <xdr:rowOff>180955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32099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10</xdr:row>
      <xdr:rowOff>19050</xdr:rowOff>
    </xdr:from>
    <xdr:to>
      <xdr:col>10</xdr:col>
      <xdr:colOff>142845</xdr:colOff>
      <xdr:row>10</xdr:row>
      <xdr:rowOff>180955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20097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80963</xdr:colOff>
      <xdr:row>14</xdr:row>
      <xdr:rowOff>24765</xdr:rowOff>
    </xdr:from>
    <xdr:to>
      <xdr:col>5</xdr:col>
      <xdr:colOff>319058</xdr:colOff>
      <xdr:row>14</xdr:row>
      <xdr:rowOff>186670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281559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80963</xdr:colOff>
      <xdr:row>16</xdr:row>
      <xdr:rowOff>26670</xdr:rowOff>
    </xdr:from>
    <xdr:to>
      <xdr:col>5</xdr:col>
      <xdr:colOff>319058</xdr:colOff>
      <xdr:row>16</xdr:row>
      <xdr:rowOff>188575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321754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8</xdr:row>
      <xdr:rowOff>28575</xdr:rowOff>
    </xdr:from>
    <xdr:to>
      <xdr:col>10</xdr:col>
      <xdr:colOff>142845</xdr:colOff>
      <xdr:row>8</xdr:row>
      <xdr:rowOff>190480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14</xdr:row>
      <xdr:rowOff>19050</xdr:rowOff>
    </xdr:from>
    <xdr:to>
      <xdr:col>10</xdr:col>
      <xdr:colOff>142845</xdr:colOff>
      <xdr:row>14</xdr:row>
      <xdr:rowOff>180955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28098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80963</xdr:colOff>
      <xdr:row>18</xdr:row>
      <xdr:rowOff>28575</xdr:rowOff>
    </xdr:from>
    <xdr:to>
      <xdr:col>5</xdr:col>
      <xdr:colOff>319058</xdr:colOff>
      <xdr:row>18</xdr:row>
      <xdr:rowOff>190480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80963</xdr:colOff>
      <xdr:row>10</xdr:row>
      <xdr:rowOff>20955</xdr:rowOff>
    </xdr:from>
    <xdr:to>
      <xdr:col>5</xdr:col>
      <xdr:colOff>319058</xdr:colOff>
      <xdr:row>10</xdr:row>
      <xdr:rowOff>182860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113" y="201168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12</xdr:row>
      <xdr:rowOff>19050</xdr:rowOff>
    </xdr:from>
    <xdr:to>
      <xdr:col>10</xdr:col>
      <xdr:colOff>142845</xdr:colOff>
      <xdr:row>12</xdr:row>
      <xdr:rowOff>180955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24098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</xdr:row>
      <xdr:rowOff>19050</xdr:rowOff>
    </xdr:from>
    <xdr:to>
      <xdr:col>10</xdr:col>
      <xdr:colOff>142845</xdr:colOff>
      <xdr:row>18</xdr:row>
      <xdr:rowOff>180955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3609975"/>
          <a:ext cx="238095" cy="1619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19050</xdr:rowOff>
        </xdr:from>
        <xdr:to>
          <xdr:col>3</xdr:col>
          <xdr:colOff>381000</xdr:colOff>
          <xdr:row>3</xdr:row>
          <xdr:rowOff>19050</xdr:rowOff>
        </xdr:to>
        <xdr:pic>
          <xdr:nvPicPr>
            <xdr:cNvPr id="69" name="Imagen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1" spid="_x0000_s1229"/>
                </a:ext>
              </a:extLst>
            </xdr:cNvPicPr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50495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12</xdr:row>
      <xdr:rowOff>94117</xdr:rowOff>
    </xdr:from>
    <xdr:to>
      <xdr:col>1</xdr:col>
      <xdr:colOff>771525</xdr:colOff>
      <xdr:row>13</xdr:row>
      <xdr:rowOff>92075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173492</xdr:rowOff>
    </xdr:from>
    <xdr:to>
      <xdr:col>1</xdr:col>
      <xdr:colOff>771525</xdr:colOff>
      <xdr:row>11</xdr:row>
      <xdr:rowOff>171450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9</xdr:row>
      <xdr:rowOff>24267</xdr:rowOff>
    </xdr:from>
    <xdr:to>
      <xdr:col>1</xdr:col>
      <xdr:colOff>771525</xdr:colOff>
      <xdr:row>10</xdr:row>
      <xdr:rowOff>22225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1</xdr:row>
      <xdr:rowOff>190500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113167</xdr:rowOff>
    </xdr:from>
    <xdr:to>
      <xdr:col>1</xdr:col>
      <xdr:colOff>771525</xdr:colOff>
      <xdr:row>3</xdr:row>
      <xdr:rowOff>111125</xdr:rowOff>
    </xdr:to>
    <xdr:sp macro="" textlink="">
      <xdr:nvSpPr>
        <xdr:cNvPr id="6" name="Rectángulo redonde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7</xdr:row>
      <xdr:rowOff>103642</xdr:rowOff>
    </xdr:from>
    <xdr:to>
      <xdr:col>1</xdr:col>
      <xdr:colOff>771525</xdr:colOff>
      <xdr:row>8</xdr:row>
      <xdr:rowOff>101600</xdr:rowOff>
    </xdr:to>
    <xdr:sp macro="" textlink="">
      <xdr:nvSpPr>
        <xdr:cNvPr id="7" name="Rectángulo redondead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33792</xdr:rowOff>
    </xdr:from>
    <xdr:to>
      <xdr:col>1</xdr:col>
      <xdr:colOff>771525</xdr:colOff>
      <xdr:row>5</xdr:row>
      <xdr:rowOff>31750</xdr:rowOff>
    </xdr:to>
    <xdr:sp macro="" textlink="">
      <xdr:nvSpPr>
        <xdr:cNvPr id="8" name="Rectángulo redondead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5</xdr:row>
      <xdr:rowOff>183017</xdr:rowOff>
    </xdr:from>
    <xdr:to>
      <xdr:col>1</xdr:col>
      <xdr:colOff>771525</xdr:colOff>
      <xdr:row>6</xdr:row>
      <xdr:rowOff>180975</xdr:rowOff>
    </xdr:to>
    <xdr:sp macro="" textlink="">
      <xdr:nvSpPr>
        <xdr:cNvPr id="9" name="Rectángulo redondead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14</xdr:row>
      <xdr:rowOff>14742</xdr:rowOff>
    </xdr:from>
    <xdr:to>
      <xdr:col>1</xdr:col>
      <xdr:colOff>771525</xdr:colOff>
      <xdr:row>15</xdr:row>
      <xdr:rowOff>12700</xdr:rowOff>
    </xdr:to>
    <xdr:sp macro="" textlink="">
      <xdr:nvSpPr>
        <xdr:cNvPr id="10" name="Rectángulo redondeado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163967</xdr:rowOff>
    </xdr:from>
    <xdr:to>
      <xdr:col>1</xdr:col>
      <xdr:colOff>771525</xdr:colOff>
      <xdr:row>16</xdr:row>
      <xdr:rowOff>161925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/>
              </a:solidFill>
            </a:rPr>
            <a:t>Cuadro</a:t>
          </a:r>
        </a:p>
      </xdr:txBody>
    </xdr:sp>
    <xdr:clientData/>
  </xdr:twoCellAnchor>
  <xdr:twoCellAnchor editAs="oneCell">
    <xdr:from>
      <xdr:col>21</xdr:col>
      <xdr:colOff>19050</xdr:colOff>
      <xdr:row>10</xdr:row>
      <xdr:rowOff>171451</xdr:rowOff>
    </xdr:from>
    <xdr:to>
      <xdr:col>25</xdr:col>
      <xdr:colOff>247649</xdr:colOff>
      <xdr:row>17</xdr:row>
      <xdr:rowOff>149264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428876"/>
          <a:ext cx="1219199" cy="15494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</xdr:row>
          <xdr:rowOff>28575</xdr:rowOff>
        </xdr:from>
        <xdr:to>
          <xdr:col>7</xdr:col>
          <xdr:colOff>171450</xdr:colOff>
          <xdr:row>2</xdr:row>
          <xdr:rowOff>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1" spid="_x0000_s1123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228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</xdr:row>
          <xdr:rowOff>28575</xdr:rowOff>
        </xdr:from>
        <xdr:to>
          <xdr:col>7</xdr:col>
          <xdr:colOff>171450</xdr:colOff>
          <xdr:row>4</xdr:row>
          <xdr:rowOff>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2" spid="_x0000_s1123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6858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5</xdr:row>
          <xdr:rowOff>28575</xdr:rowOff>
        </xdr:from>
        <xdr:to>
          <xdr:col>7</xdr:col>
          <xdr:colOff>171450</xdr:colOff>
          <xdr:row>6</xdr:row>
          <xdr:rowOff>0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3" spid="_x0000_s1123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1143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7</xdr:row>
          <xdr:rowOff>28575</xdr:rowOff>
        </xdr:from>
        <xdr:to>
          <xdr:col>7</xdr:col>
          <xdr:colOff>171450</xdr:colOff>
          <xdr:row>8</xdr:row>
          <xdr:rowOff>0</xdr:rowOff>
        </xdr:to>
        <xdr:pic>
          <xdr:nvPicPr>
            <xdr:cNvPr id="17" name="Imagen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4" spid="_x0000_s1123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1600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9</xdr:row>
          <xdr:rowOff>28575</xdr:rowOff>
        </xdr:from>
        <xdr:to>
          <xdr:col>7</xdr:col>
          <xdr:colOff>171450</xdr:colOff>
          <xdr:row>10</xdr:row>
          <xdr:rowOff>0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9" spid="_x0000_s1123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2057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11</xdr:row>
          <xdr:rowOff>28575</xdr:rowOff>
        </xdr:from>
        <xdr:to>
          <xdr:col>7</xdr:col>
          <xdr:colOff>171450</xdr:colOff>
          <xdr:row>12</xdr:row>
          <xdr:rowOff>0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0" spid="_x0000_s1123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2514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13</xdr:row>
          <xdr:rowOff>28575</xdr:rowOff>
        </xdr:from>
        <xdr:to>
          <xdr:col>7</xdr:col>
          <xdr:colOff>171450</xdr:colOff>
          <xdr:row>14</xdr:row>
          <xdr:rowOff>0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1" spid="_x0000_s1123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29718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15</xdr:row>
          <xdr:rowOff>28575</xdr:rowOff>
        </xdr:from>
        <xdr:to>
          <xdr:col>7</xdr:col>
          <xdr:colOff>171450</xdr:colOff>
          <xdr:row>16</xdr:row>
          <xdr:rowOff>0</xdr:rowOff>
        </xdr:to>
        <xdr:pic>
          <xdr:nvPicPr>
            <xdr:cNvPr id="21" name="Imagen 20">
              <a:extLs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2" spid="_x0000_s1123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2650" y="3429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28575</xdr:rowOff>
        </xdr:from>
        <xdr:to>
          <xdr:col>13</xdr:col>
          <xdr:colOff>171450</xdr:colOff>
          <xdr:row>3</xdr:row>
          <xdr:rowOff>0</xdr:rowOff>
        </xdr:to>
        <xdr:pic>
          <xdr:nvPicPr>
            <xdr:cNvPr id="22" name="Imagen 21">
              <a:extLst>
                <a:ext uri="{FF2B5EF4-FFF2-40B4-BE49-F238E27FC236}">
                  <a16:creationId xmlns:a16="http://schemas.microsoft.com/office/drawing/2014/main" id="{00000000-0008-0000-09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7" spid="_x0000_s1123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550" y="457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28575</xdr:rowOff>
        </xdr:from>
        <xdr:to>
          <xdr:col>13</xdr:col>
          <xdr:colOff>171450</xdr:colOff>
          <xdr:row>7</xdr:row>
          <xdr:rowOff>0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8" spid="_x0000_s1124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550" y="1371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28575</xdr:rowOff>
        </xdr:from>
        <xdr:to>
          <xdr:col>13</xdr:col>
          <xdr:colOff>171450</xdr:colOff>
          <xdr:row>11</xdr:row>
          <xdr:rowOff>0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9" spid="_x0000_s1124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550" y="2286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28575</xdr:rowOff>
        </xdr:from>
        <xdr:to>
          <xdr:col>13</xdr:col>
          <xdr:colOff>171450</xdr:colOff>
          <xdr:row>15</xdr:row>
          <xdr:rowOff>0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0" spid="_x0000_s1124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550" y="3200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4</xdr:row>
          <xdr:rowOff>28575</xdr:rowOff>
        </xdr:from>
        <xdr:to>
          <xdr:col>19</xdr:col>
          <xdr:colOff>171450</xdr:colOff>
          <xdr:row>5</xdr:row>
          <xdr:rowOff>0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5" spid="_x0000_s1124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24450" y="914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12</xdr:row>
          <xdr:rowOff>28575</xdr:rowOff>
        </xdr:from>
        <xdr:to>
          <xdr:col>19</xdr:col>
          <xdr:colOff>171450</xdr:colOff>
          <xdr:row>13</xdr:row>
          <xdr:rowOff>0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6" spid="_x0000_s1124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24450" y="2743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28575</xdr:rowOff>
        </xdr:from>
        <xdr:to>
          <xdr:col>22</xdr:col>
          <xdr:colOff>76200</xdr:colOff>
          <xdr:row>8</xdr:row>
          <xdr:rowOff>0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2" spid="_x0000_s1124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772150" y="1600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95250</xdr:colOff>
          <xdr:row>9</xdr:row>
          <xdr:rowOff>28575</xdr:rowOff>
        </xdr:from>
        <xdr:to>
          <xdr:col>25</xdr:col>
          <xdr:colOff>171450</xdr:colOff>
          <xdr:row>10</xdr:row>
          <xdr:rowOff>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1" spid="_x0000_s1124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610350" y="2057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4</xdr:row>
          <xdr:rowOff>28575</xdr:rowOff>
        </xdr:from>
        <xdr:to>
          <xdr:col>28</xdr:col>
          <xdr:colOff>76200</xdr:colOff>
          <xdr:row>5</xdr:row>
          <xdr:rowOff>0</xdr:rowOff>
        </xdr:to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900-00001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7" spid="_x0000_s1124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8050" y="914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28575</xdr:rowOff>
        </xdr:from>
        <xdr:to>
          <xdr:col>28</xdr:col>
          <xdr:colOff>76200</xdr:colOff>
          <xdr:row>13</xdr:row>
          <xdr:rowOff>0</xdr:rowOff>
        </xdr:to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900-00001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8" spid="_x0000_s1124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8050" y="2743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2</xdr:row>
          <xdr:rowOff>28575</xdr:rowOff>
        </xdr:from>
        <xdr:to>
          <xdr:col>34</xdr:col>
          <xdr:colOff>76200</xdr:colOff>
          <xdr:row>3</xdr:row>
          <xdr:rowOff>0</xdr:rowOff>
        </xdr:to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900-00002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1" spid="_x0000_s1124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43950" y="457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28575</xdr:rowOff>
        </xdr:from>
        <xdr:to>
          <xdr:col>34</xdr:col>
          <xdr:colOff>76200</xdr:colOff>
          <xdr:row>7</xdr:row>
          <xdr:rowOff>0</xdr:rowOff>
        </xdr:to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900-00002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2" spid="_x0000_s1125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43950" y="1371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28575</xdr:rowOff>
        </xdr:from>
        <xdr:to>
          <xdr:col>34</xdr:col>
          <xdr:colOff>76200</xdr:colOff>
          <xdr:row>11</xdr:row>
          <xdr:rowOff>0</xdr:rowOff>
        </xdr:to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900-00002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3" spid="_x0000_s1125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43950" y="2286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14</xdr:row>
          <xdr:rowOff>28575</xdr:rowOff>
        </xdr:from>
        <xdr:to>
          <xdr:col>34</xdr:col>
          <xdr:colOff>76200</xdr:colOff>
          <xdr:row>15</xdr:row>
          <xdr:rowOff>0</xdr:rowOff>
        </xdr:to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900-00002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4" spid="_x0000_s1125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43950" y="3200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1</xdr:row>
          <xdr:rowOff>28575</xdr:rowOff>
        </xdr:from>
        <xdr:to>
          <xdr:col>40</xdr:col>
          <xdr:colOff>76200</xdr:colOff>
          <xdr:row>2</xdr:row>
          <xdr:rowOff>0</xdr:rowOff>
        </xdr:to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900-00002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5" spid="_x0000_s1125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228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3</xdr:row>
          <xdr:rowOff>28575</xdr:rowOff>
        </xdr:from>
        <xdr:to>
          <xdr:col>40</xdr:col>
          <xdr:colOff>76200</xdr:colOff>
          <xdr:row>4</xdr:row>
          <xdr:rowOff>0</xdr:rowOff>
        </xdr:to>
        <xdr:pic>
          <xdr:nvPicPr>
            <xdr:cNvPr id="37" name="Imagen 36">
              <a:extLst>
                <a:ext uri="{FF2B5EF4-FFF2-40B4-BE49-F238E27FC236}">
                  <a16:creationId xmlns:a16="http://schemas.microsoft.com/office/drawing/2014/main" id="{00000000-0008-0000-0900-00002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6" spid="_x0000_s1125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6858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5</xdr:row>
          <xdr:rowOff>28575</xdr:rowOff>
        </xdr:from>
        <xdr:to>
          <xdr:col>40</xdr:col>
          <xdr:colOff>76200</xdr:colOff>
          <xdr:row>6</xdr:row>
          <xdr:rowOff>0</xdr:rowOff>
        </xdr:to>
        <xdr:pic>
          <xdr:nvPicPr>
            <xdr:cNvPr id="38" name="Imagen 37">
              <a:extLst>
                <a:ext uri="{FF2B5EF4-FFF2-40B4-BE49-F238E27FC236}">
                  <a16:creationId xmlns:a16="http://schemas.microsoft.com/office/drawing/2014/main" id="{00000000-0008-0000-0900-00002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7" spid="_x0000_s1125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1143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7</xdr:row>
          <xdr:rowOff>28575</xdr:rowOff>
        </xdr:from>
        <xdr:to>
          <xdr:col>40</xdr:col>
          <xdr:colOff>76200</xdr:colOff>
          <xdr:row>8</xdr:row>
          <xdr:rowOff>0</xdr:rowOff>
        </xdr:to>
        <xdr:pic>
          <xdr:nvPicPr>
            <xdr:cNvPr id="39" name="Imagen 38">
              <a:extLst>
                <a:ext uri="{FF2B5EF4-FFF2-40B4-BE49-F238E27FC236}">
                  <a16:creationId xmlns:a16="http://schemas.microsoft.com/office/drawing/2014/main" id="{00000000-0008-0000-0900-00002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8" spid="_x0000_s1125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1600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9</xdr:row>
          <xdr:rowOff>28575</xdr:rowOff>
        </xdr:from>
        <xdr:to>
          <xdr:col>40</xdr:col>
          <xdr:colOff>76200</xdr:colOff>
          <xdr:row>10</xdr:row>
          <xdr:rowOff>0</xdr:rowOff>
        </xdr:to>
        <xdr:pic>
          <xdr:nvPicPr>
            <xdr:cNvPr id="40" name="Imagen 39">
              <a:extLst>
                <a:ext uri="{FF2B5EF4-FFF2-40B4-BE49-F238E27FC236}">
                  <a16:creationId xmlns:a16="http://schemas.microsoft.com/office/drawing/2014/main" id="{00000000-0008-0000-0900-00002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3" spid="_x0000_s1125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20574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11</xdr:row>
          <xdr:rowOff>28575</xdr:rowOff>
        </xdr:from>
        <xdr:to>
          <xdr:col>40</xdr:col>
          <xdr:colOff>76200</xdr:colOff>
          <xdr:row>12</xdr:row>
          <xdr:rowOff>0</xdr:rowOff>
        </xdr:to>
        <xdr:pic>
          <xdr:nvPicPr>
            <xdr:cNvPr id="41" name="Imagen 40">
              <a:extLst>
                <a:ext uri="{FF2B5EF4-FFF2-40B4-BE49-F238E27FC236}">
                  <a16:creationId xmlns:a16="http://schemas.microsoft.com/office/drawing/2014/main" id="{00000000-0008-0000-0900-00002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4" spid="_x0000_s1125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25146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13</xdr:row>
          <xdr:rowOff>28575</xdr:rowOff>
        </xdr:from>
        <xdr:to>
          <xdr:col>40</xdr:col>
          <xdr:colOff>76200</xdr:colOff>
          <xdr:row>14</xdr:row>
          <xdr:rowOff>0</xdr:rowOff>
        </xdr:to>
        <xdr:pic>
          <xdr:nvPicPr>
            <xdr:cNvPr id="42" name="Imagen 41">
              <a:extLs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5" spid="_x0000_s1125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29718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15</xdr:row>
          <xdr:rowOff>28575</xdr:rowOff>
        </xdr:from>
        <xdr:to>
          <xdr:col>40</xdr:col>
          <xdr:colOff>76200</xdr:colOff>
          <xdr:row>16</xdr:row>
          <xdr:rowOff>0</xdr:rowOff>
        </xdr:to>
        <xdr:pic>
          <xdr:nvPicPr>
            <xdr:cNvPr id="43" name="Imagen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6" spid="_x0000_s1126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229850" y="34290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20035</xdr:rowOff>
        </xdr:from>
        <xdr:to>
          <xdr:col>3</xdr:col>
          <xdr:colOff>342900</xdr:colOff>
          <xdr:row>3</xdr:row>
          <xdr:rowOff>20035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1" spid="_x0000_s2217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66850" y="41056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19398</xdr:rowOff>
        </xdr:from>
        <xdr:to>
          <xdr:col>3</xdr:col>
          <xdr:colOff>342900</xdr:colOff>
          <xdr:row>4</xdr:row>
          <xdr:rowOff>9873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2" spid="_x0000_s221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66850" y="609948"/>
              <a:ext cx="323850" cy="1905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14123</xdr:rowOff>
        </xdr:from>
        <xdr:to>
          <xdr:col>3</xdr:col>
          <xdr:colOff>342900</xdr:colOff>
          <xdr:row>5</xdr:row>
          <xdr:rowOff>14123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3" spid="_x0000_s2219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66850" y="804698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12481</xdr:rowOff>
        </xdr:from>
        <xdr:to>
          <xdr:col>3</xdr:col>
          <xdr:colOff>342900</xdr:colOff>
          <xdr:row>6</xdr:row>
          <xdr:rowOff>12481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4" spid="_x0000_s2220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66850" y="1003081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95250</xdr:colOff>
      <xdr:row>10</xdr:row>
      <xdr:rowOff>28575</xdr:rowOff>
    </xdr:from>
    <xdr:to>
      <xdr:col>5</xdr:col>
      <xdr:colOff>333345</xdr:colOff>
      <xdr:row>10</xdr:row>
      <xdr:rowOff>190480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0193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12</xdr:row>
      <xdr:rowOff>28575</xdr:rowOff>
    </xdr:from>
    <xdr:to>
      <xdr:col>5</xdr:col>
      <xdr:colOff>333345</xdr:colOff>
      <xdr:row>12</xdr:row>
      <xdr:rowOff>190480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4193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16</xdr:row>
      <xdr:rowOff>19050</xdr:rowOff>
    </xdr:from>
    <xdr:to>
      <xdr:col>10</xdr:col>
      <xdr:colOff>95220</xdr:colOff>
      <xdr:row>16</xdr:row>
      <xdr:rowOff>180955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32099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10</xdr:row>
      <xdr:rowOff>19050</xdr:rowOff>
    </xdr:from>
    <xdr:to>
      <xdr:col>10</xdr:col>
      <xdr:colOff>95220</xdr:colOff>
      <xdr:row>10</xdr:row>
      <xdr:rowOff>180955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0097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14</xdr:row>
      <xdr:rowOff>19050</xdr:rowOff>
    </xdr:from>
    <xdr:to>
      <xdr:col>10</xdr:col>
      <xdr:colOff>95220</xdr:colOff>
      <xdr:row>14</xdr:row>
      <xdr:rowOff>180955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8098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18</xdr:row>
      <xdr:rowOff>19050</xdr:rowOff>
    </xdr:from>
    <xdr:to>
      <xdr:col>5</xdr:col>
      <xdr:colOff>333345</xdr:colOff>
      <xdr:row>18</xdr:row>
      <xdr:rowOff>180955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6099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8</xdr:row>
      <xdr:rowOff>19050</xdr:rowOff>
    </xdr:from>
    <xdr:to>
      <xdr:col>10</xdr:col>
      <xdr:colOff>95220</xdr:colOff>
      <xdr:row>8</xdr:row>
      <xdr:rowOff>180955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14</xdr:row>
      <xdr:rowOff>28575</xdr:rowOff>
    </xdr:from>
    <xdr:to>
      <xdr:col>5</xdr:col>
      <xdr:colOff>333345</xdr:colOff>
      <xdr:row>14</xdr:row>
      <xdr:rowOff>190480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8194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16</xdr:row>
      <xdr:rowOff>28575</xdr:rowOff>
    </xdr:from>
    <xdr:to>
      <xdr:col>5</xdr:col>
      <xdr:colOff>333345</xdr:colOff>
      <xdr:row>16</xdr:row>
      <xdr:rowOff>190480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2194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28575</xdr:rowOff>
    </xdr:from>
    <xdr:to>
      <xdr:col>5</xdr:col>
      <xdr:colOff>333345</xdr:colOff>
      <xdr:row>8</xdr:row>
      <xdr:rowOff>190480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12</xdr:row>
      <xdr:rowOff>19050</xdr:rowOff>
    </xdr:from>
    <xdr:to>
      <xdr:col>10</xdr:col>
      <xdr:colOff>95220</xdr:colOff>
      <xdr:row>12</xdr:row>
      <xdr:rowOff>180955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24098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18</xdr:row>
      <xdr:rowOff>19050</xdr:rowOff>
    </xdr:from>
    <xdr:to>
      <xdr:col>10</xdr:col>
      <xdr:colOff>95220</xdr:colOff>
      <xdr:row>18</xdr:row>
      <xdr:rowOff>180955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3609975"/>
          <a:ext cx="238095" cy="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333375</xdr:colOff>
          <xdr:row>3</xdr:row>
          <xdr:rowOff>19050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1" spid="_x0000_s3237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57325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18413</xdr:rowOff>
        </xdr:from>
        <xdr:to>
          <xdr:col>3</xdr:col>
          <xdr:colOff>333375</xdr:colOff>
          <xdr:row>4</xdr:row>
          <xdr:rowOff>18413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2" spid="_x0000_s323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7325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13138</xdr:rowOff>
        </xdr:from>
        <xdr:to>
          <xdr:col>3</xdr:col>
          <xdr:colOff>333375</xdr:colOff>
          <xdr:row>5</xdr:row>
          <xdr:rowOff>13138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3" spid="_x0000_s3239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57325" y="80371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11496</xdr:rowOff>
        </xdr:from>
        <xdr:to>
          <xdr:col>3</xdr:col>
          <xdr:colOff>333375</xdr:colOff>
          <xdr:row>6</xdr:row>
          <xdr:rowOff>11496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4" spid="_x0000_s3240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7325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104775</xdr:colOff>
      <xdr:row>8</xdr:row>
      <xdr:rowOff>28575</xdr:rowOff>
    </xdr:from>
    <xdr:to>
      <xdr:col>5</xdr:col>
      <xdr:colOff>342870</xdr:colOff>
      <xdr:row>8</xdr:row>
      <xdr:rowOff>190480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12</xdr:row>
      <xdr:rowOff>28575</xdr:rowOff>
    </xdr:from>
    <xdr:to>
      <xdr:col>5</xdr:col>
      <xdr:colOff>342870</xdr:colOff>
      <xdr:row>12</xdr:row>
      <xdr:rowOff>190480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24193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16</xdr:row>
      <xdr:rowOff>19050</xdr:rowOff>
    </xdr:from>
    <xdr:to>
      <xdr:col>10</xdr:col>
      <xdr:colOff>85695</xdr:colOff>
      <xdr:row>16</xdr:row>
      <xdr:rowOff>180955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2099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</xdr:row>
      <xdr:rowOff>28575</xdr:rowOff>
    </xdr:from>
    <xdr:to>
      <xdr:col>5</xdr:col>
      <xdr:colOff>342870</xdr:colOff>
      <xdr:row>10</xdr:row>
      <xdr:rowOff>190480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20193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12</xdr:row>
      <xdr:rowOff>19050</xdr:rowOff>
    </xdr:from>
    <xdr:to>
      <xdr:col>10</xdr:col>
      <xdr:colOff>85695</xdr:colOff>
      <xdr:row>12</xdr:row>
      <xdr:rowOff>180955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4098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18</xdr:row>
      <xdr:rowOff>19050</xdr:rowOff>
    </xdr:from>
    <xdr:to>
      <xdr:col>10</xdr:col>
      <xdr:colOff>85695</xdr:colOff>
      <xdr:row>18</xdr:row>
      <xdr:rowOff>180955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6099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8</xdr:row>
      <xdr:rowOff>19050</xdr:rowOff>
    </xdr:from>
    <xdr:to>
      <xdr:col>10</xdr:col>
      <xdr:colOff>85695</xdr:colOff>
      <xdr:row>8</xdr:row>
      <xdr:rowOff>180955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14</xdr:row>
      <xdr:rowOff>19050</xdr:rowOff>
    </xdr:from>
    <xdr:to>
      <xdr:col>10</xdr:col>
      <xdr:colOff>85695</xdr:colOff>
      <xdr:row>14</xdr:row>
      <xdr:rowOff>180955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098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18</xdr:row>
      <xdr:rowOff>28575</xdr:rowOff>
    </xdr:from>
    <xdr:to>
      <xdr:col>5</xdr:col>
      <xdr:colOff>342870</xdr:colOff>
      <xdr:row>18</xdr:row>
      <xdr:rowOff>190480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10</xdr:row>
      <xdr:rowOff>19050</xdr:rowOff>
    </xdr:from>
    <xdr:to>
      <xdr:col>10</xdr:col>
      <xdr:colOff>85695</xdr:colOff>
      <xdr:row>10</xdr:row>
      <xdr:rowOff>180955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0097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14</xdr:row>
      <xdr:rowOff>28575</xdr:rowOff>
    </xdr:from>
    <xdr:to>
      <xdr:col>5</xdr:col>
      <xdr:colOff>342870</xdr:colOff>
      <xdr:row>14</xdr:row>
      <xdr:rowOff>190480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28194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16</xdr:row>
      <xdr:rowOff>28575</xdr:rowOff>
    </xdr:from>
    <xdr:to>
      <xdr:col>5</xdr:col>
      <xdr:colOff>342870</xdr:colOff>
      <xdr:row>16</xdr:row>
      <xdr:rowOff>190480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3219450"/>
          <a:ext cx="238095" cy="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19050</xdr:rowOff>
        </xdr:from>
        <xdr:to>
          <xdr:col>3</xdr:col>
          <xdr:colOff>323850</xdr:colOff>
          <xdr:row>3</xdr:row>
          <xdr:rowOff>19050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1" spid="_x0000_s4253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4780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18413</xdr:rowOff>
        </xdr:from>
        <xdr:to>
          <xdr:col>3</xdr:col>
          <xdr:colOff>323850</xdr:colOff>
          <xdr:row>4</xdr:row>
          <xdr:rowOff>18413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2" spid="_x0000_s425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47800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13138</xdr:rowOff>
        </xdr:from>
        <xdr:to>
          <xdr:col>3</xdr:col>
          <xdr:colOff>323850</xdr:colOff>
          <xdr:row>5</xdr:row>
          <xdr:rowOff>13138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3" spid="_x0000_s4255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7800" y="80371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11496</xdr:rowOff>
        </xdr:from>
        <xdr:to>
          <xdr:col>3</xdr:col>
          <xdr:colOff>323850</xdr:colOff>
          <xdr:row>6</xdr:row>
          <xdr:rowOff>11496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4" spid="_x0000_s4256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7800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95250</xdr:colOff>
      <xdr:row>8</xdr:row>
      <xdr:rowOff>28575</xdr:rowOff>
    </xdr:from>
    <xdr:to>
      <xdr:col>5</xdr:col>
      <xdr:colOff>333345</xdr:colOff>
      <xdr:row>8</xdr:row>
      <xdr:rowOff>190480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12</xdr:row>
      <xdr:rowOff>28575</xdr:rowOff>
    </xdr:from>
    <xdr:to>
      <xdr:col>5</xdr:col>
      <xdr:colOff>333345</xdr:colOff>
      <xdr:row>12</xdr:row>
      <xdr:rowOff>190480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4193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16</xdr:row>
      <xdr:rowOff>24765</xdr:rowOff>
    </xdr:from>
    <xdr:to>
      <xdr:col>10</xdr:col>
      <xdr:colOff>90458</xdr:colOff>
      <xdr:row>16</xdr:row>
      <xdr:rowOff>186670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321564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</xdr:row>
      <xdr:rowOff>28575</xdr:rowOff>
    </xdr:from>
    <xdr:to>
      <xdr:col>5</xdr:col>
      <xdr:colOff>333345</xdr:colOff>
      <xdr:row>10</xdr:row>
      <xdr:rowOff>190480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0193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12</xdr:row>
      <xdr:rowOff>26670</xdr:rowOff>
    </xdr:from>
    <xdr:to>
      <xdr:col>10</xdr:col>
      <xdr:colOff>90458</xdr:colOff>
      <xdr:row>12</xdr:row>
      <xdr:rowOff>188575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241744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18</xdr:row>
      <xdr:rowOff>28575</xdr:rowOff>
    </xdr:from>
    <xdr:to>
      <xdr:col>10</xdr:col>
      <xdr:colOff>90458</xdr:colOff>
      <xdr:row>18</xdr:row>
      <xdr:rowOff>190480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8</xdr:row>
      <xdr:rowOff>19050</xdr:rowOff>
    </xdr:from>
    <xdr:to>
      <xdr:col>10</xdr:col>
      <xdr:colOff>90458</xdr:colOff>
      <xdr:row>8</xdr:row>
      <xdr:rowOff>180955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18</xdr:row>
      <xdr:rowOff>28575</xdr:rowOff>
    </xdr:from>
    <xdr:to>
      <xdr:col>5</xdr:col>
      <xdr:colOff>333345</xdr:colOff>
      <xdr:row>18</xdr:row>
      <xdr:rowOff>190480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14</xdr:row>
      <xdr:rowOff>20955</xdr:rowOff>
    </xdr:from>
    <xdr:to>
      <xdr:col>10</xdr:col>
      <xdr:colOff>90458</xdr:colOff>
      <xdr:row>14</xdr:row>
      <xdr:rowOff>182860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281178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100013</xdr:colOff>
      <xdr:row>10</xdr:row>
      <xdr:rowOff>22860</xdr:rowOff>
    </xdr:from>
    <xdr:to>
      <xdr:col>10</xdr:col>
      <xdr:colOff>90458</xdr:colOff>
      <xdr:row>10</xdr:row>
      <xdr:rowOff>184765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788" y="201358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14</xdr:row>
      <xdr:rowOff>28575</xdr:rowOff>
    </xdr:from>
    <xdr:to>
      <xdr:col>5</xdr:col>
      <xdr:colOff>333345</xdr:colOff>
      <xdr:row>14</xdr:row>
      <xdr:rowOff>190480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8194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16</xdr:row>
      <xdr:rowOff>28575</xdr:rowOff>
    </xdr:from>
    <xdr:to>
      <xdr:col>5</xdr:col>
      <xdr:colOff>333345</xdr:colOff>
      <xdr:row>16</xdr:row>
      <xdr:rowOff>190480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219450"/>
          <a:ext cx="238095" cy="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19050</xdr:rowOff>
        </xdr:from>
        <xdr:to>
          <xdr:col>3</xdr:col>
          <xdr:colOff>323850</xdr:colOff>
          <xdr:row>3</xdr:row>
          <xdr:rowOff>19050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1" spid="_x0000_s5277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4780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18413</xdr:rowOff>
        </xdr:from>
        <xdr:to>
          <xdr:col>3</xdr:col>
          <xdr:colOff>323850</xdr:colOff>
          <xdr:row>4</xdr:row>
          <xdr:rowOff>18413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2" spid="_x0000_s527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47800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13138</xdr:rowOff>
        </xdr:from>
        <xdr:to>
          <xdr:col>3</xdr:col>
          <xdr:colOff>323850</xdr:colOff>
          <xdr:row>5</xdr:row>
          <xdr:rowOff>13138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3" spid="_x0000_s5279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7800" y="80371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11496</xdr:rowOff>
        </xdr:from>
        <xdr:to>
          <xdr:col>3</xdr:col>
          <xdr:colOff>323850</xdr:colOff>
          <xdr:row>6</xdr:row>
          <xdr:rowOff>11496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4" spid="_x0000_s5280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7800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100013</xdr:colOff>
      <xdr:row>10</xdr:row>
      <xdr:rowOff>19050</xdr:rowOff>
    </xdr:from>
    <xdr:to>
      <xdr:col>5</xdr:col>
      <xdr:colOff>338108</xdr:colOff>
      <xdr:row>10</xdr:row>
      <xdr:rowOff>180955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0097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12</xdr:row>
      <xdr:rowOff>19050</xdr:rowOff>
    </xdr:from>
    <xdr:to>
      <xdr:col>5</xdr:col>
      <xdr:colOff>338108</xdr:colOff>
      <xdr:row>12</xdr:row>
      <xdr:rowOff>180955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4098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16</xdr:row>
      <xdr:rowOff>28575</xdr:rowOff>
    </xdr:from>
    <xdr:to>
      <xdr:col>10</xdr:col>
      <xdr:colOff>99983</xdr:colOff>
      <xdr:row>16</xdr:row>
      <xdr:rowOff>190480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32194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10</xdr:row>
      <xdr:rowOff>28575</xdr:rowOff>
    </xdr:from>
    <xdr:to>
      <xdr:col>10</xdr:col>
      <xdr:colOff>99983</xdr:colOff>
      <xdr:row>10</xdr:row>
      <xdr:rowOff>190480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20193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14</xdr:row>
      <xdr:rowOff>28575</xdr:rowOff>
    </xdr:from>
    <xdr:to>
      <xdr:col>10</xdr:col>
      <xdr:colOff>99983</xdr:colOff>
      <xdr:row>14</xdr:row>
      <xdr:rowOff>190480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28194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18</xdr:row>
      <xdr:rowOff>19050</xdr:rowOff>
    </xdr:from>
    <xdr:to>
      <xdr:col>5</xdr:col>
      <xdr:colOff>338108</xdr:colOff>
      <xdr:row>18</xdr:row>
      <xdr:rowOff>180955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6099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8</xdr:row>
      <xdr:rowOff>19050</xdr:rowOff>
    </xdr:from>
    <xdr:to>
      <xdr:col>5</xdr:col>
      <xdr:colOff>338108</xdr:colOff>
      <xdr:row>8</xdr:row>
      <xdr:rowOff>180955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12</xdr:row>
      <xdr:rowOff>28575</xdr:rowOff>
    </xdr:from>
    <xdr:to>
      <xdr:col>10</xdr:col>
      <xdr:colOff>99983</xdr:colOff>
      <xdr:row>12</xdr:row>
      <xdr:rowOff>190480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24193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18</xdr:row>
      <xdr:rowOff>28575</xdr:rowOff>
    </xdr:from>
    <xdr:to>
      <xdr:col>10</xdr:col>
      <xdr:colOff>99983</xdr:colOff>
      <xdr:row>18</xdr:row>
      <xdr:rowOff>190480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109538</xdr:colOff>
      <xdr:row>8</xdr:row>
      <xdr:rowOff>28575</xdr:rowOff>
    </xdr:from>
    <xdr:to>
      <xdr:col>10</xdr:col>
      <xdr:colOff>99983</xdr:colOff>
      <xdr:row>8</xdr:row>
      <xdr:rowOff>190480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313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14</xdr:row>
      <xdr:rowOff>19050</xdr:rowOff>
    </xdr:from>
    <xdr:to>
      <xdr:col>5</xdr:col>
      <xdr:colOff>338108</xdr:colOff>
      <xdr:row>14</xdr:row>
      <xdr:rowOff>180955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8098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16</xdr:row>
      <xdr:rowOff>19050</xdr:rowOff>
    </xdr:from>
    <xdr:to>
      <xdr:col>5</xdr:col>
      <xdr:colOff>338108</xdr:colOff>
      <xdr:row>16</xdr:row>
      <xdr:rowOff>180955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209925"/>
          <a:ext cx="238095" cy="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19050</xdr:rowOff>
        </xdr:from>
        <xdr:to>
          <xdr:col>3</xdr:col>
          <xdr:colOff>323850</xdr:colOff>
          <xdr:row>3</xdr:row>
          <xdr:rowOff>19050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1" spid="_x0000_s6301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4780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18413</xdr:rowOff>
        </xdr:from>
        <xdr:to>
          <xdr:col>3</xdr:col>
          <xdr:colOff>323850</xdr:colOff>
          <xdr:row>4</xdr:row>
          <xdr:rowOff>18413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5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2" spid="_x0000_s630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47800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13138</xdr:rowOff>
        </xdr:from>
        <xdr:to>
          <xdr:col>3</xdr:col>
          <xdr:colOff>323850</xdr:colOff>
          <xdr:row>5</xdr:row>
          <xdr:rowOff>13138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5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3" spid="_x0000_s6303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7800" y="80371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11496</xdr:rowOff>
        </xdr:from>
        <xdr:to>
          <xdr:col>3</xdr:col>
          <xdr:colOff>323850</xdr:colOff>
          <xdr:row>6</xdr:row>
          <xdr:rowOff>11496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5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4" spid="_x0000_s6304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7800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95250</xdr:colOff>
      <xdr:row>8</xdr:row>
      <xdr:rowOff>28575</xdr:rowOff>
    </xdr:from>
    <xdr:to>
      <xdr:col>5</xdr:col>
      <xdr:colOff>333345</xdr:colOff>
      <xdr:row>8</xdr:row>
      <xdr:rowOff>190480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12</xdr:row>
      <xdr:rowOff>24765</xdr:rowOff>
    </xdr:from>
    <xdr:to>
      <xdr:col>5</xdr:col>
      <xdr:colOff>333345</xdr:colOff>
      <xdr:row>12</xdr:row>
      <xdr:rowOff>186670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41554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16</xdr:row>
      <xdr:rowOff>26670</xdr:rowOff>
    </xdr:from>
    <xdr:to>
      <xdr:col>10</xdr:col>
      <xdr:colOff>109508</xdr:colOff>
      <xdr:row>16</xdr:row>
      <xdr:rowOff>188575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321754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8</xdr:row>
      <xdr:rowOff>19050</xdr:rowOff>
    </xdr:from>
    <xdr:to>
      <xdr:col>10</xdr:col>
      <xdr:colOff>109508</xdr:colOff>
      <xdr:row>8</xdr:row>
      <xdr:rowOff>180955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14</xdr:row>
      <xdr:rowOff>24765</xdr:rowOff>
    </xdr:from>
    <xdr:to>
      <xdr:col>10</xdr:col>
      <xdr:colOff>109508</xdr:colOff>
      <xdr:row>14</xdr:row>
      <xdr:rowOff>186670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281559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18</xdr:row>
      <xdr:rowOff>19050</xdr:rowOff>
    </xdr:from>
    <xdr:to>
      <xdr:col>5</xdr:col>
      <xdr:colOff>333345</xdr:colOff>
      <xdr:row>18</xdr:row>
      <xdr:rowOff>180955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6099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10</xdr:row>
      <xdr:rowOff>26670</xdr:rowOff>
    </xdr:from>
    <xdr:to>
      <xdr:col>5</xdr:col>
      <xdr:colOff>333345</xdr:colOff>
      <xdr:row>10</xdr:row>
      <xdr:rowOff>188575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01739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18</xdr:row>
      <xdr:rowOff>28575</xdr:rowOff>
    </xdr:from>
    <xdr:to>
      <xdr:col>10</xdr:col>
      <xdr:colOff>109508</xdr:colOff>
      <xdr:row>18</xdr:row>
      <xdr:rowOff>190480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12</xdr:row>
      <xdr:rowOff>22860</xdr:rowOff>
    </xdr:from>
    <xdr:to>
      <xdr:col>10</xdr:col>
      <xdr:colOff>109508</xdr:colOff>
      <xdr:row>12</xdr:row>
      <xdr:rowOff>184765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241363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119063</xdr:colOff>
      <xdr:row>10</xdr:row>
      <xdr:rowOff>20955</xdr:rowOff>
    </xdr:from>
    <xdr:to>
      <xdr:col>10</xdr:col>
      <xdr:colOff>109508</xdr:colOff>
      <xdr:row>10</xdr:row>
      <xdr:rowOff>182860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2838" y="201168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14</xdr:row>
      <xdr:rowOff>22860</xdr:rowOff>
    </xdr:from>
    <xdr:to>
      <xdr:col>5</xdr:col>
      <xdr:colOff>333345</xdr:colOff>
      <xdr:row>14</xdr:row>
      <xdr:rowOff>184765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81368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16</xdr:row>
      <xdr:rowOff>20955</xdr:rowOff>
    </xdr:from>
    <xdr:to>
      <xdr:col>5</xdr:col>
      <xdr:colOff>333345</xdr:colOff>
      <xdr:row>16</xdr:row>
      <xdr:rowOff>182860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3211830"/>
          <a:ext cx="238095" cy="1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19050</xdr:rowOff>
        </xdr:from>
        <xdr:to>
          <xdr:col>3</xdr:col>
          <xdr:colOff>323850</xdr:colOff>
          <xdr:row>3</xdr:row>
          <xdr:rowOff>19050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1" spid="_x0000_s7325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4780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18413</xdr:rowOff>
        </xdr:from>
        <xdr:to>
          <xdr:col>3</xdr:col>
          <xdr:colOff>323850</xdr:colOff>
          <xdr:row>4</xdr:row>
          <xdr:rowOff>18413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6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2" spid="_x0000_s732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47800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13138</xdr:rowOff>
        </xdr:from>
        <xdr:to>
          <xdr:col>3</xdr:col>
          <xdr:colOff>323850</xdr:colOff>
          <xdr:row>5</xdr:row>
          <xdr:rowOff>3613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6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3" spid="_x0000_s7327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7800" y="803713"/>
              <a:ext cx="323850" cy="19050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11496</xdr:rowOff>
        </xdr:from>
        <xdr:to>
          <xdr:col>3</xdr:col>
          <xdr:colOff>323850</xdr:colOff>
          <xdr:row>6</xdr:row>
          <xdr:rowOff>11496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6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4" spid="_x0000_s7328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7800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100013</xdr:colOff>
      <xdr:row>8</xdr:row>
      <xdr:rowOff>28575</xdr:rowOff>
    </xdr:from>
    <xdr:to>
      <xdr:col>5</xdr:col>
      <xdr:colOff>338108</xdr:colOff>
      <xdr:row>8</xdr:row>
      <xdr:rowOff>190480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12</xdr:row>
      <xdr:rowOff>28575</xdr:rowOff>
    </xdr:from>
    <xdr:to>
      <xdr:col>5</xdr:col>
      <xdr:colOff>338108</xdr:colOff>
      <xdr:row>12</xdr:row>
      <xdr:rowOff>190480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4193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16</xdr:row>
      <xdr:rowOff>20955</xdr:rowOff>
    </xdr:from>
    <xdr:to>
      <xdr:col>10</xdr:col>
      <xdr:colOff>114270</xdr:colOff>
      <xdr:row>16</xdr:row>
      <xdr:rowOff>182860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21183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26670</xdr:rowOff>
    </xdr:from>
    <xdr:to>
      <xdr:col>10</xdr:col>
      <xdr:colOff>114270</xdr:colOff>
      <xdr:row>10</xdr:row>
      <xdr:rowOff>188575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01739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14</xdr:row>
      <xdr:rowOff>28575</xdr:rowOff>
    </xdr:from>
    <xdr:to>
      <xdr:col>5</xdr:col>
      <xdr:colOff>338108</xdr:colOff>
      <xdr:row>14</xdr:row>
      <xdr:rowOff>190480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8194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16</xdr:row>
      <xdr:rowOff>28575</xdr:rowOff>
    </xdr:from>
    <xdr:to>
      <xdr:col>5</xdr:col>
      <xdr:colOff>338108</xdr:colOff>
      <xdr:row>16</xdr:row>
      <xdr:rowOff>190480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2194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18</xdr:row>
      <xdr:rowOff>28575</xdr:rowOff>
    </xdr:from>
    <xdr:to>
      <xdr:col>5</xdr:col>
      <xdr:colOff>338108</xdr:colOff>
      <xdr:row>18</xdr:row>
      <xdr:rowOff>190480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14</xdr:row>
      <xdr:rowOff>22860</xdr:rowOff>
    </xdr:from>
    <xdr:to>
      <xdr:col>10</xdr:col>
      <xdr:colOff>114270</xdr:colOff>
      <xdr:row>14</xdr:row>
      <xdr:rowOff>184765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81368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8</xdr:row>
      <xdr:rowOff>28575</xdr:rowOff>
    </xdr:from>
    <xdr:to>
      <xdr:col>10</xdr:col>
      <xdr:colOff>114270</xdr:colOff>
      <xdr:row>8</xdr:row>
      <xdr:rowOff>190480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61925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10</xdr:row>
      <xdr:rowOff>28575</xdr:rowOff>
    </xdr:from>
    <xdr:to>
      <xdr:col>5</xdr:col>
      <xdr:colOff>338108</xdr:colOff>
      <xdr:row>10</xdr:row>
      <xdr:rowOff>190480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0193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12</xdr:row>
      <xdr:rowOff>24765</xdr:rowOff>
    </xdr:from>
    <xdr:to>
      <xdr:col>10</xdr:col>
      <xdr:colOff>114270</xdr:colOff>
      <xdr:row>12</xdr:row>
      <xdr:rowOff>186670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41554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18</xdr:row>
      <xdr:rowOff>19050</xdr:rowOff>
    </xdr:from>
    <xdr:to>
      <xdr:col>10</xdr:col>
      <xdr:colOff>114270</xdr:colOff>
      <xdr:row>18</xdr:row>
      <xdr:rowOff>180955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609975"/>
          <a:ext cx="238095" cy="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17917</xdr:rowOff>
    </xdr:from>
    <xdr:to>
      <xdr:col>1</xdr:col>
      <xdr:colOff>771525</xdr:colOff>
      <xdr:row>15</xdr:row>
      <xdr:rowOff>44450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40142</xdr:rowOff>
    </xdr:from>
    <xdr:to>
      <xdr:col>1</xdr:col>
      <xdr:colOff>771525</xdr:colOff>
      <xdr:row>13</xdr:row>
      <xdr:rowOff>66675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62367</xdr:rowOff>
    </xdr:from>
    <xdr:to>
      <xdr:col>1</xdr:col>
      <xdr:colOff>771525</xdr:colOff>
      <xdr:row>11</xdr:row>
      <xdr:rowOff>88900</xdr:rowOff>
    </xdr:to>
    <xdr:sp macro="" textlink="">
      <xdr:nvSpPr>
        <xdr:cNvPr id="4" name="Rectángulo redonde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0</xdr:rowOff>
    </xdr:to>
    <xdr:sp macro="" textlink="">
      <xdr:nvSpPr>
        <xdr:cNvPr id="5" name="Rectángulo redonde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151267</xdr:rowOff>
    </xdr:from>
    <xdr:to>
      <xdr:col>1</xdr:col>
      <xdr:colOff>771525</xdr:colOff>
      <xdr:row>3</xdr:row>
      <xdr:rowOff>177800</xdr:rowOff>
    </xdr:to>
    <xdr:sp macro="" textlink="">
      <xdr:nvSpPr>
        <xdr:cNvPr id="6" name="Rectángulo redonde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84592</xdr:rowOff>
    </xdr:from>
    <xdr:to>
      <xdr:col>1</xdr:col>
      <xdr:colOff>771525</xdr:colOff>
      <xdr:row>9</xdr:row>
      <xdr:rowOff>111125</xdr:rowOff>
    </xdr:to>
    <xdr:sp macro="" textlink="">
      <xdr:nvSpPr>
        <xdr:cNvPr id="7" name="Rectángulo redondead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129042</xdr:rowOff>
    </xdr:from>
    <xdr:to>
      <xdr:col>1</xdr:col>
      <xdr:colOff>771525</xdr:colOff>
      <xdr:row>5</xdr:row>
      <xdr:rowOff>155575</xdr:rowOff>
    </xdr:to>
    <xdr:sp macro="" textlink="">
      <xdr:nvSpPr>
        <xdr:cNvPr id="8" name="Rectángulo redonde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106817</xdr:rowOff>
    </xdr:from>
    <xdr:to>
      <xdr:col>1</xdr:col>
      <xdr:colOff>771525</xdr:colOff>
      <xdr:row>7</xdr:row>
      <xdr:rowOff>133350</xdr:rowOff>
    </xdr:to>
    <xdr:sp macro="" textlink="">
      <xdr:nvSpPr>
        <xdr:cNvPr id="9" name="Rectángulo redondead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15</xdr:row>
      <xdr:rowOff>195717</xdr:rowOff>
    </xdr:from>
    <xdr:to>
      <xdr:col>1</xdr:col>
      <xdr:colOff>771525</xdr:colOff>
      <xdr:row>17</xdr:row>
      <xdr:rowOff>22225</xdr:rowOff>
    </xdr:to>
    <xdr:sp macro="" textlink="">
      <xdr:nvSpPr>
        <xdr:cNvPr id="10" name="Rectángulo redondead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17</xdr:row>
      <xdr:rowOff>173492</xdr:rowOff>
    </xdr:from>
    <xdr:to>
      <xdr:col>1</xdr:col>
      <xdr:colOff>771525</xdr:colOff>
      <xdr:row>19</xdr:row>
      <xdr:rowOff>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19050</xdr:rowOff>
        </xdr:from>
        <xdr:to>
          <xdr:col>3</xdr:col>
          <xdr:colOff>323850</xdr:colOff>
          <xdr:row>3</xdr:row>
          <xdr:rowOff>19050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7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1" spid="_x0000_s8349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47800" y="4095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18413</xdr:rowOff>
        </xdr:from>
        <xdr:to>
          <xdr:col>3</xdr:col>
          <xdr:colOff>323850</xdr:colOff>
          <xdr:row>4</xdr:row>
          <xdr:rowOff>18413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7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2" spid="_x0000_s835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47800" y="60896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13138</xdr:rowOff>
        </xdr:from>
        <xdr:to>
          <xdr:col>3</xdr:col>
          <xdr:colOff>323850</xdr:colOff>
          <xdr:row>5</xdr:row>
          <xdr:rowOff>13138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7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3" spid="_x0000_s8351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7800" y="80371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11496</xdr:rowOff>
        </xdr:from>
        <xdr:to>
          <xdr:col>3</xdr:col>
          <xdr:colOff>323850</xdr:colOff>
          <xdr:row>6</xdr:row>
          <xdr:rowOff>11496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7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4" spid="_x0000_s8352"/>
                </a:ext>
              </a:extLst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7800" y="100209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5</xdr:col>
      <xdr:colOff>100013</xdr:colOff>
      <xdr:row>8</xdr:row>
      <xdr:rowOff>38100</xdr:rowOff>
    </xdr:from>
    <xdr:to>
      <xdr:col>5</xdr:col>
      <xdr:colOff>338108</xdr:colOff>
      <xdr:row>9</xdr:row>
      <xdr:rowOff>3155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162877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14</xdr:row>
      <xdr:rowOff>32385</xdr:rowOff>
    </xdr:from>
    <xdr:to>
      <xdr:col>5</xdr:col>
      <xdr:colOff>338108</xdr:colOff>
      <xdr:row>14</xdr:row>
      <xdr:rowOff>194290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82321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16</xdr:row>
      <xdr:rowOff>26670</xdr:rowOff>
    </xdr:from>
    <xdr:to>
      <xdr:col>10</xdr:col>
      <xdr:colOff>119033</xdr:colOff>
      <xdr:row>16</xdr:row>
      <xdr:rowOff>188575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321754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10</xdr:row>
      <xdr:rowOff>36195</xdr:rowOff>
    </xdr:from>
    <xdr:to>
      <xdr:col>5</xdr:col>
      <xdr:colOff>338108</xdr:colOff>
      <xdr:row>11</xdr:row>
      <xdr:rowOff>1250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02692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14</xdr:row>
      <xdr:rowOff>24765</xdr:rowOff>
    </xdr:from>
    <xdr:to>
      <xdr:col>10</xdr:col>
      <xdr:colOff>119033</xdr:colOff>
      <xdr:row>14</xdr:row>
      <xdr:rowOff>186670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281559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18</xdr:row>
      <xdr:rowOff>28575</xdr:rowOff>
    </xdr:from>
    <xdr:to>
      <xdr:col>10</xdr:col>
      <xdr:colOff>119033</xdr:colOff>
      <xdr:row>18</xdr:row>
      <xdr:rowOff>190480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361950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10</xdr:row>
      <xdr:rowOff>20955</xdr:rowOff>
    </xdr:from>
    <xdr:to>
      <xdr:col>10</xdr:col>
      <xdr:colOff>119033</xdr:colOff>
      <xdr:row>10</xdr:row>
      <xdr:rowOff>182860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2011680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12</xdr:row>
      <xdr:rowOff>34290</xdr:rowOff>
    </xdr:from>
    <xdr:to>
      <xdr:col>5</xdr:col>
      <xdr:colOff>338108</xdr:colOff>
      <xdr:row>12</xdr:row>
      <xdr:rowOff>196195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242506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16</xdr:row>
      <xdr:rowOff>30480</xdr:rowOff>
    </xdr:from>
    <xdr:to>
      <xdr:col>5</xdr:col>
      <xdr:colOff>338108</xdr:colOff>
      <xdr:row>16</xdr:row>
      <xdr:rowOff>192385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22135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8</xdr:row>
      <xdr:rowOff>19050</xdr:rowOff>
    </xdr:from>
    <xdr:to>
      <xdr:col>10</xdr:col>
      <xdr:colOff>119033</xdr:colOff>
      <xdr:row>8</xdr:row>
      <xdr:rowOff>180955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160972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128588</xdr:colOff>
      <xdr:row>12</xdr:row>
      <xdr:rowOff>22860</xdr:rowOff>
    </xdr:from>
    <xdr:to>
      <xdr:col>10</xdr:col>
      <xdr:colOff>119033</xdr:colOff>
      <xdr:row>12</xdr:row>
      <xdr:rowOff>184765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63" y="2413635"/>
          <a:ext cx="238095" cy="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100013</xdr:colOff>
      <xdr:row>18</xdr:row>
      <xdr:rowOff>28575</xdr:rowOff>
    </xdr:from>
    <xdr:to>
      <xdr:col>5</xdr:col>
      <xdr:colOff>338108</xdr:colOff>
      <xdr:row>18</xdr:row>
      <xdr:rowOff>190480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3163" y="3619500"/>
          <a:ext cx="238095" cy="1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14</xdr:row>
      <xdr:rowOff>141742</xdr:rowOff>
    </xdr:from>
    <xdr:to>
      <xdr:col>1</xdr:col>
      <xdr:colOff>771525</xdr:colOff>
      <xdr:row>15</xdr:row>
      <xdr:rowOff>177800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0" y="28087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H</a:t>
          </a:r>
        </a:p>
      </xdr:txBody>
    </xdr:sp>
    <xdr:clientData/>
  </xdr:twoCellAnchor>
  <xdr:twoCellAnchor editAs="absolute">
    <xdr:from>
      <xdr:col>1</xdr:col>
      <xdr:colOff>76200</xdr:colOff>
      <xdr:row>12</xdr:row>
      <xdr:rowOff>144917</xdr:rowOff>
    </xdr:from>
    <xdr:to>
      <xdr:col>1</xdr:col>
      <xdr:colOff>771525</xdr:colOff>
      <xdr:row>13</xdr:row>
      <xdr:rowOff>180975</xdr:rowOff>
    </xdr:to>
    <xdr:sp macro="" textlink="">
      <xdr:nvSpPr>
        <xdr:cNvPr id="3" name="Rectángulo redonde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90500" y="24309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G</a:t>
          </a:r>
        </a:p>
      </xdr:txBody>
    </xdr:sp>
    <xdr:clientData/>
  </xdr:twoCellAnchor>
  <xdr:twoCellAnchor editAs="absolute">
    <xdr:from>
      <xdr:col>1</xdr:col>
      <xdr:colOff>76200</xdr:colOff>
      <xdr:row>10</xdr:row>
      <xdr:rowOff>148092</xdr:rowOff>
    </xdr:from>
    <xdr:to>
      <xdr:col>1</xdr:col>
      <xdr:colOff>771525</xdr:colOff>
      <xdr:row>11</xdr:row>
      <xdr:rowOff>184150</xdr:rowOff>
    </xdr:to>
    <xdr:sp macro="" textlink="">
      <xdr:nvSpPr>
        <xdr:cNvPr id="4" name="Rectángulo redonde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90500" y="20530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F</a:t>
          </a:r>
        </a:p>
      </xdr:txBody>
    </xdr:sp>
    <xdr:clientData/>
  </xdr:twoCellAnchor>
  <xdr:twoCellAnchor editAs="absolute">
    <xdr:from>
      <xdr:col>1</xdr:col>
      <xdr:colOff>76200</xdr:colOff>
      <xdr:row>0</xdr:row>
      <xdr:rowOff>163967</xdr:rowOff>
    </xdr:from>
    <xdr:to>
      <xdr:col>1</xdr:col>
      <xdr:colOff>771525</xdr:colOff>
      <xdr:row>2</xdr:row>
      <xdr:rowOff>9525</xdr:rowOff>
    </xdr:to>
    <xdr:sp macro="" textlink="">
      <xdr:nvSpPr>
        <xdr:cNvPr id="5" name="Rectángulo redonde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90500" y="1639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A</a:t>
          </a:r>
        </a:p>
      </xdr:txBody>
    </xdr:sp>
    <xdr:clientData/>
  </xdr:twoCellAnchor>
  <xdr:twoCellAnchor editAs="absolute">
    <xdr:from>
      <xdr:col>1</xdr:col>
      <xdr:colOff>76200</xdr:colOff>
      <xdr:row>2</xdr:row>
      <xdr:rowOff>160792</xdr:rowOff>
    </xdr:from>
    <xdr:to>
      <xdr:col>1</xdr:col>
      <xdr:colOff>771525</xdr:colOff>
      <xdr:row>4</xdr:row>
      <xdr:rowOff>6350</xdr:rowOff>
    </xdr:to>
    <xdr:sp macro="" textlink="">
      <xdr:nvSpPr>
        <xdr:cNvPr id="6" name="Rectángulo redonde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90500" y="5417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B</a:t>
          </a:r>
        </a:p>
      </xdr:txBody>
    </xdr:sp>
    <xdr:clientData/>
  </xdr:twoCellAnchor>
  <xdr:twoCellAnchor editAs="absolute">
    <xdr:from>
      <xdr:col>1</xdr:col>
      <xdr:colOff>76200</xdr:colOff>
      <xdr:row>8</xdr:row>
      <xdr:rowOff>151267</xdr:rowOff>
    </xdr:from>
    <xdr:to>
      <xdr:col>1</xdr:col>
      <xdr:colOff>771525</xdr:colOff>
      <xdr:row>9</xdr:row>
      <xdr:rowOff>187325</xdr:rowOff>
    </xdr:to>
    <xdr:sp macro="" textlink="">
      <xdr:nvSpPr>
        <xdr:cNvPr id="7" name="Rectángulo redondead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90500" y="167526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E</a:t>
          </a:r>
        </a:p>
      </xdr:txBody>
    </xdr:sp>
    <xdr:clientData/>
  </xdr:twoCellAnchor>
  <xdr:twoCellAnchor editAs="absolute">
    <xdr:from>
      <xdr:col>1</xdr:col>
      <xdr:colOff>76200</xdr:colOff>
      <xdr:row>4</xdr:row>
      <xdr:rowOff>157617</xdr:rowOff>
    </xdr:from>
    <xdr:to>
      <xdr:col>1</xdr:col>
      <xdr:colOff>771525</xdr:colOff>
      <xdr:row>6</xdr:row>
      <xdr:rowOff>3175</xdr:rowOff>
    </xdr:to>
    <xdr:sp macro="" textlink="">
      <xdr:nvSpPr>
        <xdr:cNvPr id="8" name="Rectángulo redondead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90500" y="919617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1</xdr:col>
      <xdr:colOff>76200</xdr:colOff>
      <xdr:row>6</xdr:row>
      <xdr:rowOff>154442</xdr:rowOff>
    </xdr:from>
    <xdr:to>
      <xdr:col>1</xdr:col>
      <xdr:colOff>771525</xdr:colOff>
      <xdr:row>8</xdr:row>
      <xdr:rowOff>0</xdr:rowOff>
    </xdr:to>
    <xdr:sp macro="" textlink="">
      <xdr:nvSpPr>
        <xdr:cNvPr id="9" name="Rectángulo redondead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90500" y="129744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>
                  <a:lumMod val="50000"/>
                </a:schemeClr>
              </a:solidFill>
            </a:rPr>
            <a:t>D</a:t>
          </a:r>
        </a:p>
      </xdr:txBody>
    </xdr:sp>
    <xdr:clientData/>
  </xdr:twoCellAnchor>
  <xdr:twoCellAnchor editAs="absolute">
    <xdr:from>
      <xdr:col>1</xdr:col>
      <xdr:colOff>76200</xdr:colOff>
      <xdr:row>16</xdr:row>
      <xdr:rowOff>138567</xdr:rowOff>
    </xdr:from>
    <xdr:to>
      <xdr:col>1</xdr:col>
      <xdr:colOff>771525</xdr:colOff>
      <xdr:row>17</xdr:row>
      <xdr:rowOff>174625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90500" y="3186567"/>
          <a:ext cx="695325" cy="22655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1"/>
              </a:solidFill>
            </a:rPr>
            <a:t>PO</a:t>
          </a:r>
        </a:p>
      </xdr:txBody>
    </xdr:sp>
    <xdr:clientData/>
  </xdr:twoCellAnchor>
  <xdr:twoCellAnchor editAs="absolute">
    <xdr:from>
      <xdr:col>1</xdr:col>
      <xdr:colOff>76200</xdr:colOff>
      <xdr:row>18</xdr:row>
      <xdr:rowOff>135392</xdr:rowOff>
    </xdr:from>
    <xdr:to>
      <xdr:col>1</xdr:col>
      <xdr:colOff>771525</xdr:colOff>
      <xdr:row>19</xdr:row>
      <xdr:rowOff>171450</xdr:rowOff>
    </xdr:to>
    <xdr:sp macro="" textlink="">
      <xdr:nvSpPr>
        <xdr:cNvPr id="11" name="Rectángulo redondead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90500" y="3564392"/>
          <a:ext cx="695325" cy="226558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>
              <a:solidFill>
                <a:schemeClr val="bg1">
                  <a:lumMod val="50000"/>
                </a:schemeClr>
              </a:solidFill>
            </a:rPr>
            <a:t>Cuadro</a:t>
          </a:r>
        </a:p>
      </xdr:txBody>
    </xdr:sp>
    <xdr:clientData/>
  </xdr:twoCellAnchor>
  <xdr:twoCellAnchor editAs="oneCell">
    <xdr:from>
      <xdr:col>1</xdr:col>
      <xdr:colOff>514350</xdr:colOff>
      <xdr:row>37</xdr:row>
      <xdr:rowOff>176629</xdr:rowOff>
    </xdr:from>
    <xdr:to>
      <xdr:col>5</xdr:col>
      <xdr:colOff>0</xdr:colOff>
      <xdr:row>44</xdr:row>
      <xdr:rowOff>114300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7377529"/>
          <a:ext cx="1695450" cy="144262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2</xdr:row>
          <xdr:rowOff>9525</xdr:rowOff>
        </xdr:from>
        <xdr:to>
          <xdr:col>7</xdr:col>
          <xdr:colOff>366713</xdr:colOff>
          <xdr:row>3</xdr:row>
          <xdr:rowOff>19050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1" spid="_x0000_s1239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3905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9525</xdr:rowOff>
        </xdr:from>
        <xdr:to>
          <xdr:col>14</xdr:col>
          <xdr:colOff>142875</xdr:colOff>
          <xdr:row>3</xdr:row>
          <xdr:rowOff>19050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2" spid="_x0000_s1239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3905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4</xdr:row>
          <xdr:rowOff>10886</xdr:rowOff>
        </xdr:from>
        <xdr:to>
          <xdr:col>7</xdr:col>
          <xdr:colOff>366713</xdr:colOff>
          <xdr:row>5</xdr:row>
          <xdr:rowOff>20411</xdr:rowOff>
        </xdr:to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3" spid="_x0000_s1239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77288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4</xdr:row>
          <xdr:rowOff>4082</xdr:rowOff>
        </xdr:from>
        <xdr:to>
          <xdr:col>14</xdr:col>
          <xdr:colOff>142875</xdr:colOff>
          <xdr:row>5</xdr:row>
          <xdr:rowOff>13607</xdr:rowOff>
        </xdr:to>
        <xdr:pic>
          <xdr:nvPicPr>
            <xdr:cNvPr id="17" name="Imagen 16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4" spid="_x0000_s1239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766082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6</xdr:row>
          <xdr:rowOff>12247</xdr:rowOff>
        </xdr:from>
        <xdr:to>
          <xdr:col>7</xdr:col>
          <xdr:colOff>366713</xdr:colOff>
          <xdr:row>7</xdr:row>
          <xdr:rowOff>21772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5" spid="_x0000_s1239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1155247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6</xdr:row>
          <xdr:rowOff>8164</xdr:rowOff>
        </xdr:from>
        <xdr:to>
          <xdr:col>14</xdr:col>
          <xdr:colOff>142875</xdr:colOff>
          <xdr:row>7</xdr:row>
          <xdr:rowOff>17689</xdr:rowOff>
        </xdr:to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6" spid="_x0000_s1239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1151164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8</xdr:row>
          <xdr:rowOff>13608</xdr:rowOff>
        </xdr:from>
        <xdr:to>
          <xdr:col>7</xdr:col>
          <xdr:colOff>366713</xdr:colOff>
          <xdr:row>9</xdr:row>
          <xdr:rowOff>23133</xdr:rowOff>
        </xdr:to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7" spid="_x0000_s1239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1537608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8</xdr:row>
          <xdr:rowOff>12246</xdr:rowOff>
        </xdr:from>
        <xdr:to>
          <xdr:col>14</xdr:col>
          <xdr:colOff>142875</xdr:colOff>
          <xdr:row>9</xdr:row>
          <xdr:rowOff>21771</xdr:rowOff>
        </xdr:to>
        <xdr:pic>
          <xdr:nvPicPr>
            <xdr:cNvPr id="21" name="Imagen 20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8" spid="_x0000_s1239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1536246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10</xdr:row>
          <xdr:rowOff>14969</xdr:rowOff>
        </xdr:from>
        <xdr:to>
          <xdr:col>7</xdr:col>
          <xdr:colOff>366713</xdr:colOff>
          <xdr:row>11</xdr:row>
          <xdr:rowOff>24494</xdr:rowOff>
        </xdr:to>
        <xdr:pic>
          <xdr:nvPicPr>
            <xdr:cNvPr id="22" name="Imagen 21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09" spid="_x0000_s1239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1919969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</xdr:row>
          <xdr:rowOff>6803</xdr:rowOff>
        </xdr:from>
        <xdr:to>
          <xdr:col>14</xdr:col>
          <xdr:colOff>142875</xdr:colOff>
          <xdr:row>11</xdr:row>
          <xdr:rowOff>16328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0" spid="_x0000_s1240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1911803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12</xdr:row>
          <xdr:rowOff>16330</xdr:rowOff>
        </xdr:from>
        <xdr:to>
          <xdr:col>7</xdr:col>
          <xdr:colOff>366713</xdr:colOff>
          <xdr:row>13</xdr:row>
          <xdr:rowOff>25855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1" spid="_x0000_s1240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230233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12</xdr:row>
          <xdr:rowOff>1360</xdr:rowOff>
        </xdr:from>
        <xdr:to>
          <xdr:col>14</xdr:col>
          <xdr:colOff>142875</xdr:colOff>
          <xdr:row>13</xdr:row>
          <xdr:rowOff>10885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2" spid="_x0000_s1240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228736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14</xdr:row>
          <xdr:rowOff>17691</xdr:rowOff>
        </xdr:from>
        <xdr:to>
          <xdr:col>7</xdr:col>
          <xdr:colOff>366713</xdr:colOff>
          <xdr:row>15</xdr:row>
          <xdr:rowOff>27216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3" spid="_x0000_s1240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2684691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14</xdr:row>
          <xdr:rowOff>5442</xdr:rowOff>
        </xdr:from>
        <xdr:to>
          <xdr:col>14</xdr:col>
          <xdr:colOff>142875</xdr:colOff>
          <xdr:row>15</xdr:row>
          <xdr:rowOff>14967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4" spid="_x0000_s1240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2672442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42863</xdr:colOff>
          <xdr:row>16</xdr:row>
          <xdr:rowOff>19050</xdr:rowOff>
        </xdr:from>
        <xdr:to>
          <xdr:col>7</xdr:col>
          <xdr:colOff>366713</xdr:colOff>
          <xdr:row>17</xdr:row>
          <xdr:rowOff>28575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5" spid="_x0000_s1240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62313" y="30670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16</xdr:row>
          <xdr:rowOff>9525</xdr:rowOff>
        </xdr:from>
        <xdr:to>
          <xdr:col>14</xdr:col>
          <xdr:colOff>142875</xdr:colOff>
          <xdr:row>17</xdr:row>
          <xdr:rowOff>19050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6" spid="_x0000_s1240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72050" y="30575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4763</xdr:colOff>
          <xdr:row>19</xdr:row>
          <xdr:rowOff>9525</xdr:rowOff>
        </xdr:from>
        <xdr:to>
          <xdr:col>7</xdr:col>
          <xdr:colOff>328613</xdr:colOff>
          <xdr:row>20</xdr:row>
          <xdr:rowOff>19050</xdr:rowOff>
        </xdr:to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7" spid="_x0000_s1240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24213" y="36290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42863</xdr:colOff>
          <xdr:row>19</xdr:row>
          <xdr:rowOff>9525</xdr:rowOff>
        </xdr:from>
        <xdr:to>
          <xdr:col>14</xdr:col>
          <xdr:colOff>119063</xdr:colOff>
          <xdr:row>20</xdr:row>
          <xdr:rowOff>19050</xdr:rowOff>
        </xdr:to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8" spid="_x0000_s1240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48238" y="36290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33338</xdr:colOff>
          <xdr:row>21</xdr:row>
          <xdr:rowOff>12700</xdr:rowOff>
        </xdr:from>
        <xdr:to>
          <xdr:col>7</xdr:col>
          <xdr:colOff>357188</xdr:colOff>
          <xdr:row>22</xdr:row>
          <xdr:rowOff>22225</xdr:rowOff>
        </xdr:to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800-00002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9" spid="_x0000_s1240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52788" y="40132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52388</xdr:colOff>
          <xdr:row>21</xdr:row>
          <xdr:rowOff>9525</xdr:rowOff>
        </xdr:from>
        <xdr:to>
          <xdr:col>14</xdr:col>
          <xdr:colOff>128588</xdr:colOff>
          <xdr:row>22</xdr:row>
          <xdr:rowOff>19050</xdr:rowOff>
        </xdr:to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0" spid="_x0000_s1241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57763" y="40100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23813</xdr:colOff>
          <xdr:row>23</xdr:row>
          <xdr:rowOff>15875</xdr:rowOff>
        </xdr:from>
        <xdr:to>
          <xdr:col>7</xdr:col>
          <xdr:colOff>347663</xdr:colOff>
          <xdr:row>24</xdr:row>
          <xdr:rowOff>25400</xdr:rowOff>
        </xdr:to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1" spid="_x0000_s1241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43263" y="439737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61913</xdr:colOff>
          <xdr:row>23</xdr:row>
          <xdr:rowOff>9525</xdr:rowOff>
        </xdr:from>
        <xdr:to>
          <xdr:col>14</xdr:col>
          <xdr:colOff>138113</xdr:colOff>
          <xdr:row>24</xdr:row>
          <xdr:rowOff>19050</xdr:rowOff>
        </xdr:to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2" spid="_x0000_s1241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67288" y="43910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14288</xdr:colOff>
          <xdr:row>25</xdr:row>
          <xdr:rowOff>19050</xdr:rowOff>
        </xdr:from>
        <xdr:to>
          <xdr:col>7</xdr:col>
          <xdr:colOff>338138</xdr:colOff>
          <xdr:row>26</xdr:row>
          <xdr:rowOff>28575</xdr:rowOff>
        </xdr:to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3" spid="_x0000_s12413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33738" y="47815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52388</xdr:colOff>
          <xdr:row>25</xdr:row>
          <xdr:rowOff>9525</xdr:rowOff>
        </xdr:from>
        <xdr:to>
          <xdr:col>14</xdr:col>
          <xdr:colOff>128588</xdr:colOff>
          <xdr:row>26</xdr:row>
          <xdr:rowOff>19050</xdr:rowOff>
        </xdr:to>
        <xdr:pic>
          <xdr:nvPicPr>
            <xdr:cNvPr id="37" name="Imagen 36">
              <a:extLst>
                <a:ext uri="{FF2B5EF4-FFF2-40B4-BE49-F238E27FC236}">
                  <a16:creationId xmlns:a16="http://schemas.microsoft.com/office/drawing/2014/main" id="{00000000-0008-0000-0800-00002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4" spid="_x0000_s12414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57763" y="47720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33338</xdr:colOff>
          <xdr:row>28</xdr:row>
          <xdr:rowOff>9525</xdr:rowOff>
        </xdr:from>
        <xdr:to>
          <xdr:col>7</xdr:col>
          <xdr:colOff>357188</xdr:colOff>
          <xdr:row>29</xdr:row>
          <xdr:rowOff>19050</xdr:rowOff>
        </xdr:to>
        <xdr:pic>
          <xdr:nvPicPr>
            <xdr:cNvPr id="38" name="Imagen 37">
              <a:extLst>
                <a:ext uri="{FF2B5EF4-FFF2-40B4-BE49-F238E27FC236}">
                  <a16:creationId xmlns:a16="http://schemas.microsoft.com/office/drawing/2014/main" id="{00000000-0008-0000-0800-00002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5" spid="_x0000_s12415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52788" y="53435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23813</xdr:colOff>
          <xdr:row>28</xdr:row>
          <xdr:rowOff>9525</xdr:rowOff>
        </xdr:from>
        <xdr:to>
          <xdr:col>14</xdr:col>
          <xdr:colOff>100013</xdr:colOff>
          <xdr:row>29</xdr:row>
          <xdr:rowOff>19050</xdr:rowOff>
        </xdr:to>
        <xdr:pic>
          <xdr:nvPicPr>
            <xdr:cNvPr id="39" name="Imagen 38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6" spid="_x0000_s12416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29188" y="53435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33338</xdr:colOff>
          <xdr:row>30</xdr:row>
          <xdr:rowOff>19050</xdr:rowOff>
        </xdr:from>
        <xdr:to>
          <xdr:col>7</xdr:col>
          <xdr:colOff>357188</xdr:colOff>
          <xdr:row>31</xdr:row>
          <xdr:rowOff>28575</xdr:rowOff>
        </xdr:to>
        <xdr:pic>
          <xdr:nvPicPr>
            <xdr:cNvPr id="40" name="Imagen 39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7" spid="_x0000_s12417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52788" y="57340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23813</xdr:colOff>
          <xdr:row>30</xdr:row>
          <xdr:rowOff>19050</xdr:rowOff>
        </xdr:from>
        <xdr:to>
          <xdr:col>14</xdr:col>
          <xdr:colOff>100013</xdr:colOff>
          <xdr:row>31</xdr:row>
          <xdr:rowOff>28575</xdr:rowOff>
        </xdr:to>
        <xdr:pic>
          <xdr:nvPicPr>
            <xdr:cNvPr id="41" name="Imagen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8" spid="_x0000_s12418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29188" y="57340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33338</xdr:colOff>
          <xdr:row>33</xdr:row>
          <xdr:rowOff>19050</xdr:rowOff>
        </xdr:from>
        <xdr:to>
          <xdr:col>7</xdr:col>
          <xdr:colOff>357188</xdr:colOff>
          <xdr:row>34</xdr:row>
          <xdr:rowOff>28575</xdr:rowOff>
        </xdr:to>
        <xdr:pic>
          <xdr:nvPicPr>
            <xdr:cNvPr id="42" name="Imagen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9" spid="_x0000_s12419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52788" y="63055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33338</xdr:colOff>
          <xdr:row>33</xdr:row>
          <xdr:rowOff>19050</xdr:rowOff>
        </xdr:from>
        <xdr:to>
          <xdr:col>14</xdr:col>
          <xdr:colOff>109538</xdr:colOff>
          <xdr:row>34</xdr:row>
          <xdr:rowOff>28575</xdr:rowOff>
        </xdr:to>
        <xdr:pic>
          <xdr:nvPicPr>
            <xdr:cNvPr id="43" name="Imagen 42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0" spid="_x0000_s12420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38713" y="630555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33338</xdr:colOff>
          <xdr:row>36</xdr:row>
          <xdr:rowOff>47625</xdr:rowOff>
        </xdr:from>
        <xdr:to>
          <xdr:col>7</xdr:col>
          <xdr:colOff>357188</xdr:colOff>
          <xdr:row>36</xdr:row>
          <xdr:rowOff>247650</xdr:rowOff>
        </xdr:to>
        <xdr:pic>
          <xdr:nvPicPr>
            <xdr:cNvPr id="44" name="Imagen 43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1" spid="_x0000_s12421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52788" y="6981825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52388</xdr:colOff>
          <xdr:row>36</xdr:row>
          <xdr:rowOff>38100</xdr:rowOff>
        </xdr:from>
        <xdr:to>
          <xdr:col>14</xdr:col>
          <xdr:colOff>128588</xdr:colOff>
          <xdr:row>36</xdr:row>
          <xdr:rowOff>238125</xdr:rowOff>
        </xdr:to>
        <xdr:pic>
          <xdr:nvPicPr>
            <xdr:cNvPr id="45" name="Imagen 44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2" spid="_x0000_s12422"/>
                </a:ext>
              </a:extLst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57763" y="6972300"/>
              <a:ext cx="323850" cy="2000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image" Target="../media/image10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1:BT55"/>
  <sheetViews>
    <sheetView showGridLines="0" showRowColHeaders="0" tabSelected="1" zoomScaleNormal="100" workbookViewId="0">
      <selection activeCell="G9" sqref="G9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2" width="10.72656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8" width="5.7265625" hidden="1" customWidth="1"/>
    <col min="69" max="69" width="4" hidden="1" customWidth="1"/>
    <col min="70" max="70" width="15.1796875" hidden="1" customWidth="1"/>
    <col min="71" max="71" width="4.81640625" customWidth="1"/>
    <col min="72" max="72" width="11.453125" hidden="1" customWidth="1"/>
  </cols>
  <sheetData>
    <row r="1" spans="3:72" x14ac:dyDescent="0.35">
      <c r="S1" s="39"/>
    </row>
    <row r="2" spans="3:72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S2" s="39"/>
      <c r="BF2" s="15" t="s">
        <v>0</v>
      </c>
      <c r="BG2" s="27" t="s">
        <v>20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2" ht="15.75" customHeight="1" x14ac:dyDescent="0.35">
      <c r="C3" s="3">
        <v>1</v>
      </c>
      <c r="D3" s="4"/>
      <c r="E3" s="53" t="str">
        <f>VLOOKUP($C3,$BF$3:$BN$6,3,FALSE)</f>
        <v>Rusia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S3" s="39"/>
      <c r="BF3" s="15">
        <f>RANK(BO3,$BO$3:$BO$6)</f>
        <v>1</v>
      </c>
      <c r="BG3" s="15">
        <v>1</v>
      </c>
      <c r="BH3" s="15" t="str">
        <f>IFERROR(VLOOKUP($BG$2&amp;BG3,BD_Selecciones,2,FALSE),$BG$2&amp;BG3)</f>
        <v>Rusia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A!$BS$33</v>
      </c>
    </row>
    <row r="4" spans="3:72" ht="15.75" customHeight="1" x14ac:dyDescent="0.35">
      <c r="C4" s="3">
        <v>2</v>
      </c>
      <c r="D4" s="4"/>
      <c r="E4" s="53" t="str">
        <f>VLOOKUP(C4,$BF$3:$BN$6,3,FALSE)</f>
        <v>Arabia Saud.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S4" s="39"/>
      <c r="BF4" s="15">
        <f>RANK(BO4,$BO$3:$BO$6)</f>
        <v>2</v>
      </c>
      <c r="BG4" s="15">
        <v>2</v>
      </c>
      <c r="BH4" s="15" t="str">
        <f>IFERROR(VLOOKUP($BG$2&amp;BG4,BD_Selecciones,2,FALSE),$BG$2&amp;BG4)</f>
        <v>Arabia Saud.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A!$BS$9</v>
      </c>
    </row>
    <row r="5" spans="3:72" ht="15.75" customHeight="1" x14ac:dyDescent="0.35">
      <c r="C5" s="3">
        <v>3</v>
      </c>
      <c r="D5" s="4"/>
      <c r="E5" s="53" t="str">
        <f>VLOOKUP(C5,$BF$3:$BN$6,3,FALSE)</f>
        <v>Egipto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S5" s="39"/>
      <c r="BF5" s="15">
        <f>RANK(BO5,$BO$3:$BO$6)</f>
        <v>3</v>
      </c>
      <c r="BG5" s="15">
        <v>3</v>
      </c>
      <c r="BH5" s="15" t="str">
        <f>IFERROR(VLOOKUP($BG$2&amp;BG5,BD_Selecciones,2,FALSE),$BG$2&amp;BG5)</f>
        <v>Egipto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A!$BS$19</v>
      </c>
    </row>
    <row r="6" spans="3:72" ht="15.75" customHeight="1" x14ac:dyDescent="0.35">
      <c r="C6" s="3">
        <v>4</v>
      </c>
      <c r="D6" s="4"/>
      <c r="E6" s="55" t="str">
        <f>VLOOKUP(C6,$BF$3:$BN$6,3,FALSE)</f>
        <v>Uruguay</v>
      </c>
      <c r="F6" s="55"/>
      <c r="G6" s="55"/>
      <c r="H6" s="56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S6" s="39"/>
      <c r="BF6" s="15">
        <f>RANK(BO6,$BO$3:$BO$6)</f>
        <v>4</v>
      </c>
      <c r="BG6" s="15">
        <v>4</v>
      </c>
      <c r="BH6" s="15" t="str">
        <f>IFERROR(VLOOKUP($BG$2&amp;BG6,BD_Selecciones,2,FALSE),$BG$2&amp;BG6)</f>
        <v>Uruguay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A!$BS$39</v>
      </c>
    </row>
    <row r="7" spans="3:72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S7" s="39"/>
    </row>
    <row r="8" spans="3:72" ht="15.75" customHeight="1" x14ac:dyDescent="0.35">
      <c r="C8" s="47" t="s">
        <v>13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S8" s="3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  <c r="BQ8" s="13" t="s">
        <v>46</v>
      </c>
      <c r="BR8" s="37" t="s">
        <v>11</v>
      </c>
      <c r="BT8" t="str">
        <f t="shared" ref="BT8:BT39" si="0">"A!$BS$" &amp; ROW()</f>
        <v>A!$BS$8</v>
      </c>
    </row>
    <row r="9" spans="3:72" ht="15.75" customHeight="1" x14ac:dyDescent="0.35">
      <c r="C9" s="41" t="str">
        <f>VLOOKUP(BA9,$BG$3:$BH$6,2,FALSE)</f>
        <v>Rusia</v>
      </c>
      <c r="D9" s="42"/>
      <c r="E9" s="42"/>
      <c r="F9" s="6"/>
      <c r="G9" s="38"/>
      <c r="H9" s="8" t="s">
        <v>14</v>
      </c>
      <c r="I9" s="38"/>
      <c r="J9" s="43"/>
      <c r="K9" s="44"/>
      <c r="L9" s="45" t="str">
        <f>VLOOKUP(BB9,$BG$3:$BH$6,2,FALSE)</f>
        <v>Arabia Saud.</v>
      </c>
      <c r="M9" s="45"/>
      <c r="N9" s="45"/>
      <c r="O9" s="45"/>
      <c r="P9" s="46"/>
      <c r="S9" s="39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  <c r="BQ9" s="13" t="s">
        <v>22</v>
      </c>
      <c r="BR9" s="37" t="s">
        <v>183</v>
      </c>
      <c r="BT9" t="str">
        <f t="shared" si="0"/>
        <v>A!$BS$9</v>
      </c>
    </row>
    <row r="10" spans="3:72" ht="15.75" customHeight="1" x14ac:dyDescent="0.35">
      <c r="C10" s="47" t="s">
        <v>15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S10" s="39"/>
      <c r="BA10" s="12"/>
      <c r="BB10" s="14"/>
      <c r="BC10" s="12"/>
      <c r="BD10" s="14"/>
      <c r="BE10" s="12"/>
      <c r="BF10" s="13"/>
      <c r="BG10" s="14"/>
      <c r="BQ10" s="13" t="s">
        <v>37</v>
      </c>
      <c r="BR10" s="37" t="s">
        <v>10</v>
      </c>
      <c r="BT10" t="str">
        <f t="shared" si="0"/>
        <v>A!$BS$10</v>
      </c>
    </row>
    <row r="11" spans="3:72" ht="15.75" customHeight="1" x14ac:dyDescent="0.35">
      <c r="C11" s="41" t="str">
        <f>VLOOKUP(BA11,$BG$3:$BH$6,2,FALSE)</f>
        <v>Egipto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Uruguay</v>
      </c>
      <c r="M11" s="45"/>
      <c r="N11" s="45"/>
      <c r="O11" s="45"/>
      <c r="P11" s="46"/>
      <c r="S11" s="39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  <c r="BQ11" s="1" t="s">
        <v>33</v>
      </c>
      <c r="BR11" s="37" t="s">
        <v>12</v>
      </c>
      <c r="BT11" t="str">
        <f t="shared" si="0"/>
        <v>A!$BS$11</v>
      </c>
    </row>
    <row r="12" spans="3:72" ht="15.75" customHeight="1" x14ac:dyDescent="0.35">
      <c r="C12" s="47" t="s">
        <v>16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S12" s="39"/>
      <c r="BA12" s="12"/>
      <c r="BB12" s="14"/>
      <c r="BC12" s="12"/>
      <c r="BD12" s="14"/>
      <c r="BE12" s="12"/>
      <c r="BF12" s="13"/>
      <c r="BG12" s="14"/>
      <c r="BQ12" s="13" t="s">
        <v>51</v>
      </c>
      <c r="BR12" s="37" t="s">
        <v>102</v>
      </c>
      <c r="BT12" t="str">
        <f t="shared" si="0"/>
        <v>A!$BS$12</v>
      </c>
    </row>
    <row r="13" spans="3:72" ht="15.75" customHeight="1" x14ac:dyDescent="0.35">
      <c r="C13" s="41" t="str">
        <f>VLOOKUP(BA13,$BG$3:$BH$6,2,FALSE)</f>
        <v>Rusia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Egipto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  <c r="BQ13" s="13" t="s">
        <v>41</v>
      </c>
      <c r="BR13" s="37" t="s">
        <v>103</v>
      </c>
      <c r="BT13" t="str">
        <f t="shared" si="0"/>
        <v>A!$BS$13</v>
      </c>
    </row>
    <row r="14" spans="3:72" ht="15.75" customHeight="1" x14ac:dyDescent="0.35">
      <c r="C14" s="47" t="s">
        <v>17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  <c r="BQ14" s="1" t="s">
        <v>58</v>
      </c>
      <c r="BR14" s="37" t="s">
        <v>104</v>
      </c>
      <c r="BT14" t="str">
        <f t="shared" si="0"/>
        <v>A!$BS$14</v>
      </c>
    </row>
    <row r="15" spans="3:72" ht="15.75" customHeight="1" x14ac:dyDescent="0.35">
      <c r="C15" s="41" t="str">
        <f>VLOOKUP(BA15,$BG$3:$BH$6,2,FALSE)</f>
        <v>Uruguay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Arabia Saud.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  <c r="BQ15" s="1" t="s">
        <v>49</v>
      </c>
      <c r="BR15" s="37" t="s">
        <v>105</v>
      </c>
      <c r="BT15" t="str">
        <f t="shared" si="0"/>
        <v>A!$BS$15</v>
      </c>
    </row>
    <row r="16" spans="3:72" ht="15.75" customHeight="1" x14ac:dyDescent="0.35">
      <c r="C16" s="47" t="s">
        <v>18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  <c r="BQ16" s="1" t="s">
        <v>43</v>
      </c>
      <c r="BR16" s="37" t="s">
        <v>106</v>
      </c>
      <c r="BT16" t="str">
        <f t="shared" si="0"/>
        <v>A!$BS$16</v>
      </c>
    </row>
    <row r="17" spans="3:72" ht="15.75" customHeight="1" x14ac:dyDescent="0.35">
      <c r="C17" s="41" t="str">
        <f>VLOOKUP(BA17,$BG$3:$BH$6,2,FALSE)</f>
        <v>Uruguay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Rusia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  <c r="BQ17" s="13" t="s">
        <v>39</v>
      </c>
      <c r="BR17" s="37" t="s">
        <v>107</v>
      </c>
      <c r="BT17" t="str">
        <f t="shared" si="0"/>
        <v>A!$BS$17</v>
      </c>
    </row>
    <row r="18" spans="3:72" ht="15.75" customHeight="1" x14ac:dyDescent="0.35">
      <c r="C18" s="47" t="s">
        <v>19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  <c r="BQ18" s="1" t="s">
        <v>35</v>
      </c>
      <c r="BR18" s="37" t="s">
        <v>108</v>
      </c>
      <c r="BT18" t="str">
        <f t="shared" si="0"/>
        <v>A!$BS$18</v>
      </c>
    </row>
    <row r="19" spans="3:72" ht="16.5" customHeight="1" thickBot="1" x14ac:dyDescent="0.4">
      <c r="C19" s="41" t="str">
        <f>VLOOKUP(BA19,$BG$3:$BH$6,2,FALSE)</f>
        <v>Arabia Saud.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Egipto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  <c r="BQ19" s="13" t="s">
        <v>23</v>
      </c>
      <c r="BR19" s="37" t="s">
        <v>109</v>
      </c>
      <c r="BT19" t="str">
        <f t="shared" si="0"/>
        <v>A!$BS$19</v>
      </c>
    </row>
    <row r="20" spans="3:72" x14ac:dyDescent="0.35">
      <c r="R20" s="40"/>
      <c r="S20" s="40"/>
      <c r="T20" s="40"/>
      <c r="U20" s="40"/>
      <c r="V20" s="40"/>
      <c r="W20" s="40"/>
      <c r="X20" s="40"/>
      <c r="BQ20" s="13" t="s">
        <v>28</v>
      </c>
      <c r="BR20" s="37" t="s">
        <v>110</v>
      </c>
      <c r="BT20" t="str">
        <f t="shared" si="0"/>
        <v>A!$BS$20</v>
      </c>
    </row>
    <row r="21" spans="3:72" ht="15.75" customHeight="1" x14ac:dyDescent="0.35">
      <c r="BQ21" s="13" t="s">
        <v>32</v>
      </c>
      <c r="BR21" s="37" t="s">
        <v>111</v>
      </c>
      <c r="BT21" t="str">
        <f t="shared" si="0"/>
        <v>A!$BS$21</v>
      </c>
    </row>
    <row r="22" spans="3:72" x14ac:dyDescent="0.35">
      <c r="BQ22" s="1" t="s">
        <v>54</v>
      </c>
      <c r="BR22" s="37" t="s">
        <v>112</v>
      </c>
      <c r="BT22" t="str">
        <f t="shared" si="0"/>
        <v>A!$BS$22</v>
      </c>
    </row>
    <row r="23" spans="3:72" ht="15.75" customHeight="1" x14ac:dyDescent="0.35">
      <c r="BQ23" s="1" t="s">
        <v>30</v>
      </c>
      <c r="BR23" s="37" t="s">
        <v>113</v>
      </c>
      <c r="BT23" t="str">
        <f t="shared" si="0"/>
        <v>A!$BS$23</v>
      </c>
    </row>
    <row r="24" spans="3:72" ht="15.75" customHeight="1" x14ac:dyDescent="0.35">
      <c r="BQ24" s="1" t="s">
        <v>38</v>
      </c>
      <c r="BR24" s="37" t="s">
        <v>114</v>
      </c>
      <c r="BT24" t="str">
        <f t="shared" si="0"/>
        <v>A!$BS$24</v>
      </c>
    </row>
    <row r="25" spans="3:72" ht="15.75" customHeight="1" x14ac:dyDescent="0.35">
      <c r="BQ25" s="1" t="s">
        <v>59</v>
      </c>
      <c r="BR25" s="37" t="s">
        <v>115</v>
      </c>
      <c r="BT25" t="str">
        <f t="shared" si="0"/>
        <v>A!$BS$25</v>
      </c>
    </row>
    <row r="26" spans="3:72" ht="15.75" customHeight="1" x14ac:dyDescent="0.35">
      <c r="BQ26" s="1" t="s">
        <v>29</v>
      </c>
      <c r="BR26" s="37" t="s">
        <v>116</v>
      </c>
      <c r="BT26" t="str">
        <f t="shared" si="0"/>
        <v>A!$BS$26</v>
      </c>
    </row>
    <row r="27" spans="3:72" ht="15.75" customHeight="1" x14ac:dyDescent="0.35">
      <c r="BQ27" s="13" t="s">
        <v>47</v>
      </c>
      <c r="BR27" s="37" t="s">
        <v>117</v>
      </c>
      <c r="BT27" t="str">
        <f t="shared" si="0"/>
        <v>A!$BS$27</v>
      </c>
    </row>
    <row r="28" spans="3:72" ht="15.75" customHeight="1" x14ac:dyDescent="0.35">
      <c r="BQ28" s="1" t="s">
        <v>40</v>
      </c>
      <c r="BR28" s="37" t="s">
        <v>118</v>
      </c>
      <c r="BT28" t="str">
        <f t="shared" si="0"/>
        <v>A!$BS$28</v>
      </c>
    </row>
    <row r="29" spans="3:72" ht="15.75" customHeight="1" x14ac:dyDescent="0.35">
      <c r="BQ29" s="1" t="s">
        <v>52</v>
      </c>
      <c r="BR29" s="37" t="s">
        <v>119</v>
      </c>
      <c r="BT29" t="str">
        <f t="shared" si="0"/>
        <v>A!$BS$29</v>
      </c>
    </row>
    <row r="30" spans="3:72" ht="15.75" customHeight="1" x14ac:dyDescent="0.35">
      <c r="BQ30" s="13" t="s">
        <v>34</v>
      </c>
      <c r="BR30" s="37" t="s">
        <v>120</v>
      </c>
      <c r="BT30" t="str">
        <f t="shared" si="0"/>
        <v>A!$BS$30</v>
      </c>
    </row>
    <row r="31" spans="3:72" ht="15.75" customHeight="1" x14ac:dyDescent="0.35">
      <c r="BQ31" s="13" t="s">
        <v>56</v>
      </c>
      <c r="BR31" s="37" t="s">
        <v>121</v>
      </c>
      <c r="BT31" t="str">
        <f t="shared" si="0"/>
        <v>A!$BS$31</v>
      </c>
    </row>
    <row r="32" spans="3:72" ht="15.75" customHeight="1" x14ac:dyDescent="0.35">
      <c r="BQ32" s="13" t="s">
        <v>27</v>
      </c>
      <c r="BR32" s="37" t="s">
        <v>122</v>
      </c>
      <c r="BT32" t="str">
        <f t="shared" si="0"/>
        <v>A!$BS$32</v>
      </c>
    </row>
    <row r="33" spans="69:72" ht="15.75" customHeight="1" x14ac:dyDescent="0.35">
      <c r="BQ33" s="13" t="s">
        <v>21</v>
      </c>
      <c r="BR33" s="37" t="s">
        <v>123</v>
      </c>
      <c r="BT33" t="str">
        <f t="shared" si="0"/>
        <v>A!$BS$33</v>
      </c>
    </row>
    <row r="34" spans="69:72" ht="15.75" customHeight="1" x14ac:dyDescent="0.35">
      <c r="BQ34" s="1" t="s">
        <v>57</v>
      </c>
      <c r="BR34" s="37" t="s">
        <v>124</v>
      </c>
      <c r="BT34" t="str">
        <f t="shared" si="0"/>
        <v>A!$BS$34</v>
      </c>
    </row>
    <row r="35" spans="69:72" ht="15.75" customHeight="1" x14ac:dyDescent="0.35">
      <c r="BQ35" s="1" t="s">
        <v>44</v>
      </c>
      <c r="BR35" s="37" t="s">
        <v>125</v>
      </c>
      <c r="BT35" t="str">
        <f t="shared" si="0"/>
        <v>A!$BS$35</v>
      </c>
    </row>
    <row r="36" spans="69:72" ht="15.75" customHeight="1" x14ac:dyDescent="0.35">
      <c r="BQ36" s="1" t="s">
        <v>48</v>
      </c>
      <c r="BR36" s="37" t="s">
        <v>126</v>
      </c>
      <c r="BT36" t="str">
        <f t="shared" si="0"/>
        <v>A!$BS$36</v>
      </c>
    </row>
    <row r="37" spans="69:72" ht="15.75" customHeight="1" x14ac:dyDescent="0.35">
      <c r="BQ37" s="13" t="s">
        <v>42</v>
      </c>
      <c r="BR37" s="37" t="s">
        <v>127</v>
      </c>
      <c r="BT37" t="str">
        <f t="shared" si="0"/>
        <v>A!$BS$37</v>
      </c>
    </row>
    <row r="38" spans="69:72" ht="15.75" customHeight="1" x14ac:dyDescent="0.35">
      <c r="BQ38" s="1" t="s">
        <v>53</v>
      </c>
      <c r="BR38" s="37" t="s">
        <v>128</v>
      </c>
      <c r="BT38" t="str">
        <f t="shared" si="0"/>
        <v>A!$BS$38</v>
      </c>
    </row>
    <row r="39" spans="69:72" ht="15.75" customHeight="1" x14ac:dyDescent="0.35">
      <c r="BQ39" s="13" t="s">
        <v>24</v>
      </c>
      <c r="BR39" s="37" t="s">
        <v>129</v>
      </c>
      <c r="BT39" t="str">
        <f t="shared" si="0"/>
        <v>A!$BS$39</v>
      </c>
    </row>
    <row r="40" spans="69:72" ht="15.75" customHeight="1" x14ac:dyDescent="0.35">
      <c r="BQ40" s="13"/>
      <c r="BR40" s="13" t="s">
        <v>182</v>
      </c>
      <c r="BT40" t="str">
        <f>"A!$BS$" &amp; ROW()</f>
        <v>A!$BS$40</v>
      </c>
    </row>
    <row r="41" spans="69:72" ht="15.75" customHeight="1" x14ac:dyDescent="0.35"/>
    <row r="42" spans="69:72" ht="15.75" customHeight="1" x14ac:dyDescent="0.35"/>
    <row r="43" spans="69:72" ht="15.75" customHeight="1" x14ac:dyDescent="0.35"/>
    <row r="44" spans="69:72" ht="15.75" customHeight="1" x14ac:dyDescent="0.35"/>
    <row r="45" spans="69:72" ht="15.75" customHeight="1" x14ac:dyDescent="0.35"/>
    <row r="46" spans="69:72" ht="15.75" customHeight="1" x14ac:dyDescent="0.35"/>
    <row r="47" spans="69:72" ht="15.75" customHeight="1" x14ac:dyDescent="0.35"/>
    <row r="48" spans="69:7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</sheetData>
  <sheetProtection algorithmName="SHA-512" hashValue="q6keSjsT36hHWPmkmvBtfFt6XlBh3gLEWqLE0AsD3HQ19hbSf/yFaS97S4tZRfBAHtOEB1P2+IgQfeY/LaC9vQ==" saltValue="k6z8Y+r4aOSDcjnbjpGhTQ==" spinCount="100000" sheet="1" formatCells="0" formatColumns="0" formatRows="0" insertColumns="0" insertRows="0" insertHyperlinks="0" deleteColumns="0" deleteRows="0" selectLockedCells="1" sort="0" autoFilter="0" pivotTables="0"/>
  <mergeCells count="31">
    <mergeCell ref="C8:P8"/>
    <mergeCell ref="D2:H2"/>
    <mergeCell ref="E3:H3"/>
    <mergeCell ref="E4:H4"/>
    <mergeCell ref="E5:H5"/>
    <mergeCell ref="E6:H6"/>
    <mergeCell ref="L17:P17"/>
    <mergeCell ref="C18:P18"/>
    <mergeCell ref="C9:E9"/>
    <mergeCell ref="J9:K9"/>
    <mergeCell ref="L9:P9"/>
    <mergeCell ref="C10:P10"/>
    <mergeCell ref="C11:E11"/>
    <mergeCell ref="J11:K11"/>
    <mergeCell ref="L11:P11"/>
    <mergeCell ref="S1:S12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</mergeCells>
  <dataValidations count="1">
    <dataValidation type="whole" allowBlank="1" showErrorMessage="1" error="Sólo Números" sqref="G9 I9 I11 G11 G13 I13 I15 G15 G17 I17 I19 G19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D1:AR23"/>
  <sheetViews>
    <sheetView showGridLines="0" showRowColHeaders="0" zoomScaleNormal="100" workbookViewId="0">
      <selection activeCell="X16" sqref="X16"/>
    </sheetView>
  </sheetViews>
  <sheetFormatPr baseColWidth="10" defaultRowHeight="14.5" x14ac:dyDescent="0.35"/>
  <cols>
    <col min="1" max="1" width="1.7265625" customWidth="1"/>
    <col min="2" max="2" width="14.26953125" customWidth="1"/>
    <col min="3" max="3" width="3.7265625" customWidth="1"/>
    <col min="4" max="6" width="3.7265625" style="33" customWidth="1"/>
    <col min="7" max="9" width="3.7265625" customWidth="1"/>
    <col min="10" max="12" width="3.7265625" style="33" customWidth="1"/>
    <col min="13" max="15" width="3.7265625" customWidth="1"/>
    <col min="16" max="18" width="3.7265625" style="33" customWidth="1"/>
    <col min="19" max="29" width="3.7265625" customWidth="1"/>
    <col min="30" max="32" width="3.7265625" style="32" customWidth="1"/>
    <col min="33" max="35" width="3.7265625" customWidth="1"/>
    <col min="36" max="38" width="3.7265625" style="32" customWidth="1"/>
    <col min="39" max="41" width="3.7265625" customWidth="1"/>
    <col min="42" max="44" width="3.7265625" style="32" customWidth="1"/>
    <col min="45" max="74" width="3.7265625" customWidth="1"/>
  </cols>
  <sheetData>
    <row r="1" spans="4:44" ht="15" thickBot="1" x14ac:dyDescent="0.4"/>
    <row r="2" spans="4:44" ht="18" customHeight="1" thickBot="1" x14ac:dyDescent="0.4">
      <c r="D2" s="129" t="str">
        <f>PO!E3</f>
        <v>1A</v>
      </c>
      <c r="E2" s="130"/>
      <c r="F2" s="130"/>
      <c r="G2" s="131"/>
      <c r="H2" s="132"/>
      <c r="AN2" s="124"/>
      <c r="AO2" s="118"/>
      <c r="AP2" s="120" t="str">
        <f>PO!E7</f>
        <v>1B</v>
      </c>
      <c r="AQ2" s="120"/>
      <c r="AR2" s="121"/>
    </row>
    <row r="3" spans="4:44" ht="18" customHeight="1" thickBot="1" x14ac:dyDescent="0.4">
      <c r="J3" s="127" t="str">
        <f>PO!BB3</f>
        <v/>
      </c>
      <c r="K3" s="128"/>
      <c r="L3" s="128"/>
      <c r="M3" s="118"/>
      <c r="N3" s="119"/>
      <c r="AH3" s="124"/>
      <c r="AI3" s="118"/>
      <c r="AJ3" s="120" t="str">
        <f>PO!BB7</f>
        <v/>
      </c>
      <c r="AK3" s="120"/>
      <c r="AL3" s="121"/>
    </row>
    <row r="4" spans="4:44" ht="18" customHeight="1" thickBot="1" x14ac:dyDescent="0.4">
      <c r="D4" s="127" t="str">
        <f>PO!P3</f>
        <v>2B</v>
      </c>
      <c r="E4" s="128"/>
      <c r="F4" s="128"/>
      <c r="G4" s="131"/>
      <c r="H4" s="132"/>
      <c r="AN4" s="124"/>
      <c r="AO4" s="118"/>
      <c r="AP4" s="120" t="str">
        <f>PO!P7</f>
        <v>2A</v>
      </c>
      <c r="AQ4" s="120"/>
      <c r="AR4" s="121"/>
    </row>
    <row r="5" spans="4:44" ht="18" customHeight="1" thickBot="1" x14ac:dyDescent="0.4">
      <c r="P5" s="127" t="str">
        <f>PO!BB20</f>
        <v/>
      </c>
      <c r="Q5" s="128"/>
      <c r="R5" s="128"/>
      <c r="S5" s="118"/>
      <c r="T5" s="119"/>
      <c r="U5" s="26"/>
      <c r="V5" s="26"/>
      <c r="W5" s="26"/>
      <c r="X5" s="26"/>
      <c r="Y5" s="26"/>
      <c r="Z5" s="26"/>
      <c r="AB5" s="124"/>
      <c r="AC5" s="118"/>
      <c r="AD5" s="120" t="str">
        <f>PO!BB24</f>
        <v/>
      </c>
      <c r="AE5" s="120"/>
      <c r="AF5" s="121"/>
    </row>
    <row r="6" spans="4:44" ht="18" customHeight="1" thickBot="1" x14ac:dyDescent="0.4">
      <c r="D6" s="127" t="str">
        <f>PO!E5</f>
        <v>1C</v>
      </c>
      <c r="E6" s="128"/>
      <c r="F6" s="128"/>
      <c r="G6" s="133"/>
      <c r="H6" s="134"/>
      <c r="AN6" s="124"/>
      <c r="AO6" s="118"/>
      <c r="AP6" s="120" t="str">
        <f>PO!E9</f>
        <v>1D</v>
      </c>
      <c r="AQ6" s="120"/>
      <c r="AR6" s="121"/>
    </row>
    <row r="7" spans="4:44" ht="18" customHeight="1" thickBot="1" x14ac:dyDescent="0.4">
      <c r="J7" s="127" t="str">
        <f>PO!BB5</f>
        <v/>
      </c>
      <c r="K7" s="128"/>
      <c r="L7" s="128"/>
      <c r="M7" s="118"/>
      <c r="N7" s="119"/>
      <c r="AH7" s="124"/>
      <c r="AI7" s="118"/>
      <c r="AJ7" s="120" t="str">
        <f>PO!BB9</f>
        <v/>
      </c>
      <c r="AK7" s="120"/>
      <c r="AL7" s="121"/>
    </row>
    <row r="8" spans="4:44" ht="18" customHeight="1" thickBot="1" x14ac:dyDescent="0.4">
      <c r="D8" s="127" t="str">
        <f>PO!P5</f>
        <v>2D</v>
      </c>
      <c r="E8" s="128"/>
      <c r="F8" s="128"/>
      <c r="G8" s="133"/>
      <c r="H8" s="134"/>
      <c r="V8" s="124"/>
      <c r="W8" s="118"/>
      <c r="X8" s="125" t="str">
        <f>PO!BB31</f>
        <v/>
      </c>
      <c r="Y8" s="125"/>
      <c r="Z8" s="126"/>
      <c r="AN8" s="124"/>
      <c r="AO8" s="118"/>
      <c r="AP8" s="120" t="str">
        <f>PO!P9</f>
        <v>2C</v>
      </c>
      <c r="AQ8" s="120"/>
      <c r="AR8" s="121"/>
    </row>
    <row r="9" spans="4:44" ht="18" customHeight="1" thickBot="1" x14ac:dyDescent="0.4"/>
    <row r="10" spans="4:44" ht="18" customHeight="1" thickBot="1" x14ac:dyDescent="0.4">
      <c r="D10" s="127" t="str">
        <f>PO!E11</f>
        <v>1E</v>
      </c>
      <c r="E10" s="128"/>
      <c r="F10" s="128"/>
      <c r="G10" s="133"/>
      <c r="H10" s="134"/>
      <c r="V10" s="122" t="str">
        <f>PO!BB29</f>
        <v/>
      </c>
      <c r="W10" s="123"/>
      <c r="X10" s="123"/>
      <c r="Y10" s="118"/>
      <c r="Z10" s="119"/>
      <c r="AN10" s="124"/>
      <c r="AO10" s="118"/>
      <c r="AP10" s="120" t="str">
        <f>PO!E15</f>
        <v>1F</v>
      </c>
      <c r="AQ10" s="120"/>
      <c r="AR10" s="121"/>
    </row>
    <row r="11" spans="4:44" ht="18" customHeight="1" thickBot="1" x14ac:dyDescent="0.4">
      <c r="J11" s="127" t="str">
        <f>PO!BB11</f>
        <v/>
      </c>
      <c r="K11" s="128"/>
      <c r="L11" s="128"/>
      <c r="M11" s="118"/>
      <c r="N11" s="119"/>
      <c r="AH11" s="124"/>
      <c r="AI11" s="118"/>
      <c r="AJ11" s="120" t="str">
        <f>PO!BB15</f>
        <v/>
      </c>
      <c r="AK11" s="120"/>
      <c r="AL11" s="121"/>
    </row>
    <row r="12" spans="4:44" ht="18" customHeight="1" thickBot="1" x14ac:dyDescent="0.4">
      <c r="D12" s="127" t="str">
        <f>PO!P11</f>
        <v>2F</v>
      </c>
      <c r="E12" s="128"/>
      <c r="F12" s="128"/>
      <c r="G12" s="118"/>
      <c r="H12" s="119"/>
      <c r="AN12" s="124"/>
      <c r="AO12" s="118"/>
      <c r="AP12" s="120" t="str">
        <f>PO!P15</f>
        <v>2E</v>
      </c>
      <c r="AQ12" s="120"/>
      <c r="AR12" s="121"/>
    </row>
    <row r="13" spans="4:44" ht="18" customHeight="1" thickBot="1" x14ac:dyDescent="0.4">
      <c r="P13" s="127" t="str">
        <f>PO!BB22</f>
        <v/>
      </c>
      <c r="Q13" s="128"/>
      <c r="R13" s="128"/>
      <c r="S13" s="118"/>
      <c r="T13" s="119"/>
      <c r="U13" s="26"/>
      <c r="V13" s="26"/>
      <c r="W13" s="26"/>
      <c r="X13" s="26"/>
      <c r="Y13" s="26"/>
      <c r="Z13" s="26"/>
      <c r="AB13" s="124"/>
      <c r="AC13" s="118"/>
      <c r="AD13" s="120" t="str">
        <f>PO!BB26</f>
        <v/>
      </c>
      <c r="AE13" s="120"/>
      <c r="AF13" s="121"/>
    </row>
    <row r="14" spans="4:44" ht="18" customHeight="1" thickBot="1" x14ac:dyDescent="0.4">
      <c r="D14" s="127" t="str">
        <f>PO!E13</f>
        <v>1G</v>
      </c>
      <c r="E14" s="128"/>
      <c r="F14" s="128"/>
      <c r="G14" s="118"/>
      <c r="H14" s="119"/>
      <c r="AN14" s="124"/>
      <c r="AO14" s="118"/>
      <c r="AP14" s="120" t="str">
        <f>PO!E17</f>
        <v>1H</v>
      </c>
      <c r="AQ14" s="120"/>
      <c r="AR14" s="121"/>
    </row>
    <row r="15" spans="4:44" ht="18" customHeight="1" thickBot="1" x14ac:dyDescent="0.4">
      <c r="J15" s="127" t="str">
        <f>PO!BB13</f>
        <v/>
      </c>
      <c r="K15" s="128"/>
      <c r="L15" s="128"/>
      <c r="M15" s="118"/>
      <c r="N15" s="119"/>
      <c r="AH15" s="124"/>
      <c r="AI15" s="118"/>
      <c r="AJ15" s="120" t="str">
        <f>PO!BB17</f>
        <v/>
      </c>
      <c r="AK15" s="120"/>
      <c r="AL15" s="121"/>
    </row>
    <row r="16" spans="4:44" ht="18" customHeight="1" thickBot="1" x14ac:dyDescent="0.4">
      <c r="D16" s="127" t="str">
        <f>PO!P13</f>
        <v>2H</v>
      </c>
      <c r="E16" s="128"/>
      <c r="F16" s="128"/>
      <c r="G16" s="118"/>
      <c r="H16" s="119"/>
      <c r="X16" s="31"/>
      <c r="AN16" s="124"/>
      <c r="AO16" s="118"/>
      <c r="AP16" s="120" t="str">
        <f>PO!P17</f>
        <v>2G</v>
      </c>
      <c r="AQ16" s="120"/>
      <c r="AR16" s="121"/>
    </row>
    <row r="17" spans="21:27" ht="15" thickBot="1" x14ac:dyDescent="0.4"/>
    <row r="18" spans="21:27" x14ac:dyDescent="0.35">
      <c r="U18" s="112" t="str">
        <f>PO!D41</f>
        <v/>
      </c>
      <c r="V18" s="113"/>
      <c r="W18" s="113"/>
      <c r="X18" s="113"/>
      <c r="Y18" s="113"/>
      <c r="Z18" s="113"/>
      <c r="AA18" s="114"/>
    </row>
    <row r="19" spans="21:27" ht="15" thickBot="1" x14ac:dyDescent="0.4">
      <c r="U19" s="115"/>
      <c r="V19" s="116"/>
      <c r="W19" s="116"/>
      <c r="X19" s="116"/>
      <c r="Y19" s="116"/>
      <c r="Z19" s="116"/>
      <c r="AA19" s="117"/>
    </row>
    <row r="23" spans="21:27" ht="15" customHeight="1" x14ac:dyDescent="0.35"/>
  </sheetData>
  <sheetProtection algorithmName="SHA-512" hashValue="r4HY9fMQJXVj2y78xBROFm3JIvcQ3Xo+JB9OiEz2gwbjaYKtJR5+TV1qKaHHcZyMG2KiBsnuFCh5/OYDHqMzmw==" saltValue="+wTWL0fLaFW41ZP6ZjWEDA==" spinCount="100000" sheet="1" selectLockedCells="1"/>
  <mergeCells count="61">
    <mergeCell ref="D16:F16"/>
    <mergeCell ref="G16:H16"/>
    <mergeCell ref="D2:F2"/>
    <mergeCell ref="G2:H2"/>
    <mergeCell ref="D4:F4"/>
    <mergeCell ref="G4:H4"/>
    <mergeCell ref="D6:F6"/>
    <mergeCell ref="G6:H6"/>
    <mergeCell ref="D8:F8"/>
    <mergeCell ref="G8:H8"/>
    <mergeCell ref="D10:F10"/>
    <mergeCell ref="G10:H10"/>
    <mergeCell ref="D12:F12"/>
    <mergeCell ref="G12:H12"/>
    <mergeCell ref="D14:F14"/>
    <mergeCell ref="G14:H14"/>
    <mergeCell ref="AN2:AO2"/>
    <mergeCell ref="AP2:AR2"/>
    <mergeCell ref="AN4:AO4"/>
    <mergeCell ref="AP4:AR4"/>
    <mergeCell ref="AN6:AO6"/>
    <mergeCell ref="AP6:AR6"/>
    <mergeCell ref="AN14:AO14"/>
    <mergeCell ref="AP14:AR14"/>
    <mergeCell ref="AN16:AO16"/>
    <mergeCell ref="AP16:AR16"/>
    <mergeCell ref="J3:L3"/>
    <mergeCell ref="M3:N3"/>
    <mergeCell ref="J7:L7"/>
    <mergeCell ref="M7:N7"/>
    <mergeCell ref="J11:L11"/>
    <mergeCell ref="M11:N11"/>
    <mergeCell ref="AN8:AO8"/>
    <mergeCell ref="AP8:AR8"/>
    <mergeCell ref="AN10:AO10"/>
    <mergeCell ref="AP10:AR10"/>
    <mergeCell ref="AN12:AO12"/>
    <mergeCell ref="AP12:AR12"/>
    <mergeCell ref="J15:L15"/>
    <mergeCell ref="M15:N15"/>
    <mergeCell ref="AH3:AI3"/>
    <mergeCell ref="AJ3:AL3"/>
    <mergeCell ref="AH7:AI7"/>
    <mergeCell ref="AJ7:AL7"/>
    <mergeCell ref="AH11:AI11"/>
    <mergeCell ref="AJ11:AL11"/>
    <mergeCell ref="AH15:AI15"/>
    <mergeCell ref="AJ15:AL15"/>
    <mergeCell ref="P5:R5"/>
    <mergeCell ref="P13:R13"/>
    <mergeCell ref="S13:T13"/>
    <mergeCell ref="AB5:AC5"/>
    <mergeCell ref="AD5:AF5"/>
    <mergeCell ref="AB13:AC13"/>
    <mergeCell ref="U18:AA19"/>
    <mergeCell ref="S5:T5"/>
    <mergeCell ref="AD13:AF13"/>
    <mergeCell ref="V10:X10"/>
    <mergeCell ref="Y10:Z10"/>
    <mergeCell ref="V8:W8"/>
    <mergeCell ref="X8:Z8"/>
  </mergeCells>
  <pageMargins left="0.7" right="0.7" top="0.75" bottom="0.75" header="0.3" footer="0.3"/>
  <pageSetup paperSize="9" orientation="portrait" horizontalDpi="0" verticalDpi="0" r:id="rId1"/>
  <drawing r:id="rId2"/>
  <legacy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2" width="10.72656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8.7265625" hidden="1" customWidth="1"/>
    <col min="68" max="68" width="5.7265625" hidden="1" customWidth="1"/>
    <col min="69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26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Portugal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Portugal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A!$BS$32</v>
      </c>
    </row>
    <row r="4" spans="3:70" ht="15.75" customHeight="1" x14ac:dyDescent="0.35">
      <c r="C4" s="3">
        <v>2</v>
      </c>
      <c r="D4" s="4"/>
      <c r="E4" s="53" t="str">
        <f>VLOOKUP(C4,$BF$3:$BN$6,3,FALSE)</f>
        <v>España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España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A!$BS$20</v>
      </c>
    </row>
    <row r="5" spans="3:70" ht="15.75" customHeight="1" x14ac:dyDescent="0.35">
      <c r="C5" s="3">
        <v>3</v>
      </c>
      <c r="D5" s="4"/>
      <c r="E5" s="53" t="str">
        <f>VLOOKUP(C5,$BF$3:$BN$6,3,FALSE)</f>
        <v>Marruecos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Marruecos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A!$BS$26</v>
      </c>
    </row>
    <row r="6" spans="3:70" ht="15.75" customHeight="1" x14ac:dyDescent="0.35">
      <c r="C6" s="3">
        <v>4</v>
      </c>
      <c r="D6" s="4"/>
      <c r="E6" s="53" t="str">
        <f>VLOOKUP(C6,$BF$3:$BN$6,3,FALSE)</f>
        <v>Irán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Irán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A!$BS$23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60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Marruecos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Irán</v>
      </c>
      <c r="M9" s="45"/>
      <c r="N9" s="45"/>
      <c r="O9" s="45"/>
      <c r="P9" s="46"/>
      <c r="BA9" s="12">
        <v>3</v>
      </c>
      <c r="BB9" s="14">
        <v>4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61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Portugal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España</v>
      </c>
      <c r="M11" s="45"/>
      <c r="N11" s="45"/>
      <c r="O11" s="45"/>
      <c r="P11" s="46"/>
      <c r="BA11" s="12">
        <v>1</v>
      </c>
      <c r="BB11" s="14">
        <v>2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62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Portugal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Marruecos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63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Irán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España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64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Irán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Portugal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65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España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Marruecos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i07AGzPULGODBnzizKJKT631mQjd/cdhtdM3ivkf2M28DhedMIVyZlPvQr5QBDDRNG3xOHVFhvnJpSen47/3Gg==" saltValue="8BoN17R76gbMhiOJ+V1BGg==" spinCount="100000" sheet="1" formatCells="0" formatColumns="0" formatRows="0" insertColumns="0" insertRows="0" insertHyperlinks="0" deleteColumns="0" deleteRows="0" selectLockedCells="1" sort="0" autoFilter="0" pivotTables="0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1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2" width="10.72656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5.7265625" hidden="1" customWidth="1"/>
    <col min="68" max="68" width="5.7265625" customWidth="1"/>
    <col min="69" max="69" width="11.453125" customWidth="1"/>
    <col min="70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31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Francia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Francia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A!$BS$21</v>
      </c>
    </row>
    <row r="4" spans="3:70" ht="15.75" customHeight="1" x14ac:dyDescent="0.35">
      <c r="C4" s="3">
        <v>2</v>
      </c>
      <c r="D4" s="4"/>
      <c r="E4" s="53" t="str">
        <f>VLOOKUP(C4,$BF$3:$BN$6,3,FALSE)</f>
        <v>Australia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Australia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A!$BS$11</v>
      </c>
    </row>
    <row r="5" spans="3:70" ht="15.75" customHeight="1" x14ac:dyDescent="0.35">
      <c r="C5" s="3">
        <v>3</v>
      </c>
      <c r="D5" s="4"/>
      <c r="E5" s="53" t="str">
        <f>VLOOKUP(C5,$BF$3:$BN$6,3,FALSE)</f>
        <v>Perú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Perú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A!$BS$30</v>
      </c>
    </row>
    <row r="6" spans="3:70" ht="15.75" customHeight="1" x14ac:dyDescent="0.35">
      <c r="C6" s="3">
        <v>4</v>
      </c>
      <c r="D6" s="4"/>
      <c r="E6" s="53" t="str">
        <f>VLOOKUP(C6,$BF$3:$BN$6,3,FALSE)</f>
        <v>Dinamarca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Dinamarca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A!$BS$18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66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Francia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Australia</v>
      </c>
      <c r="M9" s="45"/>
      <c r="N9" s="45"/>
      <c r="O9" s="45"/>
      <c r="P9" s="46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67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Perú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Dinamarca</v>
      </c>
      <c r="M11" s="45"/>
      <c r="N11" s="45"/>
      <c r="O11" s="45"/>
      <c r="P11" s="46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68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Francia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Perú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69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Dinamarca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Australia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70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Dinamarca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Francia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71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Australia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Perú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VmRrUxln3Ujh+/DymmMHIU7P6jhkyWwEPG5balsODirhCZtO9HJ8Ce89PI00M/rnU/no9BhlDZaEdPwehWreZA==" saltValue="Rf2bRUISJmc3Dk0FzCwvkA==" spinCount="100000" sheet="1" formatCells="0" formatColumns="0" formatRows="0" insertColumns="0" insertRows="0" insertHyperlinks="0" deleteColumns="0" deleteRows="0" selectLockedCells="1" sort="0" autoFilter="0" pivotTables="0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2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1" width="10.7265625" customWidth="1"/>
    <col min="52" max="52" width="2.269531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5.7265625" hidden="1" customWidth="1"/>
    <col min="68" max="68" width="5.7265625" customWidth="1"/>
    <col min="69" max="69" width="11.453125" customWidth="1"/>
    <col min="70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36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Argentina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Argentina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A!$BS$10</v>
      </c>
    </row>
    <row r="4" spans="3:70" ht="15.75" customHeight="1" x14ac:dyDescent="0.35">
      <c r="C4" s="3">
        <v>2</v>
      </c>
      <c r="D4" s="4"/>
      <c r="E4" s="53" t="str">
        <f>VLOOKUP(C4,$BF$3:$BN$6,3,FALSE)</f>
        <v>Islandia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Islandia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A!$BS$24</v>
      </c>
    </row>
    <row r="5" spans="3:70" ht="15.75" customHeight="1" x14ac:dyDescent="0.35">
      <c r="C5" s="3">
        <v>3</v>
      </c>
      <c r="D5" s="4"/>
      <c r="E5" s="53" t="str">
        <f>VLOOKUP(C5,$BF$3:$BN$6,3,FALSE)</f>
        <v>Croacia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Croacia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A!$BS$17</v>
      </c>
    </row>
    <row r="6" spans="3:70" ht="15.75" customHeight="1" x14ac:dyDescent="0.35">
      <c r="C6" s="3">
        <v>4</v>
      </c>
      <c r="D6" s="4"/>
      <c r="E6" s="53" t="str">
        <f>VLOOKUP(C6,$BF$3:$BN$6,3,FALSE)</f>
        <v>Nigeria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Nigeria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A!$BS$28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72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Argentina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Islandia</v>
      </c>
      <c r="M9" s="45"/>
      <c r="N9" s="45"/>
      <c r="O9" s="45"/>
      <c r="P9" s="46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73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Croacia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Nigeria</v>
      </c>
      <c r="M11" s="45"/>
      <c r="N11" s="45"/>
      <c r="O11" s="45"/>
      <c r="P11" s="46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74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Argentina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Croacia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75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Nigeria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Islandia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76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Nigeria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Argentina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77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Islandia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Croacia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lsk+VxHHcyrSBPNrwtiPrRl1dNRlk6PNvqiYk6cVPkoOHlm7dVpZjwHqYb6ffXtOBbR//EJXiYVKjN3TphWFkQ==" saltValue="EO3Fjqqfch6W+RQAAPv4kQ==" spinCount="100000" sheet="1" formatCells="0" formatColumns="0" formatRows="0" insertColumns="0" insertRows="0" insertHyperlinks="0" deleteColumns="0" deleteRows="0" selectLockedCells="1" sort="0" autoFilter="0" pivotTables="0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3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1" width="10.7265625" customWidth="1"/>
    <col min="52" max="52" width="2.26953125" hidden="1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8" width="5.7265625" hidden="1" customWidth="1"/>
    <col min="69" max="70" width="11.453125" hidden="1" customWidth="1"/>
    <col min="71" max="71" width="0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25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Brasil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Brasil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A!$BS$13</v>
      </c>
    </row>
    <row r="4" spans="3:70" ht="15.75" customHeight="1" x14ac:dyDescent="0.35">
      <c r="C4" s="3">
        <v>2</v>
      </c>
      <c r="D4" s="4"/>
      <c r="E4" s="53" t="str">
        <f>VLOOKUP(C4,$BF$3:$BN$6,3,FALSE)</f>
        <v>Suiza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Suiza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A!$BS$37</v>
      </c>
    </row>
    <row r="5" spans="3:70" ht="15.75" customHeight="1" x14ac:dyDescent="0.35">
      <c r="C5" s="3">
        <v>3</v>
      </c>
      <c r="D5" s="4"/>
      <c r="E5" s="53" t="str">
        <f>VLOOKUP(C5,$BF$3:$BN$6,3,FALSE)</f>
        <v>Costa Rica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Costa Rica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A!$BS$16</v>
      </c>
    </row>
    <row r="6" spans="3:70" ht="15.75" customHeight="1" x14ac:dyDescent="0.35">
      <c r="C6" s="3">
        <v>4</v>
      </c>
      <c r="D6" s="4"/>
      <c r="E6" s="53" t="str">
        <f>VLOOKUP(C6,$BF$3:$BN$6,3,FALSE)</f>
        <v>Serbia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Serbia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A!$BS$35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78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Costa Rica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Serbia</v>
      </c>
      <c r="M9" s="45"/>
      <c r="N9" s="45"/>
      <c r="O9" s="45"/>
      <c r="P9" s="46"/>
      <c r="BA9" s="12">
        <v>3</v>
      </c>
      <c r="BB9" s="14">
        <v>4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79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Brasil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Suiza</v>
      </c>
      <c r="M11" s="45"/>
      <c r="N11" s="45"/>
      <c r="O11" s="45"/>
      <c r="P11" s="46"/>
      <c r="BA11" s="12">
        <v>1</v>
      </c>
      <c r="BB11" s="14">
        <v>2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80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Brasil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Costa Rica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81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Serbia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Suiza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82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Serbia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Brasil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83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Suiza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Costa Rica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LCHJQaNcy6MPD7A5mWXVJhCfuXXKkDsSU1d6dNH+p6mfYwWjDZHIDtj3pHtS7wFzkQN11vwEIntxGGXB1DQppw==" saltValue="/I23/EZLG+Y5Zk/P8S0clA==" spinCount="100000" sheet="1" formatCells="0" formatColumns="0" formatRows="0" insertColumns="0" insertRows="0" insertHyperlinks="0" deleteColumns="0" deleteRows="0" selectLockedCells="1" sort="0" autoFilter="0" pivotTables="0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4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1" width="10.7265625" customWidth="1"/>
    <col min="52" max="52" width="2.269531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5.7265625" hidden="1" customWidth="1"/>
    <col min="68" max="68" width="5.7265625" customWidth="1"/>
    <col min="69" max="69" width="11.453125" customWidth="1"/>
    <col min="70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45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Alemania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Alemania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A!$BS$8</v>
      </c>
    </row>
    <row r="4" spans="3:70" ht="15.75" customHeight="1" x14ac:dyDescent="0.35">
      <c r="C4" s="3">
        <v>2</v>
      </c>
      <c r="D4" s="4"/>
      <c r="E4" s="53" t="str">
        <f>VLOOKUP(C4,$BF$3:$BN$6,3,FALSE)</f>
        <v>México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México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A!$BS$27</v>
      </c>
    </row>
    <row r="5" spans="3:70" ht="15.75" customHeight="1" x14ac:dyDescent="0.35">
      <c r="C5" s="3">
        <v>3</v>
      </c>
      <c r="D5" s="4"/>
      <c r="E5" s="53" t="str">
        <f>VLOOKUP(C5,$BF$3:$BN$6,3,FALSE)</f>
        <v>Suecia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Suecia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A!$BS$36</v>
      </c>
    </row>
    <row r="6" spans="3:70" ht="15.75" customHeight="1" x14ac:dyDescent="0.35">
      <c r="C6" s="3">
        <v>4</v>
      </c>
      <c r="D6" s="4"/>
      <c r="E6" s="53" t="str">
        <f>VLOOKUP(C6,$BF$3:$BN$6,3,FALSE)</f>
        <v>Corea del Sur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Corea del Sur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A!$BS$15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84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Alemania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México</v>
      </c>
      <c r="M9" s="45"/>
      <c r="N9" s="45"/>
      <c r="O9" s="45"/>
      <c r="P9" s="46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85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Suecia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Corea del Sur</v>
      </c>
      <c r="M11" s="45"/>
      <c r="N11" s="45"/>
      <c r="O11" s="45"/>
      <c r="P11" s="46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86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Alemania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Suecia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87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Corea del Sur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México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88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Corea del Sur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Alemania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89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México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Suecia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MFx6BJdBtWWX4ze6HscOYtgMbyTGOCoBVIyrfkhwsc0WLJBGZqouvZmxfKWQqioXtkxQCPgPjpbXYtzbkX54sA==" saltValue="EGJWsO3YZ2YPkXiVvflvww==" spinCount="100000" sheet="1" formatCells="0" formatColumns="0" formatRows="0" insertColumns="0" insertRows="0" insertHyperlinks="0" deleteColumns="0" deleteRows="0" selectLockedCells="1" sort="0" autoFilter="0" pivotTables="0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5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1" width="10.7265625" customWidth="1"/>
    <col min="52" max="52" width="2.269531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5.7265625" hidden="1" customWidth="1"/>
    <col min="68" max="68" width="5.7265625" customWidth="1"/>
    <col min="69" max="69" width="11.453125" customWidth="1"/>
    <col min="70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50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Bélgica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Bélgica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A!$BS$12</v>
      </c>
    </row>
    <row r="4" spans="3:70" ht="15.75" customHeight="1" x14ac:dyDescent="0.35">
      <c r="C4" s="3">
        <v>2</v>
      </c>
      <c r="D4" s="4"/>
      <c r="E4" s="53" t="str">
        <f>VLOOKUP(C4,$BF$3:$BN$6,3,FALSE)</f>
        <v>Panamá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Panamá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A!$BS$29</v>
      </c>
    </row>
    <row r="5" spans="3:70" ht="15.75" customHeight="1" x14ac:dyDescent="0.35">
      <c r="C5" s="3">
        <v>3</v>
      </c>
      <c r="D5" s="4"/>
      <c r="E5" s="53" t="str">
        <f>VLOOKUP(C5,$BF$3:$BN$6,3,FALSE)</f>
        <v>Túnez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Túnez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A!$BS$38</v>
      </c>
    </row>
    <row r="6" spans="3:70" ht="15.75" customHeight="1" x14ac:dyDescent="0.35">
      <c r="C6" s="3">
        <v>4</v>
      </c>
      <c r="D6" s="4"/>
      <c r="E6" s="53" t="str">
        <f>VLOOKUP(C6,$BF$3:$BN$6,3,FALSE)</f>
        <v>Inglaterra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Inglaterra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A!$BS$22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90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Bélgica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Panamá</v>
      </c>
      <c r="M9" s="45"/>
      <c r="N9" s="45"/>
      <c r="O9" s="45"/>
      <c r="P9" s="46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91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Túnez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Inglaterra</v>
      </c>
      <c r="M11" s="45"/>
      <c r="N11" s="45"/>
      <c r="O11" s="45"/>
      <c r="P11" s="46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92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Bélgica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Túnez</v>
      </c>
      <c r="M13" s="45"/>
      <c r="N13" s="45"/>
      <c r="O13" s="45"/>
      <c r="P13" s="46"/>
      <c r="BA13" s="12">
        <v>1</v>
      </c>
      <c r="BB13" s="14">
        <v>3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93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Inglaterra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Panamá</v>
      </c>
      <c r="M15" s="45"/>
      <c r="N15" s="45"/>
      <c r="O15" s="45"/>
      <c r="P15" s="46"/>
      <c r="BA15" s="12">
        <v>4</v>
      </c>
      <c r="BB15" s="14">
        <v>2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94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Inglaterra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Bélgica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95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Panamá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Túnez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hHS6vgyX1dFm9lGRvQ2GPiQBQKw2QY0GQ+oo6PJjuDyPOAMM6+RTTlo82IaXi7kb/cQBKhMIhZc4Dok/dSG6Vg==" saltValue="5kNZsAKDz5MNROf0oceFYQ==" spinCount="100000" sheet="1" selectLockedCells="1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6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C2:BR20"/>
  <sheetViews>
    <sheetView showGridLines="0" showRowColHeaders="0" zoomScaleNormal="100" workbookViewId="0">
      <selection activeCell="C8" sqref="C8:P8"/>
    </sheetView>
  </sheetViews>
  <sheetFormatPr baseColWidth="10" defaultRowHeight="14.5" x14ac:dyDescent="0.35"/>
  <cols>
    <col min="1" max="1" width="1.7265625" customWidth="1"/>
    <col min="2" max="2" width="16.26953125" customWidth="1"/>
    <col min="3" max="3" width="3.7265625" customWidth="1"/>
    <col min="4" max="6" width="6.7265625" customWidth="1"/>
    <col min="7" max="16" width="3.7265625" customWidth="1"/>
    <col min="17" max="17" width="2.7265625" customWidth="1"/>
    <col min="18" max="51" width="10.7265625" customWidth="1"/>
    <col min="52" max="52" width="2.26953125" customWidth="1"/>
    <col min="53" max="56" width="4.54296875" hidden="1" customWidth="1"/>
    <col min="57" max="59" width="4.26953125" hidden="1" customWidth="1"/>
    <col min="60" max="60" width="16" hidden="1" customWidth="1"/>
    <col min="61" max="66" width="4.26953125" hidden="1" customWidth="1"/>
    <col min="67" max="67" width="5.7265625" hidden="1" customWidth="1"/>
    <col min="68" max="68" width="5.7265625" customWidth="1"/>
    <col min="69" max="69" width="11.453125" customWidth="1"/>
    <col min="70" max="70" width="11.453125" hidden="1" customWidth="1"/>
  </cols>
  <sheetData>
    <row r="2" spans="3:70" ht="15.75" customHeight="1" x14ac:dyDescent="0.35">
      <c r="C2" s="2" t="s">
        <v>0</v>
      </c>
      <c r="D2" s="50" t="s">
        <v>1</v>
      </c>
      <c r="E2" s="51"/>
      <c r="F2" s="51"/>
      <c r="G2" s="51"/>
      <c r="H2" s="52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BF2" s="15" t="s">
        <v>0</v>
      </c>
      <c r="BG2" s="27" t="s">
        <v>55</v>
      </c>
      <c r="BH2" s="15" t="s">
        <v>132</v>
      </c>
      <c r="BI2" s="15" t="s">
        <v>4</v>
      </c>
      <c r="BJ2" s="15" t="s">
        <v>5</v>
      </c>
      <c r="BK2" s="15" t="s">
        <v>6</v>
      </c>
      <c r="BL2" s="15" t="s">
        <v>7</v>
      </c>
      <c r="BM2" s="15" t="s">
        <v>8</v>
      </c>
      <c r="BN2" s="15" t="s">
        <v>2</v>
      </c>
      <c r="BO2" s="18" t="s">
        <v>133</v>
      </c>
    </row>
    <row r="3" spans="3:70" ht="15.75" customHeight="1" x14ac:dyDescent="0.35">
      <c r="C3" s="3">
        <v>1</v>
      </c>
      <c r="D3" s="4"/>
      <c r="E3" s="53" t="str">
        <f>VLOOKUP($C3,$BF$3:$BN$6,3,FALSE)</f>
        <v>Polonia</v>
      </c>
      <c r="F3" s="53"/>
      <c r="G3" s="53"/>
      <c r="H3" s="54"/>
      <c r="I3" s="5">
        <f>VLOOKUP($C3,$BF$3:$BN$6,9,FALSE)</f>
        <v>0</v>
      </c>
      <c r="J3" s="5">
        <f>SUM(K3:M3)</f>
        <v>0</v>
      </c>
      <c r="K3" s="5">
        <f>VLOOKUP($C3,$BF$3:$BN$6,4,FALSE)</f>
        <v>0</v>
      </c>
      <c r="L3" s="5">
        <f>VLOOKUP($C3,$BF$3:$BN$6,5,FALSE)</f>
        <v>0</v>
      </c>
      <c r="M3" s="5">
        <f>VLOOKUP($C3,$BF$3:$BN$6,6,FALSE)</f>
        <v>0</v>
      </c>
      <c r="N3" s="5">
        <f>VLOOKUP($C3,$BF$3:$BN$6,7,FALSE)</f>
        <v>0</v>
      </c>
      <c r="O3" s="5">
        <f>VLOOKUP($C3,$BF$3:$BN$6,8,FALSE)</f>
        <v>0</v>
      </c>
      <c r="P3" s="5">
        <f>+N3-O3</f>
        <v>0</v>
      </c>
      <c r="BF3" s="15">
        <f>RANK(BO3,$BO$3:$BO$6)</f>
        <v>1</v>
      </c>
      <c r="BG3" s="15">
        <v>1</v>
      </c>
      <c r="BH3" s="15" t="str">
        <f>IFERROR(VLOOKUP($BG$2&amp;BG3,BD_Selecciones,2,FALSE),$BG$2&amp;BG3)</f>
        <v>Polonia</v>
      </c>
      <c r="BI3" s="25">
        <f>SUMIF($C$9:$C$19,$BH3,$BE$9:$BE$19)+SUMIF($L$9:$L$19,$BH3,$BG$9:$BG$19)</f>
        <v>0</v>
      </c>
      <c r="BJ3" s="25">
        <f>SUMIF($C$9:$C$19,$BH3,$BF$9:$BF$19)+SUMIF($L$9:$L$19,$BH3,$BF$9:$BF$19)</f>
        <v>0</v>
      </c>
      <c r="BK3" s="25">
        <f>SUMIF($C$9:$C$19,$BH3,$BG$9:$BG$19)+SUMIF($L$9:$L$19,$BH3,$BE$9:$BE$19)</f>
        <v>0</v>
      </c>
      <c r="BL3" s="25">
        <f>SUMIF($C$9:$C$19,$BH3,$BC$9:$BC$19)+SUMIF($L$9:$L$19,$BH3,$BD$9:$BD$19)</f>
        <v>0</v>
      </c>
      <c r="BM3" s="25">
        <f>SUMIF($C$9:$C$19,$BH3,$BD$9:$BD$19)+SUMIF($L$9:$L$19,$BH3,$BC$9:$BC$19)</f>
        <v>0</v>
      </c>
      <c r="BN3" s="25">
        <f>BI3*3+BJ3</f>
        <v>0</v>
      </c>
      <c r="BO3" s="28">
        <f>+BN3*100000+BL3-BM3+BL3/10+BG6/100000000</f>
        <v>4.0000000000000001E-8</v>
      </c>
      <c r="BR3" t="str">
        <f>IFERROR(VLOOKUP(E3,BD_SeleccIma,3,FALSE),VLOOKUP("imz",BD_SeleccIma,3,FALSE))</f>
        <v>A!$BS$31</v>
      </c>
    </row>
    <row r="4" spans="3:70" ht="15.75" customHeight="1" x14ac:dyDescent="0.35">
      <c r="C4" s="3">
        <v>2</v>
      </c>
      <c r="D4" s="4"/>
      <c r="E4" s="53" t="str">
        <f>VLOOKUP(C4,$BF$3:$BN$6,3,FALSE)</f>
        <v>Senegal</v>
      </c>
      <c r="F4" s="53"/>
      <c r="G4" s="53"/>
      <c r="H4" s="54"/>
      <c r="I4" s="5">
        <f>VLOOKUP($C4,$BF$3:$BN$6,9,FALSE)</f>
        <v>0</v>
      </c>
      <c r="J4" s="5">
        <f>SUM(K4:M4)</f>
        <v>0</v>
      </c>
      <c r="K4" s="5">
        <f>VLOOKUP($C4,$BF$3:$BN$6,4,FALSE)</f>
        <v>0</v>
      </c>
      <c r="L4" s="5">
        <f>VLOOKUP($C4,$BF$3:$BN$6,5,FALSE)</f>
        <v>0</v>
      </c>
      <c r="M4" s="5">
        <f>VLOOKUP($C4,$BF$3:$BN$6,6,FALSE)</f>
        <v>0</v>
      </c>
      <c r="N4" s="5">
        <f>VLOOKUP($C4,$BF$3:$BN$6,7,FALSE)</f>
        <v>0</v>
      </c>
      <c r="O4" s="5">
        <f>VLOOKUP($C4,$BF$3:$BN$6,8,FALSE)</f>
        <v>0</v>
      </c>
      <c r="P4" s="5">
        <f>+N4-O4</f>
        <v>0</v>
      </c>
      <c r="BF4" s="15">
        <f>RANK(BO4,$BO$3:$BO$6)</f>
        <v>2</v>
      </c>
      <c r="BG4" s="15">
        <v>2</v>
      </c>
      <c r="BH4" s="15" t="str">
        <f>IFERROR(VLOOKUP($BG$2&amp;BG4,BD_Selecciones,2,FALSE),$BG$2&amp;BG4)</f>
        <v>Senegal</v>
      </c>
      <c r="BI4" s="25">
        <f>SUMIF($C$9:$C$19,$BH4,$BE$9:$BE$19)+SUMIF($L$9:$L$19,$BH4,$BG$9:$BG$19)</f>
        <v>0</v>
      </c>
      <c r="BJ4" s="25">
        <f>SUMIF($C$9:$C$19,$BH4,$BF$9:$BF$19)+SUMIF($L$9:$L$19,$BH4,$BF$9:$BF$19)</f>
        <v>0</v>
      </c>
      <c r="BK4" s="25">
        <f>SUMIF($C$9:$C$19,$BH4,$BG$9:$BG$19)+SUMIF($L$9:$L$19,$BH4,$BE$9:$BE$19)</f>
        <v>0</v>
      </c>
      <c r="BL4" s="25">
        <f>SUMIF($C$9:$C$19,$BH4,$BC$9:$BC$19)+SUMIF($L$9:$L$19,$BH4,$BD$9:$BD$19)</f>
        <v>0</v>
      </c>
      <c r="BM4" s="25">
        <f>SUMIF($C$9:$C$19,$BH4,$BD$9:$BD$19)+SUMIF($L$9:$L$19,$BH4,$BC$9:$BC$19)</f>
        <v>0</v>
      </c>
      <c r="BN4" s="25">
        <f>BI4*3+BJ4</f>
        <v>0</v>
      </c>
      <c r="BO4" s="28">
        <f>+BN4*100000+BL4-BM4+BL4/10+BG5/100000000</f>
        <v>2.9999999999999997E-8</v>
      </c>
      <c r="BR4" t="str">
        <f>IFERROR(VLOOKUP(E4,BD_SeleccIma,3,FALSE),VLOOKUP("imz",BD_SeleccIma,3,FALSE))</f>
        <v>A!$BS$34</v>
      </c>
    </row>
    <row r="5" spans="3:70" ht="15.75" customHeight="1" x14ac:dyDescent="0.35">
      <c r="C5" s="3">
        <v>3</v>
      </c>
      <c r="D5" s="4"/>
      <c r="E5" s="53" t="str">
        <f>VLOOKUP(C5,$BF$3:$BN$6,3,FALSE)</f>
        <v>Colombia</v>
      </c>
      <c r="F5" s="53"/>
      <c r="G5" s="53"/>
      <c r="H5" s="54"/>
      <c r="I5" s="5">
        <f>VLOOKUP($C5,$BF$3:$BN$6,9,FALSE)</f>
        <v>0</v>
      </c>
      <c r="J5" s="5">
        <f>SUM(K5:M5)</f>
        <v>0</v>
      </c>
      <c r="K5" s="5">
        <f>VLOOKUP($C5,$BF$3:$BN$6,4,FALSE)</f>
        <v>0</v>
      </c>
      <c r="L5" s="5">
        <f>VLOOKUP($C5,$BF$3:$BN$6,5,FALSE)</f>
        <v>0</v>
      </c>
      <c r="M5" s="5">
        <f>VLOOKUP($C5,$BF$3:$BN$6,6,FALSE)</f>
        <v>0</v>
      </c>
      <c r="N5" s="5">
        <f>VLOOKUP($C5,$BF$3:$BN$6,7,FALSE)</f>
        <v>0</v>
      </c>
      <c r="O5" s="5">
        <f>VLOOKUP($C5,$BF$3:$BN$6,8,FALSE)</f>
        <v>0</v>
      </c>
      <c r="P5" s="5">
        <f>+N5-O5</f>
        <v>0</v>
      </c>
      <c r="BF5" s="15">
        <f>RANK(BO5,$BO$3:$BO$6)</f>
        <v>3</v>
      </c>
      <c r="BG5" s="15">
        <v>3</v>
      </c>
      <c r="BH5" s="15" t="str">
        <f>IFERROR(VLOOKUP($BG$2&amp;BG5,BD_Selecciones,2,FALSE),$BG$2&amp;BG5)</f>
        <v>Colombia</v>
      </c>
      <c r="BI5" s="25">
        <f>SUMIF($C$9:$C$19,$BH5,$BE$9:$BE$19)+SUMIF($L$9:$L$19,$BH5,$BG$9:$BG$19)</f>
        <v>0</v>
      </c>
      <c r="BJ5" s="25">
        <f>SUMIF($C$9:$C$19,$BH5,$BF$9:$BF$19)+SUMIF($L$9:$L$19,$BH5,$BF$9:$BF$19)</f>
        <v>0</v>
      </c>
      <c r="BK5" s="25">
        <f>SUMIF($C$9:$C$19,$BH5,$BG$9:$BG$19)+SUMIF($L$9:$L$19,$BH5,$BE$9:$BE$19)</f>
        <v>0</v>
      </c>
      <c r="BL5" s="25">
        <f>SUMIF($C$9:$C$19,$BH5,$BC$9:$BC$19)+SUMIF($L$9:$L$19,$BH5,$BD$9:$BD$19)</f>
        <v>0</v>
      </c>
      <c r="BM5" s="25">
        <f>SUMIF($C$9:$C$19,$BH5,$BD$9:$BD$19)+SUMIF($L$9:$L$19,$BH5,$BC$9:$BC$19)</f>
        <v>0</v>
      </c>
      <c r="BN5" s="25">
        <f>BI5*3+BJ5</f>
        <v>0</v>
      </c>
      <c r="BO5" s="28">
        <f>+BN5*100000+BL5-BM5+BL5/10+BG4/100000000</f>
        <v>2E-8</v>
      </c>
      <c r="BR5" t="str">
        <f>IFERROR(VLOOKUP(E5,BD_SeleccIma,3,FALSE),VLOOKUP("imz",BD_SeleccIma,3,FALSE))</f>
        <v>A!$BS$14</v>
      </c>
    </row>
    <row r="6" spans="3:70" ht="15.75" customHeight="1" x14ac:dyDescent="0.35">
      <c r="C6" s="3">
        <v>4</v>
      </c>
      <c r="D6" s="4"/>
      <c r="E6" s="53" t="str">
        <f>VLOOKUP(C6,$BF$3:$BN$6,3,FALSE)</f>
        <v>Japón</v>
      </c>
      <c r="F6" s="53"/>
      <c r="G6" s="53"/>
      <c r="H6" s="54"/>
      <c r="I6" s="5">
        <f>VLOOKUP($C6,$BF$3:$BN$6,9,FALSE)</f>
        <v>0</v>
      </c>
      <c r="J6" s="5">
        <f>SUM(K6:M6)</f>
        <v>0</v>
      </c>
      <c r="K6" s="5">
        <f>VLOOKUP($C6,$BF$3:$BN$6,4,FALSE)</f>
        <v>0</v>
      </c>
      <c r="L6" s="5">
        <f>VLOOKUP($C6,$BF$3:$BN$6,5,FALSE)</f>
        <v>0</v>
      </c>
      <c r="M6" s="5">
        <f>VLOOKUP($C6,$BF$3:$BN$6,6,FALSE)</f>
        <v>0</v>
      </c>
      <c r="N6" s="5">
        <f>VLOOKUP($C6,$BF$3:$BN$6,7,FALSE)</f>
        <v>0</v>
      </c>
      <c r="O6" s="5">
        <f>VLOOKUP($C6,$BF$3:$BN$6,8,FALSE)</f>
        <v>0</v>
      </c>
      <c r="P6" s="5">
        <f>+N6-O6</f>
        <v>0</v>
      </c>
      <c r="BF6" s="15">
        <f>RANK(BO6,$BO$3:$BO$6)</f>
        <v>4</v>
      </c>
      <c r="BG6" s="15">
        <v>4</v>
      </c>
      <c r="BH6" s="15" t="str">
        <f>IFERROR(VLOOKUP($BG$2&amp;BG6,BD_Selecciones,2,FALSE),$BG$2&amp;BG6)</f>
        <v>Japón</v>
      </c>
      <c r="BI6" s="25">
        <f>SUMIF($C$9:$C$19,$BH6,$BE$9:$BE$19)+SUMIF($L$9:$L$19,$BH6,$BG$9:$BG$19)</f>
        <v>0</v>
      </c>
      <c r="BJ6" s="25">
        <f>SUMIF($C$9:$C$19,$BH6,$BF$9:$BF$19)+SUMIF($L$9:$L$19,$BH6,$BF$9:$BF$19)</f>
        <v>0</v>
      </c>
      <c r="BK6" s="25">
        <f>SUMIF($C$9:$C$19,$BH6,$BG$9:$BG$19)+SUMIF($L$9:$L$19,$BH6,$BE$9:$BE$19)</f>
        <v>0</v>
      </c>
      <c r="BL6" s="25">
        <f>SUMIF($C$9:$C$19,$BH6,$BC$9:$BC$19)+SUMIF($L$9:$L$19,$BH6,$BD$9:$BD$19)</f>
        <v>0</v>
      </c>
      <c r="BM6" s="25">
        <f>SUMIF($C$9:$C$19,$BH6,$BD$9:$BD$19)+SUMIF($L$9:$L$19,$BH6,$BC$9:$BC$19)</f>
        <v>0</v>
      </c>
      <c r="BN6" s="25">
        <f>BI6*3+BJ6</f>
        <v>0</v>
      </c>
      <c r="BO6" s="28">
        <f>+BN6*100000+BL6-BM6+BL6/10+BG3/100000000</f>
        <v>1E-8</v>
      </c>
      <c r="BR6" t="str">
        <f>IFERROR(VLOOKUP(E6,BD_SeleccIma,3,FALSE),VLOOKUP("imz",BD_SeleccIma,3,FALSE))</f>
        <v>A!$BS$25</v>
      </c>
    </row>
    <row r="7" spans="3:70" ht="15.75" customHeight="1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70" ht="15.75" customHeight="1" x14ac:dyDescent="0.35">
      <c r="C8" s="47" t="s">
        <v>96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BA8" s="9" t="s">
        <v>130</v>
      </c>
      <c r="BB8" s="11"/>
      <c r="BC8" s="9" t="s">
        <v>131</v>
      </c>
      <c r="BD8" s="11"/>
      <c r="BE8" s="9" t="s">
        <v>4</v>
      </c>
      <c r="BF8" s="10" t="s">
        <v>5</v>
      </c>
      <c r="BG8" s="11" t="s">
        <v>6</v>
      </c>
    </row>
    <row r="9" spans="3:70" ht="15.75" customHeight="1" x14ac:dyDescent="0.35">
      <c r="C9" s="41" t="str">
        <f>VLOOKUP(BA9,$BG$3:$BH$6,2,FALSE)</f>
        <v>Polonia</v>
      </c>
      <c r="D9" s="42"/>
      <c r="E9" s="42"/>
      <c r="F9" s="6"/>
      <c r="G9" s="7"/>
      <c r="H9" s="8" t="s">
        <v>14</v>
      </c>
      <c r="I9" s="7"/>
      <c r="J9" s="43"/>
      <c r="K9" s="44"/>
      <c r="L9" s="45" t="str">
        <f>VLOOKUP(BB9,$BG$3:$BH$6,2,FALSE)</f>
        <v>Senegal</v>
      </c>
      <c r="M9" s="45"/>
      <c r="N9" s="45"/>
      <c r="O9" s="45"/>
      <c r="P9" s="46"/>
      <c r="BA9" s="12">
        <v>1</v>
      </c>
      <c r="BB9" s="14">
        <v>2</v>
      </c>
      <c r="BC9" s="12" t="str">
        <f>IF(AND(G9&lt;&gt;"",I9&lt;&gt;""),G9,"")</f>
        <v/>
      </c>
      <c r="BD9" s="14" t="str">
        <f>IF(AND(G9&lt;&gt;"",I9&lt;&gt;""),I9,"")</f>
        <v/>
      </c>
      <c r="BE9" s="19" t="str">
        <f>IF(BC9="","",IF(BC9&gt;BD9,1,0))</f>
        <v/>
      </c>
      <c r="BF9" s="20" t="str">
        <f>IF(BC9="","",IF(BC9=BD9,1,0))</f>
        <v/>
      </c>
      <c r="BG9" s="21" t="str">
        <f>IF(BC9="","",IF(BC9&lt;BD9,1,0))</f>
        <v/>
      </c>
    </row>
    <row r="10" spans="3:70" ht="15.75" customHeight="1" x14ac:dyDescent="0.35">
      <c r="C10" s="47" t="s">
        <v>97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BA10" s="12"/>
      <c r="BB10" s="14"/>
      <c r="BC10" s="12"/>
      <c r="BD10" s="14"/>
      <c r="BE10" s="12"/>
      <c r="BF10" s="13"/>
      <c r="BG10" s="14"/>
    </row>
    <row r="11" spans="3:70" ht="15.75" customHeight="1" x14ac:dyDescent="0.35">
      <c r="C11" s="41" t="str">
        <f>VLOOKUP(BA11,$BG$3:$BH$6,2,FALSE)</f>
        <v>Colombia</v>
      </c>
      <c r="D11" s="42"/>
      <c r="E11" s="42"/>
      <c r="F11" s="6"/>
      <c r="G11" s="7"/>
      <c r="H11" s="8" t="s">
        <v>14</v>
      </c>
      <c r="I11" s="7"/>
      <c r="J11" s="43"/>
      <c r="K11" s="44"/>
      <c r="L11" s="45" t="str">
        <f>VLOOKUP(BB11,$BG$3:$BH$6,2,FALSE)</f>
        <v>Japón</v>
      </c>
      <c r="M11" s="45"/>
      <c r="N11" s="45"/>
      <c r="O11" s="45"/>
      <c r="P11" s="46"/>
      <c r="BA11" s="12">
        <v>3</v>
      </c>
      <c r="BB11" s="14">
        <v>4</v>
      </c>
      <c r="BC11" s="12" t="str">
        <f>IF(AND(G11&lt;&gt;"",I11&lt;&gt;""),G11,"")</f>
        <v/>
      </c>
      <c r="BD11" s="14" t="str">
        <f>IF(AND(G11&lt;&gt;"",I11&lt;&gt;""),I11,"")</f>
        <v/>
      </c>
      <c r="BE11" s="19" t="str">
        <f>IF(BC11="","",IF(BC11&gt;BD11,1,0))</f>
        <v/>
      </c>
      <c r="BF11" s="20" t="str">
        <f>IF(BC11="","",IF(BC11=BD11,1,0))</f>
        <v/>
      </c>
      <c r="BG11" s="21" t="str">
        <f>IF(BC11="","",IF(BC11&lt;BD11,1,0))</f>
        <v/>
      </c>
    </row>
    <row r="12" spans="3:70" ht="15.75" customHeight="1" x14ac:dyDescent="0.35">
      <c r="C12" s="47" t="s">
        <v>98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BA12" s="12"/>
      <c r="BB12" s="14"/>
      <c r="BC12" s="12"/>
      <c r="BD12" s="14"/>
      <c r="BE12" s="12"/>
      <c r="BF12" s="13"/>
      <c r="BG12" s="14"/>
    </row>
    <row r="13" spans="3:70" ht="15.75" customHeight="1" x14ac:dyDescent="0.35">
      <c r="C13" s="41" t="str">
        <f>VLOOKUP(BA13,$BG$3:$BH$6,2,FALSE)</f>
        <v>Japón</v>
      </c>
      <c r="D13" s="42"/>
      <c r="E13" s="42"/>
      <c r="F13" s="6"/>
      <c r="G13" s="7"/>
      <c r="H13" s="8" t="s">
        <v>14</v>
      </c>
      <c r="I13" s="7"/>
      <c r="J13" s="43"/>
      <c r="K13" s="44"/>
      <c r="L13" s="45" t="str">
        <f>VLOOKUP(BB13,$BG$3:$BH$6,2,FALSE)</f>
        <v>Senegal</v>
      </c>
      <c r="M13" s="45"/>
      <c r="N13" s="45"/>
      <c r="O13" s="45"/>
      <c r="P13" s="46"/>
      <c r="BA13" s="12">
        <v>4</v>
      </c>
      <c r="BB13" s="14">
        <v>2</v>
      </c>
      <c r="BC13" s="12" t="str">
        <f>IF(AND(G13&lt;&gt;"",I13&lt;&gt;""),G13,"")</f>
        <v/>
      </c>
      <c r="BD13" s="14" t="str">
        <f>IF(AND(G13&lt;&gt;"",I13&lt;&gt;""),I13,"")</f>
        <v/>
      </c>
      <c r="BE13" s="19" t="str">
        <f>IF(BC13="","",IF(BC13&gt;BD13,1,0))</f>
        <v/>
      </c>
      <c r="BF13" s="20" t="str">
        <f>IF(BC13="","",IF(BC13=BD13,1,0))</f>
        <v/>
      </c>
      <c r="BG13" s="21" t="str">
        <f>IF(BC13="","",IF(BC13&lt;BD13,1,0))</f>
        <v/>
      </c>
    </row>
    <row r="14" spans="3:70" ht="15.75" customHeight="1" x14ac:dyDescent="0.35">
      <c r="C14" s="47" t="s">
        <v>99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BA14" s="12"/>
      <c r="BB14" s="14"/>
      <c r="BC14" s="12"/>
      <c r="BD14" s="14"/>
      <c r="BE14" s="12"/>
      <c r="BF14" s="13"/>
      <c r="BG14" s="14"/>
    </row>
    <row r="15" spans="3:70" ht="15.75" customHeight="1" x14ac:dyDescent="0.35">
      <c r="C15" s="41" t="str">
        <f>VLOOKUP(BA15,$BG$3:$BH$6,2,FALSE)</f>
        <v>Polonia</v>
      </c>
      <c r="D15" s="42"/>
      <c r="E15" s="42"/>
      <c r="F15" s="6"/>
      <c r="G15" s="7"/>
      <c r="H15" s="8" t="s">
        <v>14</v>
      </c>
      <c r="I15" s="7"/>
      <c r="J15" s="43"/>
      <c r="K15" s="44"/>
      <c r="L15" s="45" t="str">
        <f>VLOOKUP(BB15,$BG$3:$BH$6,2,FALSE)</f>
        <v>Colombia</v>
      </c>
      <c r="M15" s="45"/>
      <c r="N15" s="45"/>
      <c r="O15" s="45"/>
      <c r="P15" s="46"/>
      <c r="BA15" s="12">
        <v>1</v>
      </c>
      <c r="BB15" s="14">
        <v>3</v>
      </c>
      <c r="BC15" s="12" t="str">
        <f>IF(AND(G15&lt;&gt;"",I15&lt;&gt;""),G15,"")</f>
        <v/>
      </c>
      <c r="BD15" s="14" t="str">
        <f>IF(AND(G15&lt;&gt;"",I15&lt;&gt;""),I15,"")</f>
        <v/>
      </c>
      <c r="BE15" s="19" t="str">
        <f>IF(BC15="","",IF(BC15&gt;BD15,1,0))</f>
        <v/>
      </c>
      <c r="BF15" s="20" t="str">
        <f>IF(BC15="","",IF(BC15=BD15,1,0))</f>
        <v/>
      </c>
      <c r="BG15" s="21" t="str">
        <f>IF(BC15="","",IF(BC15&lt;BD15,1,0))</f>
        <v/>
      </c>
    </row>
    <row r="16" spans="3:70" ht="15.75" customHeight="1" x14ac:dyDescent="0.35">
      <c r="C16" s="47" t="s">
        <v>100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BA16" s="12"/>
      <c r="BB16" s="14"/>
      <c r="BC16" s="12"/>
      <c r="BD16" s="14"/>
      <c r="BE16" s="12"/>
      <c r="BF16" s="13"/>
      <c r="BG16" s="14"/>
    </row>
    <row r="17" spans="3:59" ht="15.75" customHeight="1" x14ac:dyDescent="0.35">
      <c r="C17" s="41" t="str">
        <f>VLOOKUP(BA17,$BG$3:$BH$6,2,FALSE)</f>
        <v>Japón</v>
      </c>
      <c r="D17" s="42"/>
      <c r="E17" s="42"/>
      <c r="F17" s="6"/>
      <c r="G17" s="7"/>
      <c r="H17" s="8" t="s">
        <v>14</v>
      </c>
      <c r="I17" s="7"/>
      <c r="J17" s="43"/>
      <c r="K17" s="44"/>
      <c r="L17" s="45" t="str">
        <f>VLOOKUP(BB17,$BG$3:$BH$6,2,FALSE)</f>
        <v>Polonia</v>
      </c>
      <c r="M17" s="45"/>
      <c r="N17" s="45"/>
      <c r="O17" s="45"/>
      <c r="P17" s="46"/>
      <c r="BA17" s="12">
        <v>4</v>
      </c>
      <c r="BB17" s="14">
        <v>1</v>
      </c>
      <c r="BC17" s="12" t="str">
        <f>IF(AND(G17&lt;&gt;"",I17&lt;&gt;""),G17,"")</f>
        <v/>
      </c>
      <c r="BD17" s="14" t="str">
        <f>IF(AND(G17&lt;&gt;"",I17&lt;&gt;""),I17,"")</f>
        <v/>
      </c>
      <c r="BE17" s="19" t="str">
        <f>IF(BC17="","",IF(BC17&gt;BD17,1,0))</f>
        <v/>
      </c>
      <c r="BF17" s="20" t="str">
        <f>IF(BC17="","",IF(BC17=BD17,1,0))</f>
        <v/>
      </c>
      <c r="BG17" s="21" t="str">
        <f>IF(BC17="","",IF(BC17&lt;BD17,1,0))</f>
        <v/>
      </c>
    </row>
    <row r="18" spans="3:59" ht="15.75" customHeight="1" x14ac:dyDescent="0.35">
      <c r="C18" s="47" t="s">
        <v>101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BA18" s="12"/>
      <c r="BB18" s="14"/>
      <c r="BC18" s="12"/>
      <c r="BD18" s="14"/>
      <c r="BE18" s="12"/>
      <c r="BF18" s="13"/>
      <c r="BG18" s="14"/>
    </row>
    <row r="19" spans="3:59" ht="15.75" customHeight="1" thickBot="1" x14ac:dyDescent="0.4">
      <c r="C19" s="41" t="str">
        <f>VLOOKUP(BA19,$BG$3:$BH$6,2,FALSE)</f>
        <v>Senegal</v>
      </c>
      <c r="D19" s="42"/>
      <c r="E19" s="42"/>
      <c r="F19" s="6"/>
      <c r="G19" s="7"/>
      <c r="H19" s="8" t="s">
        <v>14</v>
      </c>
      <c r="I19" s="7"/>
      <c r="J19" s="43"/>
      <c r="K19" s="44"/>
      <c r="L19" s="45" t="str">
        <f>VLOOKUP(BB19,$BG$3:$BH$6,2,FALSE)</f>
        <v>Colombia</v>
      </c>
      <c r="M19" s="45"/>
      <c r="N19" s="45"/>
      <c r="O19" s="45"/>
      <c r="P19" s="46"/>
      <c r="BA19" s="16">
        <v>2</v>
      </c>
      <c r="BB19" s="17">
        <v>3</v>
      </c>
      <c r="BC19" s="16" t="str">
        <f>IF(AND(G19&lt;&gt;"",I19&lt;&gt;""),G19,"")</f>
        <v/>
      </c>
      <c r="BD19" s="17" t="str">
        <f>IF(AND(G19&lt;&gt;"",I19&lt;&gt;""),I19,"")</f>
        <v/>
      </c>
      <c r="BE19" s="22" t="str">
        <f>IF(BC19="","",IF(BC19&gt;BD19,1,0))</f>
        <v/>
      </c>
      <c r="BF19" s="23" t="str">
        <f>IF(BC19="","",IF(BC19=BD19,1,0))</f>
        <v/>
      </c>
      <c r="BG19" s="24" t="str">
        <f>IF(BC19="","",IF(BC19&lt;BD19,1,0))</f>
        <v/>
      </c>
    </row>
    <row r="20" spans="3:59" x14ac:dyDescent="0.35">
      <c r="R20" s="57"/>
      <c r="S20" s="57"/>
      <c r="T20" s="57"/>
      <c r="U20" s="57"/>
      <c r="V20" s="57"/>
      <c r="W20" s="57"/>
      <c r="X20" s="57"/>
    </row>
  </sheetData>
  <sheetProtection algorithmName="SHA-512" hashValue="/ggUUrhG9Kt2qqrNzxqO15RNcfowrTpF4anioxUCufzAKyyRGsmt0MyiSKB9HzUIgdYhV0CQ3aFiDcBms5XDbA==" saltValue="6OkyE7Guue7WXapHB72yPA==" spinCount="100000" sheet="1" selectLockedCells="1"/>
  <mergeCells count="30">
    <mergeCell ref="C8:P8"/>
    <mergeCell ref="D2:H2"/>
    <mergeCell ref="E3:H3"/>
    <mergeCell ref="E4:H4"/>
    <mergeCell ref="E5:H5"/>
    <mergeCell ref="E6:H6"/>
    <mergeCell ref="C18:P18"/>
    <mergeCell ref="C9:E9"/>
    <mergeCell ref="J9:K9"/>
    <mergeCell ref="L9:P9"/>
    <mergeCell ref="C10:P10"/>
    <mergeCell ref="C11:E11"/>
    <mergeCell ref="J11:K11"/>
    <mergeCell ref="L11:P11"/>
    <mergeCell ref="R20:X20"/>
    <mergeCell ref="C19:E19"/>
    <mergeCell ref="J19:K19"/>
    <mergeCell ref="L19:P19"/>
    <mergeCell ref="C12:P12"/>
    <mergeCell ref="C13:E13"/>
    <mergeCell ref="J13:K13"/>
    <mergeCell ref="L13:P13"/>
    <mergeCell ref="C14:P14"/>
    <mergeCell ref="C15:E15"/>
    <mergeCell ref="J15:K15"/>
    <mergeCell ref="L15:P15"/>
    <mergeCell ref="C16:P16"/>
    <mergeCell ref="C17:E17"/>
    <mergeCell ref="J17:K17"/>
    <mergeCell ref="L17:P17"/>
  </mergeCells>
  <dataValidations count="1">
    <dataValidation type="whole" allowBlank="1" showErrorMessage="1" error="Sólo Números" sqref="G9 I9 I11 G11 G13 I13 I15 G15 G17 I17 I19 G19" xr:uid="{00000000-0002-0000-07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1:BE43"/>
  <sheetViews>
    <sheetView showGridLines="0" showRowColHeaders="0" zoomScaleNormal="100" workbookViewId="0">
      <selection activeCell="E4" sqref="E4:T4"/>
    </sheetView>
  </sheetViews>
  <sheetFormatPr baseColWidth="10" defaultRowHeight="14.5" x14ac:dyDescent="0.35"/>
  <cols>
    <col min="1" max="1" width="1.7265625" customWidth="1"/>
    <col min="2" max="2" width="14.26953125" customWidth="1"/>
    <col min="3" max="4" width="7.54296875" customWidth="1"/>
    <col min="5" max="5" width="3.7265625" customWidth="1"/>
    <col min="6" max="8" width="6.7265625" customWidth="1"/>
    <col min="9" max="20" width="3.7265625" customWidth="1"/>
    <col min="21" max="21" width="3.54296875" customWidth="1"/>
    <col min="22" max="23" width="7.54296875" customWidth="1"/>
    <col min="24" max="24" width="3.7265625" customWidth="1"/>
    <col min="25" max="27" width="6.7265625" customWidth="1"/>
    <col min="28" max="39" width="3.7265625" customWidth="1"/>
    <col min="51" max="51" width="7.54296875" hidden="1" customWidth="1"/>
    <col min="52" max="53" width="5.1796875" hidden="1" customWidth="1"/>
    <col min="54" max="57" width="0" hidden="1" customWidth="1"/>
  </cols>
  <sheetData>
    <row r="1" spans="3:57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57" x14ac:dyDescent="0.35">
      <c r="C2" s="106" t="s">
        <v>134</v>
      </c>
      <c r="D2" s="101" t="s">
        <v>135</v>
      </c>
      <c r="E2" s="103" t="s">
        <v>144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  <c r="AZ2" t="s">
        <v>178</v>
      </c>
      <c r="BA2" t="s">
        <v>179</v>
      </c>
      <c r="BB2" t="s">
        <v>180</v>
      </c>
      <c r="BC2" t="s">
        <v>181</v>
      </c>
    </row>
    <row r="3" spans="3:57" x14ac:dyDescent="0.35">
      <c r="C3" s="107"/>
      <c r="D3" s="102"/>
      <c r="E3" s="41" t="str">
        <f>IF(A!J3=0,AZ3,A!E3)</f>
        <v>1A</v>
      </c>
      <c r="F3" s="42"/>
      <c r="G3" s="42"/>
      <c r="H3" s="6"/>
      <c r="I3" s="7"/>
      <c r="J3" s="34"/>
      <c r="K3" s="8" t="s">
        <v>14</v>
      </c>
      <c r="L3" s="34"/>
      <c r="M3" s="7"/>
      <c r="N3" s="44"/>
      <c r="O3" s="44"/>
      <c r="P3" s="45" t="str">
        <f>IF(B!J3=0,BA3,B!E4)</f>
        <v>2B</v>
      </c>
      <c r="Q3" s="45"/>
      <c r="R3" s="45"/>
      <c r="S3" s="45"/>
      <c r="T3" s="46"/>
      <c r="AY3" t="s">
        <v>135</v>
      </c>
      <c r="AZ3" t="s">
        <v>157</v>
      </c>
      <c r="BA3" t="s">
        <v>160</v>
      </c>
      <c r="BB3" t="str">
        <f>IF(OR(I3="",M3=""),"",IF(I3&lt;&gt;M3,IF(I3&gt;M3,E3,P3),IF(OR(J3="",L3=""),"",IF((I3+J3)=(L3+M3),"",IF((I3+J3)&gt;(L3+M3),E3,P3)))))</f>
        <v/>
      </c>
      <c r="BD3" t="str">
        <f>IFERROR(VLOOKUP(E3,BD_SeleccIma,3,FALSE),VLOOKUP("IMZ",BD_SeleccIma,3,FALSE))</f>
        <v>A!$BS$40</v>
      </c>
      <c r="BE3" t="str">
        <f>IFERROR(VLOOKUP(P3,BD_SeleccIma,3,FALSE),VLOOKUP("IMZ",BD_SeleccIma,3,FALSE))</f>
        <v>A!$BS$40</v>
      </c>
    </row>
    <row r="4" spans="3:57" x14ac:dyDescent="0.35">
      <c r="C4" s="107"/>
      <c r="D4" s="101" t="s">
        <v>136</v>
      </c>
      <c r="E4" s="103" t="s">
        <v>145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5"/>
    </row>
    <row r="5" spans="3:57" x14ac:dyDescent="0.35">
      <c r="C5" s="107"/>
      <c r="D5" s="102"/>
      <c r="E5" s="41" t="str">
        <f>IF('C'!J3=0,AZ5,'C'!E3)</f>
        <v>1C</v>
      </c>
      <c r="F5" s="42"/>
      <c r="G5" s="42"/>
      <c r="H5" s="6"/>
      <c r="I5" s="7"/>
      <c r="J5" s="34"/>
      <c r="K5" s="8" t="s">
        <v>14</v>
      </c>
      <c r="L5" s="34"/>
      <c r="M5" s="7"/>
      <c r="N5" s="44"/>
      <c r="O5" s="44"/>
      <c r="P5" s="45" t="str">
        <f>IF(D!J3=0,BA5,D!E4)</f>
        <v>2D</v>
      </c>
      <c r="Q5" s="45"/>
      <c r="R5" s="45"/>
      <c r="S5" s="45"/>
      <c r="T5" s="46"/>
      <c r="AY5" t="s">
        <v>136</v>
      </c>
      <c r="AZ5" t="s">
        <v>158</v>
      </c>
      <c r="BA5" t="s">
        <v>177</v>
      </c>
      <c r="BB5" t="str">
        <f>IF(OR(I5="",M5=""),"",IF(I5&lt;&gt;M5,IF(I5&gt;M5,E5,P5),IF(OR(J5="",L5=""),"",IF((I5+J5)=(L5+M5),"",IF((I5+J5)&gt;(L5+M5),E5,P5)))))</f>
        <v/>
      </c>
      <c r="BD5" t="str">
        <f>IFERROR(VLOOKUP(E5,BD_SeleccIma,3,FALSE),VLOOKUP("IMZ",BD_SeleccIma,3,FALSE))</f>
        <v>A!$BS$40</v>
      </c>
      <c r="BE5" t="str">
        <f>IFERROR(VLOOKUP(P5,BD_SeleccIma,3,FALSE),VLOOKUP("IMZ",BD_SeleccIma,3,FALSE))</f>
        <v>A!$BS$40</v>
      </c>
    </row>
    <row r="6" spans="3:57" x14ac:dyDescent="0.35">
      <c r="C6" s="107"/>
      <c r="D6" s="101" t="s">
        <v>137</v>
      </c>
      <c r="E6" s="103" t="s">
        <v>146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3:57" x14ac:dyDescent="0.35">
      <c r="C7" s="107"/>
      <c r="D7" s="102"/>
      <c r="E7" s="41" t="str">
        <f>IF(B!J3=0,AZ7,B!E3)</f>
        <v>1B</v>
      </c>
      <c r="F7" s="42"/>
      <c r="G7" s="42"/>
      <c r="H7" s="6"/>
      <c r="I7" s="7"/>
      <c r="J7" s="34"/>
      <c r="K7" s="8" t="s">
        <v>14</v>
      </c>
      <c r="L7" s="34"/>
      <c r="M7" s="7"/>
      <c r="N7" s="44"/>
      <c r="O7" s="44"/>
      <c r="P7" s="45" t="str">
        <f>IF(A!J3=0,BA7,A!E4)</f>
        <v>2A</v>
      </c>
      <c r="Q7" s="45"/>
      <c r="R7" s="45"/>
      <c r="S7" s="45"/>
      <c r="T7" s="46"/>
      <c r="AY7" t="s">
        <v>137</v>
      </c>
      <c r="AZ7" t="s">
        <v>165</v>
      </c>
      <c r="BA7" t="s">
        <v>166</v>
      </c>
      <c r="BB7" t="str">
        <f>IF(OR(I7="",M7=""),"",IF(I7&lt;&gt;M7,IF(I7&gt;M7,E7,P7),IF(OR(J7="",L7=""),"",IF((I7+J7)=(L7+M7),"",IF((I7+J7)&gt;(L7+M7),E7,P7)))))</f>
        <v/>
      </c>
      <c r="BD7" t="str">
        <f>IFERROR(VLOOKUP(E7,BD_SeleccIma,3,FALSE),VLOOKUP("IMZ",BD_SeleccIma,3,FALSE))</f>
        <v>A!$BS$40</v>
      </c>
      <c r="BE7" t="str">
        <f>IFERROR(VLOOKUP(P7,BD_SeleccIma,3,FALSE),VLOOKUP("IMZ",BD_SeleccIma,3,FALSE))</f>
        <v>A!$BS$40</v>
      </c>
    </row>
    <row r="8" spans="3:57" x14ac:dyDescent="0.35">
      <c r="C8" s="107"/>
      <c r="D8" s="101" t="s">
        <v>138</v>
      </c>
      <c r="E8" s="103" t="s">
        <v>147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5"/>
    </row>
    <row r="9" spans="3:57" x14ac:dyDescent="0.35">
      <c r="C9" s="107"/>
      <c r="D9" s="102"/>
      <c r="E9" s="41" t="str">
        <f>IF(D!J3=0,AZ9,D!E3)</f>
        <v>1D</v>
      </c>
      <c r="F9" s="42"/>
      <c r="G9" s="42"/>
      <c r="H9" s="6"/>
      <c r="I9" s="7"/>
      <c r="J9" s="34"/>
      <c r="K9" s="8" t="s">
        <v>14</v>
      </c>
      <c r="L9" s="34"/>
      <c r="M9" s="7"/>
      <c r="N9" s="44"/>
      <c r="O9" s="44"/>
      <c r="P9" s="45" t="str">
        <f>IF('C'!J3=0,BA9,'C'!E4)</f>
        <v>2C</v>
      </c>
      <c r="Q9" s="45"/>
      <c r="R9" s="45"/>
      <c r="S9" s="45"/>
      <c r="T9" s="46"/>
      <c r="AY9" t="s">
        <v>138</v>
      </c>
      <c r="AZ9" t="s">
        <v>159</v>
      </c>
      <c r="BA9" t="s">
        <v>167</v>
      </c>
      <c r="BB9" t="str">
        <f>IF(OR(I9="",M9=""),"",IF(I9&lt;&gt;M9,IF(I9&gt;M9,E9,P9),IF(OR(J9="",L9=""),"",IF((I9+J9)=(L9+M9),"",IF((I9+J9)&gt;(L9+M9),E9,P9)))))</f>
        <v/>
      </c>
      <c r="BD9" t="str">
        <f>IFERROR(VLOOKUP(E9,BD_SeleccIma,3,FALSE),VLOOKUP("IMZ",BD_SeleccIma,3,FALSE))</f>
        <v>A!$BS$40</v>
      </c>
      <c r="BE9" t="str">
        <f>IFERROR(VLOOKUP(P9,BD_SeleccIma,3,FALSE),VLOOKUP("IMZ",BD_SeleccIma,3,FALSE))</f>
        <v>A!$BS$40</v>
      </c>
    </row>
    <row r="10" spans="3:57" x14ac:dyDescent="0.35">
      <c r="C10" s="107"/>
      <c r="D10" s="101" t="s">
        <v>139</v>
      </c>
      <c r="E10" s="103" t="s">
        <v>148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5"/>
    </row>
    <row r="11" spans="3:57" x14ac:dyDescent="0.35">
      <c r="C11" s="107"/>
      <c r="D11" s="102"/>
      <c r="E11" s="41" t="str">
        <f>IF(E!J3=0,AZ11,E!E3)</f>
        <v>1E</v>
      </c>
      <c r="F11" s="42"/>
      <c r="G11" s="42"/>
      <c r="H11" s="6"/>
      <c r="I11" s="7"/>
      <c r="J11" s="34"/>
      <c r="K11" s="8" t="s">
        <v>14</v>
      </c>
      <c r="L11" s="34"/>
      <c r="M11" s="7"/>
      <c r="N11" s="44"/>
      <c r="O11" s="44"/>
      <c r="P11" s="45" t="str">
        <f>IF(F!J3=0,BA11,F!E4)</f>
        <v>2F</v>
      </c>
      <c r="Q11" s="45"/>
      <c r="R11" s="45"/>
      <c r="S11" s="45"/>
      <c r="T11" s="46"/>
      <c r="AY11" t="s">
        <v>139</v>
      </c>
      <c r="AZ11" t="s">
        <v>163</v>
      </c>
      <c r="BA11" t="s">
        <v>164</v>
      </c>
      <c r="BB11" t="str">
        <f>IF(OR(I11="",M11=""),"",IF(I11&lt;&gt;M11,IF(I11&gt;M11,E11,P11),IF(OR(J11="",L11=""),"",IF((I11+J11)=(L11+M11),"",IF((I11+J11)&gt;(L11+M11),E11,P11)))))</f>
        <v/>
      </c>
      <c r="BD11" t="str">
        <f>IFERROR(VLOOKUP(E11,BD_SeleccIma,3,FALSE),VLOOKUP("IMZ",BD_SeleccIma,3,FALSE))</f>
        <v>A!$BS$40</v>
      </c>
      <c r="BE11" t="str">
        <f>IFERROR(VLOOKUP(P11,BD_SeleccIma,3,FALSE),VLOOKUP("IMZ",BD_SeleccIma,3,FALSE))</f>
        <v>A!$BS$40</v>
      </c>
    </row>
    <row r="12" spans="3:57" x14ac:dyDescent="0.35">
      <c r="C12" s="107"/>
      <c r="D12" s="101" t="s">
        <v>140</v>
      </c>
      <c r="E12" s="103" t="s">
        <v>149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</row>
    <row r="13" spans="3:57" x14ac:dyDescent="0.35">
      <c r="C13" s="107"/>
      <c r="D13" s="102"/>
      <c r="E13" s="41" t="str">
        <f>IF(G!J3=0,AZ13,G!E3)</f>
        <v>1G</v>
      </c>
      <c r="F13" s="42"/>
      <c r="G13" s="42"/>
      <c r="H13" s="6"/>
      <c r="I13" s="7"/>
      <c r="J13" s="34"/>
      <c r="K13" s="8" t="s">
        <v>14</v>
      </c>
      <c r="L13" s="34"/>
      <c r="M13" s="7"/>
      <c r="N13" s="44"/>
      <c r="O13" s="44"/>
      <c r="P13" s="45" t="str">
        <f>IF(H!J3=0,BA13,H!E4)</f>
        <v>2H</v>
      </c>
      <c r="Q13" s="45"/>
      <c r="R13" s="45"/>
      <c r="S13" s="45"/>
      <c r="T13" s="46"/>
      <c r="AY13" t="s">
        <v>140</v>
      </c>
      <c r="AZ13" t="s">
        <v>161</v>
      </c>
      <c r="BA13" t="s">
        <v>162</v>
      </c>
      <c r="BB13" t="str">
        <f>IF(OR(I13="",M13=""),"",IF(I13&lt;&gt;M13,IF(I13&gt;M13,E13,P13),IF(OR(J13="",L13=""),"",IF((I13+J13)=(L13+M13),"",IF((I13+J13)&gt;(L13+M13),E13,P13)))))</f>
        <v/>
      </c>
      <c r="BD13" t="str">
        <f>IFERROR(VLOOKUP(E13,BD_SeleccIma,3,FALSE),VLOOKUP("IMZ",BD_SeleccIma,3,FALSE))</f>
        <v>A!$BS$40</v>
      </c>
      <c r="BE13" t="str">
        <f>IFERROR(VLOOKUP(P13,BD_SeleccIma,3,FALSE),VLOOKUP("IMZ",BD_SeleccIma,3,FALSE))</f>
        <v>A!$BS$40</v>
      </c>
    </row>
    <row r="14" spans="3:57" x14ac:dyDescent="0.35">
      <c r="C14" s="107"/>
      <c r="D14" s="101" t="s">
        <v>141</v>
      </c>
      <c r="E14" s="103" t="s">
        <v>150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5"/>
    </row>
    <row r="15" spans="3:57" x14ac:dyDescent="0.35">
      <c r="C15" s="107"/>
      <c r="D15" s="102"/>
      <c r="E15" s="41" t="str">
        <f>IF(F!J3=0,AZ15,F!E3)</f>
        <v>1F</v>
      </c>
      <c r="F15" s="42"/>
      <c r="G15" s="42"/>
      <c r="H15" s="6"/>
      <c r="I15" s="7"/>
      <c r="J15" s="34"/>
      <c r="K15" s="8" t="s">
        <v>14</v>
      </c>
      <c r="L15" s="34"/>
      <c r="M15" s="7"/>
      <c r="N15" s="44"/>
      <c r="O15" s="44"/>
      <c r="P15" s="45" t="str">
        <f>IF(E!J3=0,BA15,E!E4)</f>
        <v>2E</v>
      </c>
      <c r="Q15" s="45"/>
      <c r="R15" s="45"/>
      <c r="S15" s="45"/>
      <c r="T15" s="46"/>
      <c r="AY15" t="s">
        <v>141</v>
      </c>
      <c r="AZ15" t="s">
        <v>168</v>
      </c>
      <c r="BA15" t="s">
        <v>169</v>
      </c>
      <c r="BB15" t="str">
        <f>IF(OR(I15="",M15=""),"",IF(I15&lt;&gt;M15,IF(I15&gt;M15,E15,P15),IF(OR(J15="",L15=""),"",IF((I15+J15)=(L15+M15),"",IF((I15+J15)&gt;(L15+M15),E15,P15)))))</f>
        <v/>
      </c>
      <c r="BD15" t="str">
        <f>IFERROR(VLOOKUP(E15,BD_SeleccIma,3,FALSE),VLOOKUP("IMZ",BD_SeleccIma,3,FALSE))</f>
        <v>A!$BS$40</v>
      </c>
      <c r="BE15" t="str">
        <f>IFERROR(VLOOKUP(P15,BD_SeleccIma,3,FALSE),VLOOKUP("IMZ",BD_SeleccIma,3,FALSE))</f>
        <v>A!$BS$40</v>
      </c>
    </row>
    <row r="16" spans="3:57" x14ac:dyDescent="0.35">
      <c r="C16" s="107"/>
      <c r="D16" s="101" t="s">
        <v>142</v>
      </c>
      <c r="E16" s="103" t="s">
        <v>151</v>
      </c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5"/>
    </row>
    <row r="17" spans="3:57" x14ac:dyDescent="0.35">
      <c r="C17" s="108"/>
      <c r="D17" s="102"/>
      <c r="E17" s="41" t="str">
        <f>IF(H!J3=0,AZ17,H!E3)</f>
        <v>1H</v>
      </c>
      <c r="F17" s="42"/>
      <c r="G17" s="42"/>
      <c r="H17" s="6"/>
      <c r="I17" s="7"/>
      <c r="J17" s="34"/>
      <c r="K17" s="8" t="s">
        <v>14</v>
      </c>
      <c r="L17" s="34"/>
      <c r="M17" s="7"/>
      <c r="N17" s="44"/>
      <c r="O17" s="44"/>
      <c r="P17" s="45" t="str">
        <f>IF(G!J3=0,BA17,G!E4)</f>
        <v>2G</v>
      </c>
      <c r="Q17" s="45"/>
      <c r="R17" s="45"/>
      <c r="S17" s="45"/>
      <c r="T17" s="46"/>
      <c r="AY17" t="s">
        <v>142</v>
      </c>
      <c r="AZ17" t="s">
        <v>170</v>
      </c>
      <c r="BA17" t="s">
        <v>171</v>
      </c>
      <c r="BB17" t="str">
        <f>IF(OR(I17="",M17=""),"",IF(I17&lt;&gt;M17,IF(I17&gt;M17,E17,P17),IF(OR(J17="",L17=""),"",IF((I17+J17)=(L17+M17),"",IF((I17+J17)&gt;(L17+M17),E17,P17)))))</f>
        <v/>
      </c>
      <c r="BD17" t="str">
        <f>IFERROR(VLOOKUP(E17,BD_SeleccIma,3,FALSE),VLOOKUP("IMZ",BD_SeleccIma,3,FALSE))</f>
        <v>A!$BS$40</v>
      </c>
      <c r="BE17" t="str">
        <f>IFERROR(VLOOKUP(P17,BD_SeleccIma,3,FALSE),VLOOKUP("IMZ",BD_SeleccIma,3,FALSE))</f>
        <v>A!$BS$40</v>
      </c>
    </row>
    <row r="19" spans="3:57" x14ac:dyDescent="0.35">
      <c r="C19" s="109" t="s">
        <v>143</v>
      </c>
      <c r="D19" s="96" t="s">
        <v>32</v>
      </c>
      <c r="E19" s="98" t="s">
        <v>152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3:57" x14ac:dyDescent="0.35">
      <c r="C20" s="110"/>
      <c r="D20" s="97"/>
      <c r="E20" s="41" t="str">
        <f>IF(BB3="","Ganador " &amp; AZ20,BB3)</f>
        <v>Ganador O1</v>
      </c>
      <c r="F20" s="42"/>
      <c r="G20" s="42"/>
      <c r="H20" s="6"/>
      <c r="I20" s="7"/>
      <c r="J20" s="34"/>
      <c r="K20" s="8" t="s">
        <v>14</v>
      </c>
      <c r="L20" s="34"/>
      <c r="M20" s="7"/>
      <c r="N20" s="44"/>
      <c r="O20" s="44"/>
      <c r="P20" s="45" t="str">
        <f>IF(BB5="","Ganador " &amp; BA20,BB5)</f>
        <v>Ganador O2</v>
      </c>
      <c r="Q20" s="45"/>
      <c r="R20" s="45"/>
      <c r="S20" s="45"/>
      <c r="T20" s="46"/>
      <c r="AZ20" t="s">
        <v>135</v>
      </c>
      <c r="BA20" t="s">
        <v>136</v>
      </c>
      <c r="BB20" t="str">
        <f>IF(OR(I20="",M20=""),"",IF(I20&lt;&gt;M20,IF(I20&gt;M20,E20,P20),IF(OR(J20="",L20=""),"",IF((I20+J20)=(L20+M20),"",IF((I20+J20)&gt;(L20+M20),E20,P20)))))</f>
        <v/>
      </c>
      <c r="BD20" t="str">
        <f>IFERROR(VLOOKUP(E20,BD_SeleccIma,3,FALSE),VLOOKUP("IMZ",BD_SeleccIma,3,FALSE))</f>
        <v>A!$BS$40</v>
      </c>
      <c r="BE20" t="str">
        <f>IFERROR(VLOOKUP(P20,BD_SeleccIma,3,FALSE),VLOOKUP("IMZ",BD_SeleccIma,3,FALSE))</f>
        <v>A!$BS$40</v>
      </c>
    </row>
    <row r="21" spans="3:57" x14ac:dyDescent="0.35">
      <c r="C21" s="110"/>
      <c r="D21" s="96" t="s">
        <v>33</v>
      </c>
      <c r="E21" s="98" t="s">
        <v>153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</row>
    <row r="22" spans="3:57" x14ac:dyDescent="0.35">
      <c r="C22" s="110"/>
      <c r="D22" s="97"/>
      <c r="E22" s="41" t="str">
        <f>IF(BB11="","Ganador " &amp; AZ22,BB11)</f>
        <v>Ganador O5</v>
      </c>
      <c r="F22" s="42"/>
      <c r="G22" s="42"/>
      <c r="H22" s="6"/>
      <c r="I22" s="7"/>
      <c r="J22" s="34"/>
      <c r="K22" s="8" t="s">
        <v>14</v>
      </c>
      <c r="L22" s="34"/>
      <c r="M22" s="7"/>
      <c r="N22" s="44"/>
      <c r="O22" s="44"/>
      <c r="P22" s="45" t="str">
        <f>IF(BB13="","Ganador " &amp; BA22,BB13)</f>
        <v>Ganador O6</v>
      </c>
      <c r="Q22" s="45"/>
      <c r="R22" s="45"/>
      <c r="S22" s="45"/>
      <c r="T22" s="46"/>
      <c r="AZ22" t="s">
        <v>139</v>
      </c>
      <c r="BA22" t="s">
        <v>140</v>
      </c>
      <c r="BB22" t="str">
        <f>IF(OR(I22="",M22=""),"",IF(I22&lt;&gt;M22,IF(I22&gt;M22,E22,P22),IF(OR(J22="",L22=""),"",IF((I22+J22)=(L22+M22),"",IF((I22+J22)&gt;(L22+M22),E22,P22)))))</f>
        <v/>
      </c>
      <c r="BD22" t="str">
        <f>IFERROR(VLOOKUP(E22,BD_SeleccIma,3,FALSE),VLOOKUP("IMZ",BD_SeleccIma,3,FALSE))</f>
        <v>A!$BS$40</v>
      </c>
      <c r="BE22" t="str">
        <f>IFERROR(VLOOKUP(P22,BD_SeleccIma,3,FALSE),VLOOKUP("IMZ",BD_SeleccIma,3,FALSE))</f>
        <v>A!$BS$40</v>
      </c>
    </row>
    <row r="23" spans="3:57" x14ac:dyDescent="0.35">
      <c r="C23" s="110"/>
      <c r="D23" s="96" t="s">
        <v>34</v>
      </c>
      <c r="E23" s="98" t="s">
        <v>154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3:57" x14ac:dyDescent="0.35">
      <c r="C24" s="110"/>
      <c r="D24" s="97"/>
      <c r="E24" s="41" t="str">
        <f>IF(BB7="","Ganador " &amp; AZ24,BB7)</f>
        <v>Ganador O3</v>
      </c>
      <c r="F24" s="42"/>
      <c r="G24" s="42"/>
      <c r="H24" s="6"/>
      <c r="I24" s="7"/>
      <c r="J24" s="34"/>
      <c r="K24" s="8" t="s">
        <v>14</v>
      </c>
      <c r="L24" s="34"/>
      <c r="M24" s="7"/>
      <c r="N24" s="44"/>
      <c r="O24" s="44"/>
      <c r="P24" s="45" t="str">
        <f>IF(BB9="","Ganador " &amp; BA24,BB9)</f>
        <v>Ganador O4</v>
      </c>
      <c r="Q24" s="45"/>
      <c r="R24" s="45"/>
      <c r="S24" s="45"/>
      <c r="T24" s="46"/>
      <c r="AZ24" t="s">
        <v>137</v>
      </c>
      <c r="BA24" t="s">
        <v>138</v>
      </c>
      <c r="BB24" t="str">
        <f>IF(OR(I24="",M24=""),"",IF(I24&lt;&gt;M24,IF(I24&gt;M24,E24,P24),IF(OR(J24="",L24=""),"",IF((I24+J24)=(L24+M24),"",IF((I24+J24)&gt;(L24+M24),E24,P24)))))</f>
        <v/>
      </c>
      <c r="BD24" t="str">
        <f>IFERROR(VLOOKUP(E24,BD_SeleccIma,3,FALSE),VLOOKUP("IMZ",BD_SeleccIma,3,FALSE))</f>
        <v>A!$BS$40</v>
      </c>
      <c r="BE24" t="str">
        <f>IFERROR(VLOOKUP(P24,BD_SeleccIma,3,FALSE),VLOOKUP("IMZ",BD_SeleccIma,3,FALSE))</f>
        <v>A!$BS$40</v>
      </c>
    </row>
    <row r="25" spans="3:57" x14ac:dyDescent="0.35">
      <c r="C25" s="110"/>
      <c r="D25" s="96" t="s">
        <v>35</v>
      </c>
      <c r="E25" s="98" t="s">
        <v>155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3:57" x14ac:dyDescent="0.35">
      <c r="C26" s="111"/>
      <c r="D26" s="97"/>
      <c r="E26" s="41" t="str">
        <f>IF(BB15="","Ganador " &amp; AZ26,BB15)</f>
        <v>Ganador O7</v>
      </c>
      <c r="F26" s="42"/>
      <c r="G26" s="42"/>
      <c r="H26" s="6"/>
      <c r="I26" s="7"/>
      <c r="J26" s="34"/>
      <c r="K26" s="8" t="s">
        <v>14</v>
      </c>
      <c r="L26" s="34"/>
      <c r="M26" s="7"/>
      <c r="N26" s="44"/>
      <c r="O26" s="44"/>
      <c r="P26" s="45" t="str">
        <f>IF(BB17="","Ganador " &amp; BA26,BB17)</f>
        <v>Ganador O8</v>
      </c>
      <c r="Q26" s="45"/>
      <c r="R26" s="45"/>
      <c r="S26" s="45"/>
      <c r="T26" s="46"/>
      <c r="AZ26" t="s">
        <v>141</v>
      </c>
      <c r="BA26" t="s">
        <v>142</v>
      </c>
      <c r="BB26" t="str">
        <f>IF(OR(I26="",M26=""),"",IF(I26&lt;&gt;M26,IF(I26&gt;M26,E26,P26),IF(OR(J26="",L26=""),"",IF((I26+J26)=(L26+M26),"",IF((I26+J26)&gt;(L26+M26),E26,P26)))))</f>
        <v/>
      </c>
      <c r="BD26" t="str">
        <f>IFERROR(VLOOKUP(E26,BD_SeleccIma,3,FALSE),VLOOKUP("IMZ",BD_SeleccIma,3,FALSE))</f>
        <v>A!$BS$40</v>
      </c>
      <c r="BE26" t="str">
        <f>IFERROR(VLOOKUP(P26,BD_SeleccIma,3,FALSE),VLOOKUP("IMZ",BD_SeleccIma,3,FALSE))</f>
        <v>A!$BS$40</v>
      </c>
    </row>
    <row r="28" spans="3:57" x14ac:dyDescent="0.35">
      <c r="C28" s="89" t="s">
        <v>156</v>
      </c>
      <c r="D28" s="91" t="s">
        <v>173</v>
      </c>
      <c r="E28" s="93" t="s">
        <v>184</v>
      </c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3:57" x14ac:dyDescent="0.35">
      <c r="C29" s="90"/>
      <c r="D29" s="92"/>
      <c r="E29" s="41" t="str">
        <f>IF(BB20="","Ganador " &amp; AZ29,BB20)</f>
        <v>Ganador C1</v>
      </c>
      <c r="F29" s="42"/>
      <c r="G29" s="42"/>
      <c r="H29" s="6"/>
      <c r="I29" s="7"/>
      <c r="J29" s="34"/>
      <c r="K29" s="8" t="s">
        <v>14</v>
      </c>
      <c r="L29" s="34"/>
      <c r="M29" s="7"/>
      <c r="N29" s="44"/>
      <c r="O29" s="44"/>
      <c r="P29" s="45" t="str">
        <f>IF(BB22="","Ganador " &amp;BA29,BB22)</f>
        <v>Ganador C2</v>
      </c>
      <c r="Q29" s="45"/>
      <c r="R29" s="45"/>
      <c r="S29" s="45"/>
      <c r="T29" s="46"/>
      <c r="AZ29" t="s">
        <v>32</v>
      </c>
      <c r="BA29" t="s">
        <v>33</v>
      </c>
      <c r="BB29" t="str">
        <f>IF(OR(I29="",M29=""),"",IF(I29&lt;&gt;M29,IF(I29&gt;M29,E29,P29),IF(OR(J29="",L29=""),"",IF((I29+J29)=(L29+M29),"",IF((I29+J29)&gt;(L29+M29),E29,P29)))))</f>
        <v/>
      </c>
      <c r="BC29" t="str">
        <f>IF(BB29="","",IF(BB29=E29,P29,E29))</f>
        <v/>
      </c>
      <c r="BD29" t="str">
        <f>IFERROR(VLOOKUP(E29,BD_SeleccIma,3,FALSE),VLOOKUP("IMZ",BD_SeleccIma,3,FALSE))</f>
        <v>A!$BS$40</v>
      </c>
      <c r="BE29" t="str">
        <f>IFERROR(VLOOKUP(P29,BD_SeleccIma,3,FALSE),VLOOKUP("IMZ",BD_SeleccIma,3,FALSE))</f>
        <v>A!$BS$40</v>
      </c>
    </row>
    <row r="30" spans="3:57" x14ac:dyDescent="0.35">
      <c r="C30" s="90"/>
      <c r="D30" s="91" t="s">
        <v>174</v>
      </c>
      <c r="E30" s="93" t="s">
        <v>185</v>
      </c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3:57" x14ac:dyDescent="0.35">
      <c r="C31" s="90"/>
      <c r="D31" s="92"/>
      <c r="E31" s="41" t="str">
        <f>IF(BB24="","Ganador " &amp; AZ31,BB24)</f>
        <v>Ganador C3</v>
      </c>
      <c r="F31" s="42"/>
      <c r="G31" s="42"/>
      <c r="H31" s="6"/>
      <c r="I31" s="7"/>
      <c r="J31" s="34"/>
      <c r="K31" s="8" t="s">
        <v>14</v>
      </c>
      <c r="L31" s="34"/>
      <c r="M31" s="7"/>
      <c r="N31" s="44"/>
      <c r="O31" s="44"/>
      <c r="P31" s="45" t="str">
        <f>IF(BB26="","Ganador " &amp; BA31,BB26)</f>
        <v>Ganador C4</v>
      </c>
      <c r="Q31" s="45"/>
      <c r="R31" s="45"/>
      <c r="S31" s="45"/>
      <c r="T31" s="46"/>
      <c r="AZ31" t="s">
        <v>34</v>
      </c>
      <c r="BA31" t="s">
        <v>35</v>
      </c>
      <c r="BB31" t="str">
        <f>IF(OR(I31="",M31=""),"",IF(I31&lt;&gt;M31,IF(I31&gt;M31,E31,P31),IF(OR(J31="",L31=""),"",IF((I31+J31)=(L31+M31),"",IF((I31+J31)&gt;(L31+M31),E31,P31)))))</f>
        <v/>
      </c>
      <c r="BC31" t="str">
        <f>IF(BB31="","",IF(BB31=E31,P31,E31))</f>
        <v/>
      </c>
      <c r="BD31" t="str">
        <f>IFERROR(VLOOKUP(E31,BD_SeleccIma,3,FALSE),VLOOKUP("IMZ",BD_SeleccIma,3,FALSE))</f>
        <v>A!$BS$40</v>
      </c>
      <c r="BE31" t="str">
        <f>IFERROR(VLOOKUP(P31,BD_SeleccIma,3,FALSE),VLOOKUP("IMZ",BD_SeleccIma,3,FALSE))</f>
        <v>A!$BS$40</v>
      </c>
    </row>
    <row r="33" spans="3:57" ht="15" customHeight="1" x14ac:dyDescent="0.35">
      <c r="C33" s="70" t="s">
        <v>172</v>
      </c>
      <c r="D33" s="71"/>
      <c r="E33" s="86" t="s">
        <v>187</v>
      </c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8"/>
    </row>
    <row r="34" spans="3:57" x14ac:dyDescent="0.35">
      <c r="C34" s="72"/>
      <c r="D34" s="73"/>
      <c r="E34" s="41" t="str">
        <f>IF(BC29="","Perdedor " &amp; AZ34,BC29)</f>
        <v>Perdedor S1</v>
      </c>
      <c r="F34" s="42"/>
      <c r="G34" s="42"/>
      <c r="H34" s="6"/>
      <c r="I34" s="7"/>
      <c r="J34" s="34"/>
      <c r="K34" s="8" t="s">
        <v>14</v>
      </c>
      <c r="L34" s="34"/>
      <c r="M34" s="7"/>
      <c r="N34" s="44"/>
      <c r="O34" s="44"/>
      <c r="P34" s="45" t="str">
        <f>IF(BC31="","Perdedor " &amp; BA34,BC31)</f>
        <v>Perdedor S2</v>
      </c>
      <c r="Q34" s="45"/>
      <c r="R34" s="45"/>
      <c r="S34" s="45"/>
      <c r="T34" s="46"/>
      <c r="AZ34" t="s">
        <v>173</v>
      </c>
      <c r="BA34" t="s">
        <v>174</v>
      </c>
      <c r="BD34" t="str">
        <f>IFERROR(VLOOKUP(E34,BD_SeleccIma,3,FALSE),VLOOKUP("IMZ",BD_SeleccIma,3,FALSE))</f>
        <v>A!$BS$40</v>
      </c>
      <c r="BE34" t="str">
        <f>IFERROR(VLOOKUP(P34,BD_SeleccIma,3,FALSE),VLOOKUP("IMZ",BD_SeleccIma,3,FALSE))</f>
        <v>A!$BS$40</v>
      </c>
    </row>
    <row r="36" spans="3:57" ht="21" customHeight="1" x14ac:dyDescent="0.35">
      <c r="C36" s="74" t="s">
        <v>175</v>
      </c>
      <c r="D36" s="75"/>
      <c r="E36" s="78" t="s">
        <v>186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0"/>
    </row>
    <row r="37" spans="3:57" ht="21" customHeight="1" x14ac:dyDescent="0.35">
      <c r="C37" s="76"/>
      <c r="D37" s="77"/>
      <c r="E37" s="81" t="str">
        <f>IF(BB29="","Ganador "&amp;AZ37,BB29)</f>
        <v>Ganador S1</v>
      </c>
      <c r="F37" s="82"/>
      <c r="G37" s="82"/>
      <c r="H37" s="29"/>
      <c r="I37" s="36"/>
      <c r="J37" s="35"/>
      <c r="K37" s="30" t="s">
        <v>14</v>
      </c>
      <c r="L37" s="35"/>
      <c r="M37" s="36"/>
      <c r="N37" s="83"/>
      <c r="O37" s="83"/>
      <c r="P37" s="84" t="str">
        <f>IF(BB31="","Ganador " &amp; BA37,BB31)</f>
        <v>Ganador S2</v>
      </c>
      <c r="Q37" s="84"/>
      <c r="R37" s="84"/>
      <c r="S37" s="84"/>
      <c r="T37" s="85"/>
      <c r="AZ37" t="s">
        <v>173</v>
      </c>
      <c r="BA37" t="s">
        <v>174</v>
      </c>
      <c r="BB37" t="str">
        <f>IF(OR(I37="",M37=""),"",IF(I37&lt;&gt;M37,IF(I37&gt;M37,E37,P37),IF(OR(J37="",L37=""),"",IF((I37+J37)=(L37+M37),"",IF((I37+J37)&gt;(L37+M37),E37,P37)))))</f>
        <v/>
      </c>
      <c r="BD37" t="str">
        <f>IFERROR(VLOOKUP(E37,BD_SeleccIma,3,FALSE),VLOOKUP("IMZ",BD_SeleccIma,3,FALSE))</f>
        <v>A!$BS$40</v>
      </c>
      <c r="BE37" t="str">
        <f>IFERROR(VLOOKUP(P37,BD_SeleccIma,3,FALSE),VLOOKUP("IMZ",BD_SeleccIma,3,FALSE))</f>
        <v>A!$BS$40</v>
      </c>
    </row>
    <row r="39" spans="3:57" ht="15" thickBot="1" x14ac:dyDescent="0.4"/>
    <row r="40" spans="3:57" ht="27" customHeight="1" thickBot="1" x14ac:dyDescent="0.4">
      <c r="D40" s="67" t="s">
        <v>176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9"/>
    </row>
    <row r="41" spans="3:57" x14ac:dyDescent="0.35">
      <c r="D41" s="58" t="str">
        <f>BB37</f>
        <v/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60"/>
    </row>
    <row r="42" spans="3:57" x14ac:dyDescent="0.35"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3"/>
    </row>
    <row r="43" spans="3:57" ht="15" thickBot="1" x14ac:dyDescent="0.4"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6"/>
    </row>
  </sheetData>
  <sheetProtection algorithmName="SHA-512" hashValue="CkeqIvb9ChEZjkZQ5B7ksjb1/CDaPVfcKvMlkHWmK5lBgqjvJ18m9PWExAUErW345sov354oPqP6LK2EWVCGMw==" saltValue="eWRUGI56+dsd/4M3+bM1Ow==" spinCount="100000" sheet="1" selectLockedCells="1"/>
  <mergeCells count="86">
    <mergeCell ref="C19:C26"/>
    <mergeCell ref="D19:D20"/>
    <mergeCell ref="E19:T19"/>
    <mergeCell ref="E20:G20"/>
    <mergeCell ref="N20:O20"/>
    <mergeCell ref="D23:D24"/>
    <mergeCell ref="E23:T23"/>
    <mergeCell ref="P20:T20"/>
    <mergeCell ref="D21:D22"/>
    <mergeCell ref="E21:T21"/>
    <mergeCell ref="E22:G22"/>
    <mergeCell ref="N22:O22"/>
    <mergeCell ref="P22:T22"/>
    <mergeCell ref="E24:G24"/>
    <mergeCell ref="N24:O24"/>
    <mergeCell ref="P24:T24"/>
    <mergeCell ref="C2:C17"/>
    <mergeCell ref="D2:D3"/>
    <mergeCell ref="E2:T2"/>
    <mergeCell ref="E3:G3"/>
    <mergeCell ref="N3:O3"/>
    <mergeCell ref="P3:T3"/>
    <mergeCell ref="D4:D5"/>
    <mergeCell ref="E4:T4"/>
    <mergeCell ref="E5:G5"/>
    <mergeCell ref="N5:O5"/>
    <mergeCell ref="P5:T5"/>
    <mergeCell ref="D6:D7"/>
    <mergeCell ref="E6:T6"/>
    <mergeCell ref="E7:G7"/>
    <mergeCell ref="N7:O7"/>
    <mergeCell ref="P7:T7"/>
    <mergeCell ref="D10:D11"/>
    <mergeCell ref="E10:T10"/>
    <mergeCell ref="E11:G11"/>
    <mergeCell ref="N11:O11"/>
    <mergeCell ref="P11:T11"/>
    <mergeCell ref="D8:D9"/>
    <mergeCell ref="E8:T8"/>
    <mergeCell ref="E9:G9"/>
    <mergeCell ref="N9:O9"/>
    <mergeCell ref="P9:T9"/>
    <mergeCell ref="D14:D15"/>
    <mergeCell ref="E14:T14"/>
    <mergeCell ref="E15:G15"/>
    <mergeCell ref="N15:O15"/>
    <mergeCell ref="P15:T15"/>
    <mergeCell ref="D12:D13"/>
    <mergeCell ref="E12:T12"/>
    <mergeCell ref="E13:G13"/>
    <mergeCell ref="N13:O13"/>
    <mergeCell ref="P13:T13"/>
    <mergeCell ref="D16:D17"/>
    <mergeCell ref="E16:T16"/>
    <mergeCell ref="E17:G17"/>
    <mergeCell ref="N17:O17"/>
    <mergeCell ref="P17:T17"/>
    <mergeCell ref="D28:D29"/>
    <mergeCell ref="E28:T28"/>
    <mergeCell ref="E29:G29"/>
    <mergeCell ref="D25:D26"/>
    <mergeCell ref="E25:T25"/>
    <mergeCell ref="E26:G26"/>
    <mergeCell ref="N26:O26"/>
    <mergeCell ref="P26:T26"/>
    <mergeCell ref="D30:D31"/>
    <mergeCell ref="E30:T30"/>
    <mergeCell ref="E31:G31"/>
    <mergeCell ref="N31:O31"/>
    <mergeCell ref="P31:T31"/>
    <mergeCell ref="W21:AI21"/>
    <mergeCell ref="D41:Q43"/>
    <mergeCell ref="D40:Q40"/>
    <mergeCell ref="C33:D34"/>
    <mergeCell ref="C36:D37"/>
    <mergeCell ref="E36:T36"/>
    <mergeCell ref="E37:G37"/>
    <mergeCell ref="N37:O37"/>
    <mergeCell ref="P37:T37"/>
    <mergeCell ref="E33:T33"/>
    <mergeCell ref="E34:G34"/>
    <mergeCell ref="N34:O34"/>
    <mergeCell ref="P34:T34"/>
    <mergeCell ref="C28:C31"/>
    <mergeCell ref="N29:O29"/>
    <mergeCell ref="P29:T29"/>
  </mergeCells>
  <dataValidations count="1">
    <dataValidation type="whole" allowBlank="1" showErrorMessage="1" error="Sólo Números" sqref="I3:J3 L3:M3 L5:M5 I5:J5 I7:J7 L7:M7 L9:M9 I9:J9 I11:J11 L11:M11 L13:M13 I13:J13 I15:J15 L15:M15 L17:M17 I17:J17 I20:J20 L20:M20 L22:M22 I22:J22 I24:J24 L24:M24 L26:M26 I26:J26 I29:J29 L29:M29 L31:M31 I31:J31 I34:J34 L34:M34 L37:M37 I37:J37" xr:uid="{00000000-0002-0000-0800-000000000000}">
      <formula1>0</formula1>
      <formula2>50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12</vt:i4>
      </vt:variant>
    </vt:vector>
  </HeadingPairs>
  <TitlesOfParts>
    <vt:vector size="22" baseType="lpstr">
      <vt:lpstr>A</vt:lpstr>
      <vt:lpstr>B</vt:lpstr>
      <vt:lpstr>C</vt:lpstr>
      <vt:lpstr>D</vt:lpstr>
      <vt:lpstr>E</vt:lpstr>
      <vt:lpstr>F</vt:lpstr>
      <vt:lpstr>G</vt:lpstr>
      <vt:lpstr>H</vt:lpstr>
      <vt:lpstr>PO</vt:lpstr>
      <vt:lpstr>CU</vt:lpstr>
      <vt:lpstr>BD_SeleccIma</vt:lpstr>
      <vt:lpstr>BD_Selecciones</vt:lpstr>
      <vt:lpstr>C_U</vt:lpstr>
      <vt:lpstr>G_A</vt:lpstr>
      <vt:lpstr>G_B</vt:lpstr>
      <vt:lpstr>G_C</vt:lpstr>
      <vt:lpstr>G_D</vt:lpstr>
      <vt:lpstr>G_E</vt:lpstr>
      <vt:lpstr>G_F</vt:lpstr>
      <vt:lpstr>G_G</vt:lpstr>
      <vt:lpstr>G_H</vt:lpstr>
      <vt:lpstr>P_O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exceldiario;http://exceldiario.com.ar/;http://exceldiario.blogspot.com.ar/</dc:creator>
  <cp:lastModifiedBy>Alecks Rubiano Sandoval</cp:lastModifiedBy>
  <cp:lastPrinted>2018-03-11T15:53:49Z</cp:lastPrinted>
  <dcterms:created xsi:type="dcterms:W3CDTF">2017-12-01T05:10:36Z</dcterms:created>
  <dcterms:modified xsi:type="dcterms:W3CDTF">2018-05-29T13:58:35Z</dcterms:modified>
</cp:coreProperties>
</file>