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cramsay/Documents/dev/baseline/maps/"/>
    </mc:Choice>
  </mc:AlternateContent>
  <xr:revisionPtr revIDLastSave="0" documentId="13_ncr:1_{89654317-5C64-6348-A61F-3ED12E80C205}" xr6:coauthVersionLast="47" xr6:coauthVersionMax="47" xr10:uidLastSave="{00000000-0000-0000-0000-000000000000}"/>
  <bookViews>
    <workbookView xWindow="20940" yWindow="10460" windowWidth="27680" windowHeight="17500" xr2:uid="{3377375B-0D7E-DD49-8BAD-15CE977E3DA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1" l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C34" i="1"/>
  <c r="C38" i="1"/>
  <c r="C33" i="1"/>
  <c r="C32" i="1"/>
  <c r="C31" i="1"/>
  <c r="C29" i="1"/>
  <c r="C28" i="1"/>
  <c r="C25" i="1"/>
  <c r="C23" i="1"/>
  <c r="C21" i="1"/>
  <c r="C20" i="1"/>
  <c r="C19" i="1"/>
  <c r="C16" i="1"/>
  <c r="C14" i="1"/>
  <c r="C12" i="1"/>
  <c r="C10" i="1"/>
  <c r="C7" i="1"/>
  <c r="D41" i="1"/>
  <c r="D40" i="1"/>
  <c r="C6" i="1"/>
  <c r="C3" i="1"/>
  <c r="C2" i="1"/>
  <c r="C30" i="1"/>
  <c r="C36" i="1"/>
  <c r="C24" i="1"/>
  <c r="C18" i="1"/>
  <c r="C8" i="1"/>
  <c r="C5" i="1"/>
  <c r="C35" i="1"/>
  <c r="C27" i="1"/>
  <c r="C13" i="1"/>
  <c r="C26" i="1"/>
  <c r="C17" i="1"/>
  <c r="C15" i="1"/>
  <c r="C11" i="1"/>
  <c r="C37" i="1"/>
  <c r="C9" i="1"/>
  <c r="C4" i="1"/>
  <c r="C22" i="1"/>
</calcChain>
</file>

<file path=xl/sharedStrings.xml><?xml version="1.0" encoding="utf-8"?>
<sst xmlns="http://schemas.openxmlformats.org/spreadsheetml/2006/main" count="96" uniqueCount="51">
  <si>
    <t>XX</t>
  </si>
  <si>
    <t>PopDev</t>
  </si>
  <si>
    <t>NC</t>
  </si>
  <si>
    <t>AZ</t>
  </si>
  <si>
    <t>VA</t>
  </si>
  <si>
    <t>GA</t>
  </si>
  <si>
    <t>?</t>
  </si>
  <si>
    <t xml:space="preserve"> </t>
  </si>
  <si>
    <t>Runtime</t>
  </si>
  <si>
    <t>WA</t>
  </si>
  <si>
    <t>MI</t>
  </si>
  <si>
    <t>IL</t>
  </si>
  <si>
    <t>LA</t>
  </si>
  <si>
    <t>Notes</t>
  </si>
  <si>
    <t>Average</t>
  </si>
  <si>
    <t>Median</t>
  </si>
  <si>
    <t>MD</t>
  </si>
  <si>
    <t>NJ</t>
  </si>
  <si>
    <t>KS</t>
  </si>
  <si>
    <t>NV</t>
  </si>
  <si>
    <t>UT</t>
  </si>
  <si>
    <t>NY</t>
  </si>
  <si>
    <t>CA</t>
  </si>
  <si>
    <t>DRA reports this as not contiguous.</t>
  </si>
  <si>
    <t>FL</t>
  </si>
  <si>
    <t>OR</t>
  </si>
  <si>
    <t>AL</t>
  </si>
  <si>
    <t>AR</t>
  </si>
  <si>
    <t>CO</t>
  </si>
  <si>
    <t>CT</t>
  </si>
  <si>
    <t>IA</t>
  </si>
  <si>
    <t>IN</t>
  </si>
  <si>
    <t>KY</t>
  </si>
  <si>
    <t>MA</t>
  </si>
  <si>
    <t>MN</t>
  </si>
  <si>
    <t>MO</t>
  </si>
  <si>
    <t>MS</t>
  </si>
  <si>
    <t>NE</t>
  </si>
  <si>
    <t>NM</t>
  </si>
  <si>
    <t>OH</t>
  </si>
  <si>
    <t>OK</t>
  </si>
  <si>
    <t>PA</t>
  </si>
  <si>
    <t>SC</t>
  </si>
  <si>
    <t>TN</t>
  </si>
  <si>
    <t>TX</t>
  </si>
  <si>
    <t>WI</t>
  </si>
  <si>
    <t>Converted tracts assignments to blocks assignments.</t>
  </si>
  <si>
    <t>*</t>
  </si>
  <si>
    <t># maps</t>
  </si>
  <si>
    <t># districts</t>
  </si>
  <si>
    <t># precincts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</si>
</sst>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10" fontId="0" fillId="0" borderId="0" xfId="0" applyNumberFormat="1"/>
    <xf numFmtId="10" fontId="1" fillId="0" borderId="0" xfId="0" applyNumberFormat="1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46" fontId="1" fillId="0" borderId="0" xfId="0" applyNumberFormat="1" applyFont="1"/>
    <xf numFmtId="46" fontId="0" fillId="0" borderId="0" xfId="0" applyNumberFormat="1"/>
    <xf numFmtId="0" fontId="0" fillId="2" borderId="0" xfId="0" applyFill="1"/>
    <xf numFmtId="0" fontId="0" fillId="3" borderId="0" xfId="0" applyFill="1"/>
    <xf numFmtId="0" fontId="0" fillId="3" borderId="0" xfId="0" applyFill="1" applyAlignment="1">
      <alignment horizontal="center"/>
    </xf>
    <xf numFmtId="46" fontId="0" fillId="3" borderId="0" xfId="0" applyNumberFormat="1" applyFill="1"/>
    <xf numFmtId="10" fontId="0" fillId="3" borderId="0" xfId="0" applyNumberFormat="1" applyFill="1"/>
    <xf numFmtId="10" fontId="0" fillId="0" borderId="0" xfId="0" applyNumberFormat="1" applyFill="1"/>
    <xf numFmtId="0" fontId="0" fillId="0" borderId="0" xfId="0" applyFill="1"/>
    <xf numFmtId="0" fontId="0" fillId="0" borderId="0" xfId="0" applyFill="1" applyAlignment="1">
      <alignment horizontal="center"/>
    </xf>
    <xf numFmtId="46" fontId="0" fillId="0" borderId="0" xfId="0" applyNumberFormat="1" applyFill="1"/>
    <xf numFmtId="1" fontId="0" fillId="0" borderId="0" xfId="0" applyNumberFormat="1" applyFill="1"/>
    <xf numFmtId="1" fontId="1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FC15B-1E26-884A-BA83-E8F99A74859E}">
  <dimension ref="A1:I4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21" sqref="D21"/>
    </sheetView>
  </sheetViews>
  <sheetFormatPr baseColWidth="10" defaultRowHeight="16" x14ac:dyDescent="0.2"/>
  <cols>
    <col min="1" max="1" width="4.1640625" bestFit="1" customWidth="1"/>
    <col min="2" max="2" width="3.5" style="5" customWidth="1"/>
    <col min="3" max="3" width="8.1640625" style="7" bestFit="1" customWidth="1"/>
    <col min="4" max="4" width="7.5" style="2" bestFit="1" customWidth="1"/>
    <col min="5" max="5" width="7.1640625" style="17" bestFit="1" customWidth="1"/>
    <col min="6" max="6" width="9.1640625" style="17" bestFit="1" customWidth="1"/>
    <col min="7" max="7" width="10" style="17" bestFit="1" customWidth="1"/>
    <col min="8" max="8" width="2.1640625" style="2" bestFit="1" customWidth="1"/>
    <col min="9" max="9" width="45.33203125" bestFit="1" customWidth="1"/>
  </cols>
  <sheetData>
    <row r="1" spans="1:9" s="1" customFormat="1" x14ac:dyDescent="0.2">
      <c r="A1" s="1" t="s">
        <v>0</v>
      </c>
      <c r="B1" s="4" t="s">
        <v>6</v>
      </c>
      <c r="C1" s="6" t="s">
        <v>8</v>
      </c>
      <c r="D1" s="3" t="s">
        <v>1</v>
      </c>
      <c r="E1" s="18" t="s">
        <v>48</v>
      </c>
      <c r="F1" s="18" t="s">
        <v>49</v>
      </c>
      <c r="G1" s="18" t="s">
        <v>50</v>
      </c>
      <c r="H1" s="3" t="s">
        <v>47</v>
      </c>
      <c r="I1" s="1" t="s">
        <v>13</v>
      </c>
    </row>
    <row r="2" spans="1:9" x14ac:dyDescent="0.2">
      <c r="A2" t="s">
        <v>26</v>
      </c>
      <c r="C2" s="7">
        <f>398.2/86400</f>
        <v>4.6087962962962957E-3</v>
      </c>
      <c r="D2" s="2">
        <v>9.4999999999999998E-3</v>
      </c>
      <c r="H2" s="2" t="s">
        <v>47</v>
      </c>
      <c r="I2" t="s">
        <v>7</v>
      </c>
    </row>
    <row r="3" spans="1:9" x14ac:dyDescent="0.2">
      <c r="A3" t="s">
        <v>27</v>
      </c>
      <c r="C3" s="7">
        <f>414.2/86400</f>
        <v>4.7939814814814815E-3</v>
      </c>
      <c r="D3" s="2">
        <v>8.2000000000000007E-3</v>
      </c>
      <c r="H3" s="2" t="s">
        <v>47</v>
      </c>
      <c r="I3" t="s">
        <v>7</v>
      </c>
    </row>
    <row r="4" spans="1:9" x14ac:dyDescent="0.2">
      <c r="A4" t="s">
        <v>3</v>
      </c>
      <c r="B4" s="5" t="s">
        <v>7</v>
      </c>
      <c r="C4" s="7">
        <f>371.2/86400</f>
        <v>4.2962962962962963E-3</v>
      </c>
      <c r="D4" s="2">
        <v>1.7500000000000002E-2</v>
      </c>
      <c r="H4" s="2" t="s">
        <v>7</v>
      </c>
      <c r="I4" t="s">
        <v>7</v>
      </c>
    </row>
    <row r="5" spans="1:9" x14ac:dyDescent="0.2">
      <c r="A5" s="14" t="s">
        <v>22</v>
      </c>
      <c r="B5" s="15"/>
      <c r="C5" s="16">
        <f>4394.5/86400</f>
        <v>5.0862268518518522E-2</v>
      </c>
      <c r="D5" s="13">
        <v>9.1000000000000004E-3</v>
      </c>
      <c r="H5" s="2" t="s">
        <v>7</v>
      </c>
      <c r="I5" t="s">
        <v>46</v>
      </c>
    </row>
    <row r="6" spans="1:9" x14ac:dyDescent="0.2">
      <c r="A6" s="14" t="s">
        <v>28</v>
      </c>
      <c r="B6" s="15"/>
      <c r="C6" s="16">
        <f>448/86400</f>
        <v>5.185185185185185E-3</v>
      </c>
      <c r="D6" s="13">
        <v>3.3E-3</v>
      </c>
      <c r="H6" s="2" t="s">
        <v>47</v>
      </c>
    </row>
    <row r="7" spans="1:9" x14ac:dyDescent="0.2">
      <c r="A7" s="14" t="s">
        <v>29</v>
      </c>
      <c r="B7" s="15"/>
      <c r="C7" s="16">
        <f>362.9/86400</f>
        <v>4.200231481481481E-3</v>
      </c>
      <c r="D7" s="13">
        <v>8.3000000000000001E-3</v>
      </c>
      <c r="H7" s="2" t="s">
        <v>7</v>
      </c>
      <c r="I7" t="s">
        <v>7</v>
      </c>
    </row>
    <row r="8" spans="1:9" x14ac:dyDescent="0.2">
      <c r="A8" s="14" t="s">
        <v>24</v>
      </c>
      <c r="B8" s="15"/>
      <c r="C8" s="16">
        <f>1601.7/86400</f>
        <v>1.8538194444444444E-2</v>
      </c>
      <c r="D8" s="13">
        <v>9.4999999999999998E-3</v>
      </c>
      <c r="H8" s="2" t="s">
        <v>47</v>
      </c>
    </row>
    <row r="9" spans="1:9" x14ac:dyDescent="0.2">
      <c r="A9" s="14" t="s">
        <v>5</v>
      </c>
      <c r="B9" s="15"/>
      <c r="C9" s="16">
        <f>468.2/86400</f>
        <v>5.4189814814814812E-3</v>
      </c>
      <c r="D9" s="13">
        <v>5.3E-3</v>
      </c>
      <c r="H9" s="2" t="s">
        <v>47</v>
      </c>
    </row>
    <row r="10" spans="1:9" x14ac:dyDescent="0.2">
      <c r="A10" s="14" t="s">
        <v>30</v>
      </c>
      <c r="B10" s="15"/>
      <c r="C10" s="16">
        <f>417.8/86400</f>
        <v>4.8356481481481479E-3</v>
      </c>
      <c r="D10" s="13">
        <v>8.3999999999999995E-3</v>
      </c>
      <c r="E10" s="17">
        <v>100</v>
      </c>
      <c r="H10" s="2" t="s">
        <v>47</v>
      </c>
    </row>
    <row r="11" spans="1:9" x14ac:dyDescent="0.2">
      <c r="A11" s="14" t="s">
        <v>11</v>
      </c>
      <c r="B11" s="15"/>
      <c r="C11" s="16">
        <f>953.5/86400</f>
        <v>1.103587962962963E-2</v>
      </c>
      <c r="D11" s="13">
        <v>2.2000000000000001E-3</v>
      </c>
      <c r="E11" s="17">
        <v>100</v>
      </c>
      <c r="H11" s="2" t="s">
        <v>47</v>
      </c>
    </row>
    <row r="12" spans="1:9" x14ac:dyDescent="0.2">
      <c r="A12" s="14" t="s">
        <v>31</v>
      </c>
      <c r="B12" s="15"/>
      <c r="C12" s="16">
        <f>522.4/86400</f>
        <v>6.0462962962962961E-3</v>
      </c>
      <c r="D12" s="13">
        <v>1.6000000000000001E-3</v>
      </c>
      <c r="E12" s="17">
        <v>93</v>
      </c>
      <c r="H12" s="2" t="s">
        <v>7</v>
      </c>
      <c r="I12" t="s">
        <v>7</v>
      </c>
    </row>
    <row r="13" spans="1:9" x14ac:dyDescent="0.2">
      <c r="A13" s="14" t="s">
        <v>18</v>
      </c>
      <c r="B13" s="15"/>
      <c r="C13" s="16">
        <f>459/86400</f>
        <v>5.3125000000000004E-3</v>
      </c>
      <c r="D13" s="13">
        <v>8.9999999999999998E-4</v>
      </c>
      <c r="E13" s="17">
        <v>100</v>
      </c>
      <c r="H13" s="2" t="s">
        <v>47</v>
      </c>
    </row>
    <row r="14" spans="1:9" x14ac:dyDescent="0.2">
      <c r="A14" s="14" t="s">
        <v>32</v>
      </c>
      <c r="B14" s="15"/>
      <c r="C14" s="16">
        <f>446.2/86400</f>
        <v>5.1643518518518514E-3</v>
      </c>
      <c r="D14" s="13">
        <v>1.4E-3</v>
      </c>
      <c r="E14" s="17">
        <v>100</v>
      </c>
      <c r="H14" s="2" t="s">
        <v>47</v>
      </c>
    </row>
    <row r="15" spans="1:9" x14ac:dyDescent="0.2">
      <c r="A15" s="14" t="s">
        <v>12</v>
      </c>
      <c r="B15" s="15"/>
      <c r="C15" s="16">
        <f>463.1/86400</f>
        <v>5.3599537037037036E-3</v>
      </c>
      <c r="D15" s="13">
        <v>1.2999999999999999E-3</v>
      </c>
      <c r="E15" s="17">
        <v>100</v>
      </c>
      <c r="H15" s="2" t="s">
        <v>47</v>
      </c>
      <c r="I15" t="s">
        <v>7</v>
      </c>
    </row>
    <row r="16" spans="1:9" x14ac:dyDescent="0.2">
      <c r="A16" s="14" t="s">
        <v>33</v>
      </c>
      <c r="B16" s="15"/>
      <c r="C16" s="16">
        <f>414.9/86400</f>
        <v>4.8020833333333327E-3</v>
      </c>
      <c r="D16" s="13">
        <v>8.2000000000000007E-3</v>
      </c>
      <c r="E16" s="17">
        <v>99</v>
      </c>
      <c r="H16" s="2" t="s">
        <v>47</v>
      </c>
    </row>
    <row r="17" spans="1:9" x14ac:dyDescent="0.2">
      <c r="A17" s="14" t="s">
        <v>16</v>
      </c>
      <c r="B17" s="15"/>
      <c r="C17" s="16">
        <f>408/86400</f>
        <v>4.7222222222222223E-3</v>
      </c>
      <c r="D17" s="13">
        <v>8.0999999999999996E-3</v>
      </c>
      <c r="E17" s="17">
        <v>100</v>
      </c>
      <c r="H17" s="2" t="s">
        <v>47</v>
      </c>
    </row>
    <row r="18" spans="1:9" x14ac:dyDescent="0.2">
      <c r="A18" s="14" t="s">
        <v>10</v>
      </c>
      <c r="B18" s="15"/>
      <c r="C18" s="16">
        <f>587.2/86400</f>
        <v>6.7962962962962968E-3</v>
      </c>
      <c r="D18" s="13">
        <v>4.8999999999999998E-3</v>
      </c>
      <c r="E18" s="17">
        <v>98</v>
      </c>
      <c r="H18" s="2" t="s">
        <v>47</v>
      </c>
    </row>
    <row r="19" spans="1:9" x14ac:dyDescent="0.2">
      <c r="A19" s="14" t="s">
        <v>34</v>
      </c>
      <c r="B19" s="15"/>
      <c r="C19" s="16">
        <f>494.7/86400</f>
        <v>5.7256944444444447E-3</v>
      </c>
      <c r="D19" s="13">
        <v>5.1999999999999998E-3</v>
      </c>
      <c r="E19" s="17">
        <v>98</v>
      </c>
      <c r="H19" s="2" t="s">
        <v>47</v>
      </c>
    </row>
    <row r="20" spans="1:9" x14ac:dyDescent="0.2">
      <c r="A20" s="14" t="s">
        <v>35</v>
      </c>
      <c r="B20" s="15"/>
      <c r="C20" s="16">
        <f>527.5/86400</f>
        <v>6.1053240740740738E-3</v>
      </c>
      <c r="D20" s="13">
        <v>7.1000000000000004E-3</v>
      </c>
      <c r="E20" s="17">
        <v>97</v>
      </c>
      <c r="H20" s="2" t="s">
        <v>47</v>
      </c>
    </row>
    <row r="21" spans="1:9" x14ac:dyDescent="0.2">
      <c r="A21" s="9" t="s">
        <v>36</v>
      </c>
      <c r="B21" s="10"/>
      <c r="C21" s="11">
        <f>390.7/86400</f>
        <v>4.5219907407407405E-3</v>
      </c>
      <c r="D21" s="12">
        <v>4.7999999999999996E-3</v>
      </c>
      <c r="E21" s="17">
        <v>100</v>
      </c>
      <c r="H21" s="2" t="s">
        <v>47</v>
      </c>
    </row>
    <row r="22" spans="1:9" x14ac:dyDescent="0.2">
      <c r="A22" s="9" t="s">
        <v>2</v>
      </c>
      <c r="B22" s="10"/>
      <c r="C22" s="11">
        <f>454.5/86400</f>
        <v>5.2604166666666667E-3</v>
      </c>
      <c r="D22" s="12">
        <v>1.2E-2</v>
      </c>
      <c r="E22" s="17">
        <f t="shared" ref="E17:E38" si="0">E21</f>
        <v>100</v>
      </c>
      <c r="H22" s="2" t="s">
        <v>47</v>
      </c>
    </row>
    <row r="23" spans="1:9" x14ac:dyDescent="0.2">
      <c r="A23" s="9" t="s">
        <v>37</v>
      </c>
      <c r="B23" s="10"/>
      <c r="C23" s="11">
        <f>376.1/86400</f>
        <v>4.3530092592592596E-3</v>
      </c>
      <c r="D23" s="12">
        <v>2.7000000000000001E-3</v>
      </c>
      <c r="E23" s="17">
        <f t="shared" si="0"/>
        <v>100</v>
      </c>
      <c r="H23" s="2" t="s">
        <v>47</v>
      </c>
      <c r="I23" t="s">
        <v>7</v>
      </c>
    </row>
    <row r="24" spans="1:9" x14ac:dyDescent="0.2">
      <c r="A24" s="9" t="s">
        <v>17</v>
      </c>
      <c r="B24" s="10"/>
      <c r="C24" s="11">
        <f>649.4/86400</f>
        <v>7.5162037037037038E-3</v>
      </c>
      <c r="D24" s="12">
        <v>2.8999999999999998E-3</v>
      </c>
      <c r="E24" s="17">
        <f t="shared" si="0"/>
        <v>100</v>
      </c>
      <c r="H24" s="2" t="s">
        <v>47</v>
      </c>
    </row>
    <row r="25" spans="1:9" x14ac:dyDescent="0.2">
      <c r="A25" s="9" t="s">
        <v>38</v>
      </c>
      <c r="B25" s="10"/>
      <c r="C25" s="11">
        <f>394.1/86400</f>
        <v>4.5613425925925925E-3</v>
      </c>
      <c r="D25" s="12">
        <v>8.0000000000000004E-4</v>
      </c>
      <c r="E25" s="17">
        <f t="shared" si="0"/>
        <v>100</v>
      </c>
      <c r="H25" s="2" t="s">
        <v>47</v>
      </c>
    </row>
    <row r="26" spans="1:9" x14ac:dyDescent="0.2">
      <c r="A26" s="9" t="s">
        <v>21</v>
      </c>
      <c r="B26" s="10"/>
      <c r="C26" s="11">
        <f>2316.8/86400</f>
        <v>2.6814814814814816E-2</v>
      </c>
      <c r="D26" s="12">
        <v>2.5000000000000001E-3</v>
      </c>
      <c r="E26" s="17">
        <f t="shared" si="0"/>
        <v>100</v>
      </c>
      <c r="H26" s="13" t="s">
        <v>47</v>
      </c>
      <c r="I26" s="8" t="s">
        <v>23</v>
      </c>
    </row>
    <row r="27" spans="1:9" x14ac:dyDescent="0.2">
      <c r="A27" s="9" t="s">
        <v>19</v>
      </c>
      <c r="B27" s="10"/>
      <c r="C27" s="11">
        <f>357.6/86400</f>
        <v>4.138888888888889E-3</v>
      </c>
      <c r="D27" s="12">
        <v>4.3E-3</v>
      </c>
      <c r="E27" s="17">
        <f t="shared" si="0"/>
        <v>100</v>
      </c>
      <c r="H27" s="2" t="s">
        <v>47</v>
      </c>
    </row>
    <row r="28" spans="1:9" x14ac:dyDescent="0.2">
      <c r="A28" s="9" t="s">
        <v>39</v>
      </c>
      <c r="B28" s="10"/>
      <c r="C28" s="11">
        <f>852.8/86400</f>
        <v>9.8703703703703696E-3</v>
      </c>
      <c r="D28" s="12">
        <v>1.8E-3</v>
      </c>
      <c r="E28" s="17">
        <f t="shared" si="0"/>
        <v>100</v>
      </c>
      <c r="H28" s="2" t="s">
        <v>47</v>
      </c>
    </row>
    <row r="29" spans="1:9" x14ac:dyDescent="0.2">
      <c r="A29" s="9" t="s">
        <v>40</v>
      </c>
      <c r="B29" s="10"/>
      <c r="C29" s="11">
        <f>393/86400</f>
        <v>4.5486111111111109E-3</v>
      </c>
      <c r="D29" s="12">
        <v>5.0000000000000001E-3</v>
      </c>
      <c r="E29" s="17">
        <f t="shared" si="0"/>
        <v>100</v>
      </c>
      <c r="H29" s="2" t="s">
        <v>47</v>
      </c>
    </row>
    <row r="30" spans="1:9" x14ac:dyDescent="0.2">
      <c r="A30" s="9" t="s">
        <v>25</v>
      </c>
      <c r="B30" s="10"/>
      <c r="C30" s="11">
        <f>410.2/86400</f>
        <v>4.7476851851851846E-3</v>
      </c>
      <c r="D30" s="12">
        <v>3.0000000000000001E-3</v>
      </c>
      <c r="E30" s="17">
        <f t="shared" si="0"/>
        <v>100</v>
      </c>
      <c r="H30" s="2" t="s">
        <v>47</v>
      </c>
    </row>
    <row r="31" spans="1:9" x14ac:dyDescent="0.2">
      <c r="A31" s="9" t="s">
        <v>41</v>
      </c>
      <c r="B31" s="10"/>
      <c r="C31" s="11">
        <f>894.9/86400</f>
        <v>1.0357638888888888E-2</v>
      </c>
      <c r="D31" s="12">
        <v>5.3E-3</v>
      </c>
      <c r="E31" s="17">
        <f t="shared" si="0"/>
        <v>100</v>
      </c>
      <c r="H31" s="2" t="s">
        <v>47</v>
      </c>
    </row>
    <row r="32" spans="1:9" x14ac:dyDescent="0.2">
      <c r="A32" s="9" t="s">
        <v>42</v>
      </c>
      <c r="B32" s="10"/>
      <c r="C32" s="11">
        <f>414.8/86400</f>
        <v>4.8009259259259264E-3</v>
      </c>
      <c r="D32" s="12">
        <v>4.1999999999999997E-3</v>
      </c>
      <c r="E32" s="17">
        <f t="shared" si="0"/>
        <v>100</v>
      </c>
      <c r="H32" s="2" t="s">
        <v>47</v>
      </c>
    </row>
    <row r="33" spans="1:9" x14ac:dyDescent="0.2">
      <c r="A33" s="9" t="s">
        <v>43</v>
      </c>
      <c r="B33" s="10"/>
      <c r="C33" s="11">
        <f>371.6/86400</f>
        <v>4.3009259259259259E-3</v>
      </c>
      <c r="D33" s="12">
        <v>7.9000000000000008E-3</v>
      </c>
      <c r="E33" s="17">
        <f t="shared" si="0"/>
        <v>100</v>
      </c>
      <c r="H33" s="2" t="s">
        <v>47</v>
      </c>
    </row>
    <row r="34" spans="1:9" x14ac:dyDescent="0.2">
      <c r="A34" s="9" t="s">
        <v>44</v>
      </c>
      <c r="B34" s="10"/>
      <c r="C34" s="11">
        <f>3033/86400</f>
        <v>3.5104166666666665E-2</v>
      </c>
      <c r="D34" s="12">
        <v>1.14E-2</v>
      </c>
      <c r="E34" s="17">
        <f t="shared" si="0"/>
        <v>100</v>
      </c>
      <c r="H34" s="2" t="s">
        <v>47</v>
      </c>
    </row>
    <row r="35" spans="1:9" x14ac:dyDescent="0.2">
      <c r="A35" s="9" t="s">
        <v>20</v>
      </c>
      <c r="B35" s="10"/>
      <c r="C35" s="11">
        <f>241.8/86400</f>
        <v>2.7986111111111111E-3</v>
      </c>
      <c r="D35" s="12">
        <v>1.8E-3</v>
      </c>
      <c r="E35" s="17">
        <f t="shared" si="0"/>
        <v>100</v>
      </c>
      <c r="H35" s="2" t="s">
        <v>47</v>
      </c>
    </row>
    <row r="36" spans="1:9" x14ac:dyDescent="0.2">
      <c r="A36" s="9" t="s">
        <v>4</v>
      </c>
      <c r="B36" s="10"/>
      <c r="C36" s="11">
        <f>443.6/86400</f>
        <v>5.1342592592592594E-3</v>
      </c>
      <c r="D36" s="12">
        <v>8.6E-3</v>
      </c>
      <c r="E36" s="17">
        <f t="shared" si="0"/>
        <v>100</v>
      </c>
      <c r="H36" s="2" t="s">
        <v>47</v>
      </c>
    </row>
    <row r="37" spans="1:9" x14ac:dyDescent="0.2">
      <c r="A37" s="9" t="s">
        <v>9</v>
      </c>
      <c r="B37" s="10"/>
      <c r="C37" s="11">
        <f>647.3/86400</f>
        <v>7.4918981481481477E-3</v>
      </c>
      <c r="D37" s="12">
        <v>8.9999999999999998E-4</v>
      </c>
      <c r="E37" s="17">
        <f t="shared" si="0"/>
        <v>100</v>
      </c>
      <c r="H37" s="2" t="s">
        <v>47</v>
      </c>
    </row>
    <row r="38" spans="1:9" x14ac:dyDescent="0.2">
      <c r="A38" s="9" t="s">
        <v>45</v>
      </c>
      <c r="B38" s="10"/>
      <c r="C38" s="11">
        <f>575.8/86400</f>
        <v>6.664351851851851E-3</v>
      </c>
      <c r="D38" s="12">
        <v>6.9999999999999999E-4</v>
      </c>
      <c r="E38" s="17">
        <f t="shared" si="0"/>
        <v>100</v>
      </c>
      <c r="H38" s="2" t="s">
        <v>47</v>
      </c>
    </row>
    <row r="39" spans="1:9" x14ac:dyDescent="0.2">
      <c r="I39" t="s">
        <v>7</v>
      </c>
    </row>
    <row r="40" spans="1:9" x14ac:dyDescent="0.2">
      <c r="C40" s="7" t="s">
        <v>14</v>
      </c>
      <c r="D40" s="2">
        <f>AVERAGE(D2:D39)</f>
        <v>5.4216216216216211E-3</v>
      </c>
    </row>
    <row r="41" spans="1:9" x14ac:dyDescent="0.2">
      <c r="C41" s="7" t="s">
        <v>15</v>
      </c>
      <c r="D41" s="2">
        <f>MEDIAN(D2:D39)</f>
        <v>4.8999999999999998E-3</v>
      </c>
    </row>
  </sheetData>
  <sortState xmlns:xlrd2="http://schemas.microsoft.com/office/spreadsheetml/2017/richdata2" ref="A4:I37">
    <sortCondition ref="A4:A3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Ramsay</dc:creator>
  <cp:lastModifiedBy>Alec Ramsay</cp:lastModifiedBy>
  <dcterms:created xsi:type="dcterms:W3CDTF">2023-04-07T13:08:05Z</dcterms:created>
  <dcterms:modified xsi:type="dcterms:W3CDTF">2023-06-26T15:33:59Z</dcterms:modified>
</cp:coreProperties>
</file>