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3098473F-7451-BD4B-AEF9-A29648EE5ABF}" xr6:coauthVersionLast="47" xr6:coauthVersionMax="47" xr10:uidLastSave="{00000000-0000-0000-0000-000000000000}"/>
  <bookViews>
    <workbookView xWindow="1160" yWindow="500" windowWidth="2764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" i="1" l="1"/>
  <c r="E22" i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5" i="1"/>
  <c r="C35" i="1"/>
  <c r="C27" i="1"/>
  <c r="C13" i="1"/>
  <c r="C26" i="1"/>
  <c r="C17" i="1"/>
  <c r="C15" i="1"/>
  <c r="C11" i="1"/>
  <c r="C37" i="1"/>
  <c r="C9" i="1"/>
  <c r="C4" i="1"/>
  <c r="C22" i="1"/>
</calcChain>
</file>

<file path=xl/sharedStrings.xml><?xml version="1.0" encoding="utf-8"?>
<sst xmlns="http://schemas.openxmlformats.org/spreadsheetml/2006/main" count="130" uniqueCount="52">
  <si>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</si>
  <si>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</si>
  <si>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</si>
  <si>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</si>
  <si>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</si>
  <si>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</si>
  <si>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</si>
  <si>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</si>
  <si>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</si>
  <si>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</si>
  <si>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</si>
  <si>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</si>
  <si>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</si>
  <si>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</si>
  <si>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</si>
  <si>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</si>
  <si>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</si>
  <si>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</si>
  <si>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</si>
  <si>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</si>
  <si>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</si>
  <si>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</si>
  <si>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</si>
  <si>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DRA reports this as not contiguous.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</si>
  <si>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</si>
  <si>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</si>
  <si>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</si>
  <si>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</si>
  <si>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</si>
  <si>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</si>
  <si>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</si>
  <si>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</si>
  <si>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</si>
  <si>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</si>
  <si>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</si>
  <si>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</si>
  <si>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</si>
  <si>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</si>
  <si>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</si>
  <si>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</si>
  <si>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</si>
  <si>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</si>
  <si>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</si>
  <si>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</si>
  <si>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</si>
  <si>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</si>
  <si>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Converted tracts assignments to blocks assignments.</t>
  </si>
  <si>
    <t>*</t>
  </si>
  <si>
    <t># maps</t>
  </si>
  <si>
    <t># districts</t>
  </si>
  <si>
    <t># precincts</t>
  </si>
  <si>
    <t>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</si>
</sst>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1" fontId="0" fillId="2" borderId="0" xfId="0" applyNumberFormat="1" applyFill="1"/>
    <xf numFmtId="3" fontId="0" fillId="2" borderId="0" xfId="0" applyNumberFormat="1" applyFill="1"/>
    <xf numFmtId="1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J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8" bestFit="1" customWidth="1"/>
    <col min="6" max="6" width="9.1640625" style="8" bestFit="1" customWidth="1"/>
    <col min="7" max="7" width="10" style="20" bestFit="1" customWidth="1"/>
    <col min="8" max="8" width="3.1640625" style="8" bestFit="1" customWidth="1"/>
    <col min="9" max="9" width="2.1640625" style="2" bestFit="1" customWidth="1"/>
    <col min="10" max="10" width="45.33203125" bestFit="1" customWidth="1"/>
  </cols>
  <sheetData>
    <row r="1" spans="1:10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9" t="s">
        <v>48</v>
      </c>
      <c r="F1" s="9" t="s">
        <v>49</v>
      </c>
      <c r="G1" s="19" t="s">
        <v>50</v>
      </c>
      <c r="H1" s="10" t="s">
        <v>51</v>
      </c>
      <c r="I1" s="11" t="s">
        <v>47</v>
      </c>
      <c r="J1" s="1" t="s">
        <v>13</v>
      </c>
    </row>
    <row r="2" spans="1:10" x14ac:dyDescent="0.2">
      <c r="A2" s="22" t="s">
        <v>26</v>
      </c>
      <c r="B2" s="23"/>
      <c r="C2" s="24">
        <f>398.2/86400</f>
        <v>4.6087962962962957E-3</v>
      </c>
      <c r="D2" s="25">
        <v>9.4999999999999998E-3</v>
      </c>
      <c r="E2" s="26"/>
      <c r="F2" s="26">
        <v>7</v>
      </c>
      <c r="G2" s="27"/>
      <c r="H2" s="28" t="s">
        <v>51</v>
      </c>
      <c r="I2" s="29" t="s">
        <v>47</v>
      </c>
      <c r="J2" s="22" t="s">
        <v>7</v>
      </c>
    </row>
    <row r="3" spans="1:10" x14ac:dyDescent="0.2">
      <c r="A3" s="22" t="s">
        <v>27</v>
      </c>
      <c r="B3" s="23"/>
      <c r="C3" s="24">
        <f>414.2/86400</f>
        <v>4.7939814814814815E-3</v>
      </c>
      <c r="D3" s="25">
        <v>8.2000000000000007E-3</v>
      </c>
      <c r="E3" s="26"/>
      <c r="F3" s="26">
        <v>4</v>
      </c>
      <c r="G3" s="27"/>
      <c r="H3" s="28" t="s">
        <v>51</v>
      </c>
      <c r="I3" s="29" t="s">
        <v>47</v>
      </c>
      <c r="J3" s="22" t="s">
        <v>7</v>
      </c>
    </row>
    <row r="4" spans="1:10" x14ac:dyDescent="0.2">
      <c r="A4" s="22" t="s">
        <v>3</v>
      </c>
      <c r="B4" s="23" t="s">
        <v>7</v>
      </c>
      <c r="C4" s="24">
        <f>371.2/86400</f>
        <v>4.2962962962962963E-3</v>
      </c>
      <c r="D4" s="25">
        <v>1.7500000000000002E-2</v>
      </c>
      <c r="E4" s="26"/>
      <c r="F4" s="26">
        <v>9</v>
      </c>
      <c r="G4" s="27"/>
      <c r="H4" s="23"/>
      <c r="I4" s="29" t="s">
        <v>7</v>
      </c>
      <c r="J4" s="22" t="s">
        <v>7</v>
      </c>
    </row>
    <row r="5" spans="1:10" x14ac:dyDescent="0.2">
      <c r="A5" s="22" t="s">
        <v>22</v>
      </c>
      <c r="B5" s="23"/>
      <c r="C5" s="24">
        <f>4394.5/86400</f>
        <v>5.0862268518518522E-2</v>
      </c>
      <c r="D5" s="25">
        <v>9.1000000000000004E-3</v>
      </c>
      <c r="E5" s="26"/>
      <c r="F5" s="26">
        <v>52</v>
      </c>
      <c r="G5" s="27"/>
      <c r="H5" s="23"/>
      <c r="I5" s="29" t="s">
        <v>7</v>
      </c>
      <c r="J5" s="22" t="s">
        <v>46</v>
      </c>
    </row>
    <row r="6" spans="1:10" x14ac:dyDescent="0.2">
      <c r="A6" s="22" t="s">
        <v>28</v>
      </c>
      <c r="B6" s="23"/>
      <c r="C6" s="24">
        <f>448/86400</f>
        <v>5.185185185185185E-3</v>
      </c>
      <c r="D6" s="25">
        <v>3.3E-3</v>
      </c>
      <c r="E6" s="26"/>
      <c r="F6" s="26">
        <v>8</v>
      </c>
      <c r="G6" s="27"/>
      <c r="H6" s="28" t="s">
        <v>51</v>
      </c>
      <c r="I6" s="29" t="s">
        <v>47</v>
      </c>
      <c r="J6" s="22"/>
    </row>
    <row r="7" spans="1:10" x14ac:dyDescent="0.2">
      <c r="A7" s="22" t="s">
        <v>29</v>
      </c>
      <c r="B7" s="23"/>
      <c r="C7" s="24">
        <f>362.9/86400</f>
        <v>4.200231481481481E-3</v>
      </c>
      <c r="D7" s="25">
        <v>8.3000000000000001E-3</v>
      </c>
      <c r="E7" s="26"/>
      <c r="F7" s="26">
        <v>5</v>
      </c>
      <c r="G7" s="27"/>
      <c r="H7" s="28"/>
      <c r="I7" s="29" t="s">
        <v>7</v>
      </c>
      <c r="J7" s="22" t="s">
        <v>7</v>
      </c>
    </row>
    <row r="8" spans="1:10" x14ac:dyDescent="0.2">
      <c r="A8" s="22" t="s">
        <v>24</v>
      </c>
      <c r="B8" s="23"/>
      <c r="C8" s="24">
        <f>1601.7/86400</f>
        <v>1.8538194444444444E-2</v>
      </c>
      <c r="D8" s="25">
        <v>9.4999999999999998E-3</v>
      </c>
      <c r="E8" s="26"/>
      <c r="F8" s="26">
        <v>28</v>
      </c>
      <c r="G8" s="27"/>
      <c r="H8" s="28" t="s">
        <v>51</v>
      </c>
      <c r="I8" s="29" t="s">
        <v>47</v>
      </c>
      <c r="J8" s="22"/>
    </row>
    <row r="9" spans="1:10" x14ac:dyDescent="0.2">
      <c r="A9" s="22" t="s">
        <v>5</v>
      </c>
      <c r="B9" s="23"/>
      <c r="C9" s="24">
        <f>468.2/86400</f>
        <v>5.4189814814814812E-3</v>
      </c>
      <c r="D9" s="25">
        <v>5.3E-3</v>
      </c>
      <c r="E9" s="26"/>
      <c r="F9" s="26">
        <v>14</v>
      </c>
      <c r="G9" s="27"/>
      <c r="H9" s="28" t="s">
        <v>51</v>
      </c>
      <c r="I9" s="29" t="s">
        <v>47</v>
      </c>
      <c r="J9" s="22"/>
    </row>
    <row r="10" spans="1:10" x14ac:dyDescent="0.2">
      <c r="A10" s="22" t="s">
        <v>30</v>
      </c>
      <c r="B10" s="23"/>
      <c r="C10" s="24">
        <f>417.8/86400</f>
        <v>4.8356481481481479E-3</v>
      </c>
      <c r="D10" s="25">
        <v>8.3999999999999995E-3</v>
      </c>
      <c r="E10" s="26">
        <v>100</v>
      </c>
      <c r="F10" s="26">
        <v>4</v>
      </c>
      <c r="G10" s="27"/>
      <c r="H10" s="28" t="s">
        <v>51</v>
      </c>
      <c r="I10" s="29" t="s">
        <v>47</v>
      </c>
      <c r="J10" s="22"/>
    </row>
    <row r="11" spans="1:10" x14ac:dyDescent="0.2">
      <c r="A11" s="22" t="s">
        <v>11</v>
      </c>
      <c r="B11" s="23"/>
      <c r="C11" s="24">
        <f>953.5/86400</f>
        <v>1.103587962962963E-2</v>
      </c>
      <c r="D11" s="25">
        <v>2.2000000000000001E-3</v>
      </c>
      <c r="E11" s="26">
        <v>100</v>
      </c>
      <c r="F11" s="26">
        <v>17</v>
      </c>
      <c r="G11" s="27"/>
      <c r="H11" s="28" t="s">
        <v>51</v>
      </c>
      <c r="I11" s="29" t="s">
        <v>47</v>
      </c>
      <c r="J11" s="22"/>
    </row>
    <row r="12" spans="1:10" x14ac:dyDescent="0.2">
      <c r="A12" s="22" t="s">
        <v>31</v>
      </c>
      <c r="B12" s="23"/>
      <c r="C12" s="24">
        <f>522.4/86400</f>
        <v>6.0462962962962961E-3</v>
      </c>
      <c r="D12" s="25">
        <v>1.6000000000000001E-3</v>
      </c>
      <c r="E12" s="26">
        <v>93</v>
      </c>
      <c r="F12" s="26">
        <v>9</v>
      </c>
      <c r="G12" s="27"/>
      <c r="H12" s="28"/>
      <c r="I12" s="29" t="s">
        <v>7</v>
      </c>
      <c r="J12" s="22" t="s">
        <v>7</v>
      </c>
    </row>
    <row r="13" spans="1:10" x14ac:dyDescent="0.2">
      <c r="A13" s="22" t="s">
        <v>18</v>
      </c>
      <c r="B13" s="23"/>
      <c r="C13" s="24">
        <f>459/86400</f>
        <v>5.3125000000000004E-3</v>
      </c>
      <c r="D13" s="25">
        <v>8.9999999999999998E-4</v>
      </c>
      <c r="E13" s="26">
        <v>100</v>
      </c>
      <c r="F13" s="26">
        <v>4</v>
      </c>
      <c r="G13" s="27"/>
      <c r="H13" s="28" t="s">
        <v>51</v>
      </c>
      <c r="I13" s="29" t="s">
        <v>47</v>
      </c>
      <c r="J13" s="22"/>
    </row>
    <row r="14" spans="1:10" x14ac:dyDescent="0.2">
      <c r="A14" s="22" t="s">
        <v>32</v>
      </c>
      <c r="B14" s="23"/>
      <c r="C14" s="24">
        <f>446.2/86400</f>
        <v>5.1643518518518514E-3</v>
      </c>
      <c r="D14" s="25">
        <v>1.4E-3</v>
      </c>
      <c r="E14" s="26">
        <v>100</v>
      </c>
      <c r="F14" s="26">
        <v>6</v>
      </c>
      <c r="G14" s="27"/>
      <c r="H14" s="28" t="s">
        <v>51</v>
      </c>
      <c r="I14" s="29" t="s">
        <v>47</v>
      </c>
      <c r="J14" s="22"/>
    </row>
    <row r="15" spans="1:10" s="12" customFormat="1" x14ac:dyDescent="0.2">
      <c r="A15" s="12" t="s">
        <v>12</v>
      </c>
      <c r="B15" s="13"/>
      <c r="C15" s="14">
        <f>463.1/86400</f>
        <v>5.3599537037037036E-3</v>
      </c>
      <c r="D15" s="15">
        <v>1.2999999999999999E-3</v>
      </c>
      <c r="E15" s="16">
        <v>100</v>
      </c>
      <c r="F15" s="16">
        <v>6</v>
      </c>
      <c r="G15" s="21">
        <v>3540</v>
      </c>
      <c r="H15" s="17" t="s">
        <v>51</v>
      </c>
      <c r="I15" s="18" t="s">
        <v>7</v>
      </c>
      <c r="J15" s="12" t="s">
        <v>7</v>
      </c>
    </row>
    <row r="16" spans="1:10" x14ac:dyDescent="0.2">
      <c r="A16" s="22" t="s">
        <v>33</v>
      </c>
      <c r="B16" s="23"/>
      <c r="C16" s="24">
        <f>414.9/86400</f>
        <v>4.8020833333333327E-3</v>
      </c>
      <c r="D16" s="25">
        <v>8.2000000000000007E-3</v>
      </c>
      <c r="E16" s="26">
        <v>99</v>
      </c>
      <c r="F16" s="26">
        <v>9</v>
      </c>
      <c r="G16" s="27"/>
      <c r="H16" s="28" t="s">
        <v>51</v>
      </c>
      <c r="I16" s="29" t="s">
        <v>47</v>
      </c>
      <c r="J16" s="22"/>
    </row>
    <row r="17" spans="1:10" x14ac:dyDescent="0.2">
      <c r="A17" s="22" t="s">
        <v>16</v>
      </c>
      <c r="B17" s="23"/>
      <c r="C17" s="24">
        <f>408/86400</f>
        <v>4.7222222222222223E-3</v>
      </c>
      <c r="D17" s="25">
        <v>8.0999999999999996E-3</v>
      </c>
      <c r="E17" s="26">
        <v>100</v>
      </c>
      <c r="F17" s="26">
        <v>8</v>
      </c>
      <c r="G17" s="27"/>
      <c r="H17" s="28" t="s">
        <v>51</v>
      </c>
      <c r="I17" s="29" t="s">
        <v>47</v>
      </c>
      <c r="J17" s="22"/>
    </row>
    <row r="18" spans="1:10" x14ac:dyDescent="0.2">
      <c r="A18" s="22" t="s">
        <v>10</v>
      </c>
      <c r="B18" s="23"/>
      <c r="C18" s="24">
        <f>587.2/86400</f>
        <v>6.7962962962962968E-3</v>
      </c>
      <c r="D18" s="25">
        <v>4.8999999999999998E-3</v>
      </c>
      <c r="E18" s="26">
        <v>98</v>
      </c>
      <c r="F18" s="26">
        <v>13</v>
      </c>
      <c r="G18" s="27"/>
      <c r="H18" s="28" t="s">
        <v>51</v>
      </c>
      <c r="I18" s="29" t="s">
        <v>47</v>
      </c>
      <c r="J18" s="22"/>
    </row>
    <row r="19" spans="1:10" x14ac:dyDescent="0.2">
      <c r="A19" s="22" t="s">
        <v>34</v>
      </c>
      <c r="B19" s="23"/>
      <c r="C19" s="24">
        <f>494.7/86400</f>
        <v>5.7256944444444447E-3</v>
      </c>
      <c r="D19" s="25">
        <v>5.1999999999999998E-3</v>
      </c>
      <c r="E19" s="26">
        <v>98</v>
      </c>
      <c r="F19" s="26">
        <v>8</v>
      </c>
      <c r="G19" s="27"/>
      <c r="H19" s="28" t="s">
        <v>51</v>
      </c>
      <c r="I19" s="29" t="s">
        <v>47</v>
      </c>
      <c r="J19" s="22"/>
    </row>
    <row r="20" spans="1:10" x14ac:dyDescent="0.2">
      <c r="A20" s="22" t="s">
        <v>35</v>
      </c>
      <c r="B20" s="23"/>
      <c r="C20" s="24">
        <f>527.5/86400</f>
        <v>6.1053240740740738E-3</v>
      </c>
      <c r="D20" s="25">
        <v>7.1000000000000004E-3</v>
      </c>
      <c r="E20" s="26">
        <v>97</v>
      </c>
      <c r="F20" s="26">
        <v>8</v>
      </c>
      <c r="G20" s="27"/>
      <c r="H20" s="28" t="s">
        <v>51</v>
      </c>
      <c r="I20" s="29" t="s">
        <v>47</v>
      </c>
      <c r="J20" s="22"/>
    </row>
    <row r="21" spans="1:10" x14ac:dyDescent="0.2">
      <c r="A21" s="22" t="s">
        <v>36</v>
      </c>
      <c r="B21" s="23"/>
      <c r="C21" s="24">
        <f>390.7/86400</f>
        <v>4.5219907407407405E-3</v>
      </c>
      <c r="D21" s="25">
        <v>1.6000000000000001E-3</v>
      </c>
      <c r="E21" s="26">
        <v>100</v>
      </c>
      <c r="F21" s="26">
        <v>4</v>
      </c>
      <c r="G21" s="27"/>
      <c r="H21" s="28" t="s">
        <v>51</v>
      </c>
      <c r="I21" s="29" t="s">
        <v>47</v>
      </c>
      <c r="J21" s="22"/>
    </row>
    <row r="22" spans="1:10" x14ac:dyDescent="0.2">
      <c r="A22" s="22" t="s">
        <v>2</v>
      </c>
      <c r="B22" s="23"/>
      <c r="C22" s="24">
        <f>454.5/86400</f>
        <v>5.2604166666666667E-3</v>
      </c>
      <c r="D22" s="25">
        <v>9.1000000000000004E-3</v>
      </c>
      <c r="E22" s="26">
        <f t="shared" ref="E22:E23" si="0">E21</f>
        <v>100</v>
      </c>
      <c r="F22" s="26">
        <v>14</v>
      </c>
      <c r="G22" s="27"/>
      <c r="H22" s="28" t="s">
        <v>51</v>
      </c>
      <c r="I22" s="29" t="s">
        <v>47</v>
      </c>
      <c r="J22" s="22"/>
    </row>
    <row r="23" spans="1:10" x14ac:dyDescent="0.2">
      <c r="A23" s="22" t="s">
        <v>37</v>
      </c>
      <c r="B23" s="23"/>
      <c r="C23" s="24">
        <f>376.1/86400</f>
        <v>4.3530092592592596E-3</v>
      </c>
      <c r="D23" s="25">
        <v>3.2000000000000002E-3</v>
      </c>
      <c r="E23" s="26">
        <f t="shared" si="0"/>
        <v>100</v>
      </c>
      <c r="F23" s="26">
        <v>3</v>
      </c>
      <c r="G23" s="27"/>
      <c r="H23" s="28" t="s">
        <v>51</v>
      </c>
      <c r="I23" s="29" t="s">
        <v>47</v>
      </c>
      <c r="J23" s="22" t="s">
        <v>7</v>
      </c>
    </row>
    <row r="24" spans="1:10" x14ac:dyDescent="0.2">
      <c r="A24" s="22" t="s">
        <v>17</v>
      </c>
      <c r="B24" s="23"/>
      <c r="C24" s="24">
        <f>649.4/86400</f>
        <v>7.5162037037037038E-3</v>
      </c>
      <c r="D24" s="25">
        <v>2.0999999999999999E-3</v>
      </c>
      <c r="E24" s="26">
        <v>99</v>
      </c>
      <c r="F24" s="26">
        <v>12</v>
      </c>
      <c r="G24" s="27"/>
      <c r="H24" s="28" t="s">
        <v>51</v>
      </c>
      <c r="I24" s="29" t="s">
        <v>47</v>
      </c>
      <c r="J24" s="22"/>
    </row>
    <row r="25" spans="1:10" x14ac:dyDescent="0.2">
      <c r="A25" s="22" t="s">
        <v>38</v>
      </c>
      <c r="B25" s="23"/>
      <c r="C25" s="24">
        <f>394.1/86400</f>
        <v>4.5613425925925925E-3</v>
      </c>
      <c r="D25" s="25">
        <v>1.6999999999999999E-3</v>
      </c>
      <c r="E25" s="26">
        <v>100</v>
      </c>
      <c r="F25" s="26">
        <v>3</v>
      </c>
      <c r="G25" s="27"/>
      <c r="H25" s="28" t="s">
        <v>51</v>
      </c>
      <c r="I25" s="29" t="s">
        <v>47</v>
      </c>
      <c r="J25" s="22"/>
    </row>
    <row r="26" spans="1:10" x14ac:dyDescent="0.2">
      <c r="A26" s="22" t="s">
        <v>21</v>
      </c>
      <c r="B26" s="23"/>
      <c r="C26" s="24">
        <f>2316.8/86400</f>
        <v>2.6814814814814816E-2</v>
      </c>
      <c r="D26" s="25">
        <v>6.8999999999999999E-3</v>
      </c>
      <c r="E26" s="26">
        <v>55</v>
      </c>
      <c r="F26" s="26">
        <v>26</v>
      </c>
      <c r="G26" s="27"/>
      <c r="H26" s="28" t="s">
        <v>51</v>
      </c>
      <c r="I26" s="29" t="s">
        <v>47</v>
      </c>
      <c r="J26" s="22" t="s">
        <v>23</v>
      </c>
    </row>
    <row r="27" spans="1:10" x14ac:dyDescent="0.2">
      <c r="A27" s="22" t="s">
        <v>19</v>
      </c>
      <c r="B27" s="23"/>
      <c r="C27" s="24">
        <f>357.6/86400</f>
        <v>4.138888888888889E-3</v>
      </c>
      <c r="D27" s="25">
        <v>4.5999999999999999E-3</v>
      </c>
      <c r="E27" s="26">
        <v>80</v>
      </c>
      <c r="F27" s="26">
        <v>4</v>
      </c>
      <c r="G27" s="27"/>
      <c r="H27" s="28" t="s">
        <v>51</v>
      </c>
      <c r="I27" s="29" t="s">
        <v>47</v>
      </c>
      <c r="J27" s="22"/>
    </row>
    <row r="28" spans="1:10" x14ac:dyDescent="0.2">
      <c r="A28" s="22" t="s">
        <v>39</v>
      </c>
      <c r="B28" s="23"/>
      <c r="C28" s="24">
        <f>852.8/86400</f>
        <v>9.8703703703703696E-3</v>
      </c>
      <c r="D28" s="25">
        <v>1.9E-3</v>
      </c>
      <c r="E28" s="26">
        <v>95</v>
      </c>
      <c r="F28" s="26">
        <v>15</v>
      </c>
      <c r="G28" s="27"/>
      <c r="H28" s="28" t="s">
        <v>51</v>
      </c>
      <c r="I28" s="29" t="s">
        <v>47</v>
      </c>
      <c r="J28" s="22"/>
    </row>
    <row r="29" spans="1:10" x14ac:dyDescent="0.2">
      <c r="A29" s="22" t="s">
        <v>40</v>
      </c>
      <c r="B29" s="23"/>
      <c r="C29" s="24">
        <f>393/86400</f>
        <v>4.5486111111111109E-3</v>
      </c>
      <c r="D29" s="25">
        <v>5.1000000000000004E-3</v>
      </c>
      <c r="E29" s="26">
        <v>100</v>
      </c>
      <c r="F29" s="26">
        <v>5</v>
      </c>
      <c r="G29" s="27"/>
      <c r="H29" s="28" t="s">
        <v>51</v>
      </c>
      <c r="I29" s="29" t="s">
        <v>47</v>
      </c>
      <c r="J29" s="22"/>
    </row>
    <row r="30" spans="1:10" x14ac:dyDescent="0.2">
      <c r="A30" s="22" t="s">
        <v>25</v>
      </c>
      <c r="B30" s="23"/>
      <c r="C30" s="24">
        <f>410.2/86400</f>
        <v>4.7476851851851846E-3</v>
      </c>
      <c r="D30" s="25">
        <v>3.0000000000000001E-3</v>
      </c>
      <c r="E30" s="26">
        <v>100</v>
      </c>
      <c r="F30" s="26">
        <v>6</v>
      </c>
      <c r="G30" s="27"/>
      <c r="H30" s="28" t="s">
        <v>51</v>
      </c>
      <c r="I30" s="29" t="s">
        <v>47</v>
      </c>
      <c r="J30" s="22"/>
    </row>
    <row r="31" spans="1:10" x14ac:dyDescent="0.2">
      <c r="A31" s="22" t="s">
        <v>41</v>
      </c>
      <c r="B31" s="23"/>
      <c r="C31" s="24">
        <f>894.9/86400</f>
        <v>1.0357638888888888E-2</v>
      </c>
      <c r="D31" s="25">
        <v>3.3E-3</v>
      </c>
      <c r="E31" s="26">
        <v>100</v>
      </c>
      <c r="F31" s="26">
        <v>17</v>
      </c>
      <c r="G31" s="27"/>
      <c r="H31" s="28" t="s">
        <v>51</v>
      </c>
      <c r="I31" s="29" t="s">
        <v>47</v>
      </c>
      <c r="J31" s="22"/>
    </row>
    <row r="32" spans="1:10" x14ac:dyDescent="0.2">
      <c r="A32" s="22" t="s">
        <v>42</v>
      </c>
      <c r="B32" s="23"/>
      <c r="C32" s="24">
        <f>414.8/86400</f>
        <v>4.8009259259259264E-3</v>
      </c>
      <c r="D32" s="25">
        <v>1.6000000000000001E-3</v>
      </c>
      <c r="E32" s="26">
        <v>100</v>
      </c>
      <c r="F32" s="26">
        <v>7</v>
      </c>
      <c r="G32" s="27"/>
      <c r="H32" s="28" t="s">
        <v>51</v>
      </c>
      <c r="I32" s="29" t="s">
        <v>47</v>
      </c>
      <c r="J32" s="22"/>
    </row>
    <row r="33" spans="1:10" x14ac:dyDescent="0.2">
      <c r="A33" s="22" t="s">
        <v>43</v>
      </c>
      <c r="B33" s="23"/>
      <c r="C33" s="24">
        <f>371.6/86400</f>
        <v>4.3009259259259259E-3</v>
      </c>
      <c r="D33" s="25">
        <v>7.9000000000000008E-3</v>
      </c>
      <c r="E33" s="26">
        <v>85</v>
      </c>
      <c r="F33" s="26">
        <v>9</v>
      </c>
      <c r="G33" s="27"/>
      <c r="H33" s="28" t="s">
        <v>51</v>
      </c>
      <c r="I33" s="29" t="s">
        <v>47</v>
      </c>
      <c r="J33" s="22"/>
    </row>
    <row r="34" spans="1:10" x14ac:dyDescent="0.2">
      <c r="A34" s="22" t="s">
        <v>44</v>
      </c>
      <c r="B34" s="23"/>
      <c r="C34" s="24">
        <f>3033/86400</f>
        <v>3.5104166666666665E-2</v>
      </c>
      <c r="D34" s="25">
        <v>1.14E-2</v>
      </c>
      <c r="E34" s="26">
        <v>39</v>
      </c>
      <c r="F34" s="26">
        <v>38</v>
      </c>
      <c r="G34" s="27"/>
      <c r="H34" s="28" t="s">
        <v>51</v>
      </c>
      <c r="I34" s="29" t="s">
        <v>47</v>
      </c>
      <c r="J34" s="22"/>
    </row>
    <row r="35" spans="1:10" x14ac:dyDescent="0.2">
      <c r="A35" s="22" t="s">
        <v>20</v>
      </c>
      <c r="B35" s="23"/>
      <c r="C35" s="24">
        <f>241.8/86400</f>
        <v>2.7986111111111111E-3</v>
      </c>
      <c r="D35" s="25">
        <v>1.6000000000000001E-3</v>
      </c>
      <c r="E35" s="26">
        <v>38</v>
      </c>
      <c r="F35" s="26">
        <v>4</v>
      </c>
      <c r="G35" s="27"/>
      <c r="H35" s="28" t="s">
        <v>51</v>
      </c>
      <c r="I35" s="29" t="s">
        <v>47</v>
      </c>
      <c r="J35" s="22"/>
    </row>
    <row r="36" spans="1:10" x14ac:dyDescent="0.2">
      <c r="A36" s="22" t="s">
        <v>4</v>
      </c>
      <c r="B36" s="23"/>
      <c r="C36" s="24">
        <f>443.6/86400</f>
        <v>5.1342592592592594E-3</v>
      </c>
      <c r="D36" s="25">
        <v>5.5999999999999999E-3</v>
      </c>
      <c r="E36" s="26">
        <v>91</v>
      </c>
      <c r="F36" s="26">
        <v>11</v>
      </c>
      <c r="G36" s="27"/>
      <c r="H36" s="28" t="s">
        <v>51</v>
      </c>
      <c r="I36" s="29" t="s">
        <v>47</v>
      </c>
      <c r="J36" s="22"/>
    </row>
    <row r="37" spans="1:10" x14ac:dyDescent="0.2">
      <c r="A37" s="22" t="s">
        <v>9</v>
      </c>
      <c r="B37" s="23"/>
      <c r="C37" s="24">
        <f>647.3/86400</f>
        <v>7.4918981481481477E-3</v>
      </c>
      <c r="D37" s="25">
        <v>2.2000000000000001E-3</v>
      </c>
      <c r="E37" s="26">
        <v>85</v>
      </c>
      <c r="F37" s="26">
        <v>10</v>
      </c>
      <c r="G37" s="27"/>
      <c r="H37" s="28" t="s">
        <v>51</v>
      </c>
      <c r="I37" s="29" t="s">
        <v>47</v>
      </c>
      <c r="J37" s="22"/>
    </row>
    <row r="38" spans="1:10" x14ac:dyDescent="0.2">
      <c r="A38" s="22" t="s">
        <v>45</v>
      </c>
      <c r="B38" s="23"/>
      <c r="C38" s="24">
        <f>575.8/86400</f>
        <v>6.664351851851851E-3</v>
      </c>
      <c r="D38" s="25">
        <v>1.2999999999999999E-3</v>
      </c>
      <c r="E38" s="26">
        <v>94</v>
      </c>
      <c r="F38" s="26">
        <v>8</v>
      </c>
      <c r="G38" s="27"/>
      <c r="H38" s="28" t="s">
        <v>51</v>
      </c>
      <c r="I38" s="29" t="s">
        <v>47</v>
      </c>
      <c r="J38" s="22"/>
    </row>
    <row r="39" spans="1:10" x14ac:dyDescent="0.2">
      <c r="J39" t="s">
        <v>7</v>
      </c>
    </row>
    <row r="40" spans="1:10" x14ac:dyDescent="0.2">
      <c r="C40" s="7" t="s">
        <v>14</v>
      </c>
      <c r="D40" s="2">
        <f>AVERAGE(D2:D39)</f>
        <v>5.2459459459459441E-3</v>
      </c>
      <c r="H40" s="8">
        <f>37-COUNTBLANK(H2:H38)</f>
        <v>33</v>
      </c>
    </row>
    <row r="41" spans="1:10" x14ac:dyDescent="0.2">
      <c r="C41" s="7" t="s">
        <v>15</v>
      </c>
      <c r="D41" s="2">
        <f>MEDIAN(D2:D39)</f>
        <v>4.8999999999999998E-3</v>
      </c>
    </row>
  </sheetData>
  <sortState xmlns:xlrd2="http://schemas.microsoft.com/office/spreadsheetml/2017/richdata2" ref="A4:J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2023-06-27T14:11:25Z</dcterms:modified>
</cp:coreProperties>
</file>