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/>
  <mc:AlternateContent xmlns:mc="http://schemas.openxmlformats.org/markup-compatibility/2006">
    <mc:Choice Requires="x15">
      <x15ac:absPath xmlns:x15ac="http://schemas.microsoft.com/office/spreadsheetml/2010/11/ac" url="/Users/alecramsay/dev/ushouse/data/imputed/"/>
    </mc:Choice>
  </mc:AlternateContent>
  <xr:revisionPtr revIDLastSave="0" documentId="13_ncr:1_{8BD1FD66-4C38-A044-AAC5-BE4799230201}" xr6:coauthVersionLast="47" xr6:coauthVersionMax="47" xr10:uidLastSave="{00000000-0000-0000-0000-000000000000}"/>
  <bookViews>
    <workbookView xWindow="1340" yWindow="500" windowWidth="24260" windowHeight="15540" tabRatio="500" activeTab="3" xr2:uid="{00000000-000D-0000-FFFF-FFFF00000000}"/>
  </bookViews>
  <sheets>
    <sheet name="Election Results by State" sheetId="2" r:id="rId1"/>
    <sheet name="Uncontested Races" sheetId="3" r:id="rId2"/>
    <sheet name="Uncontested by State" sheetId="5" r:id="rId3"/>
    <sheet name="EXPORT" sheetId="8" r:id="rId4"/>
  </sheets>
  <definedNames>
    <definedName name="_xlnm._FilterDatabase" localSheetId="0" hidden="1">'Election Results by State'!$A$2:$X$52</definedName>
    <definedName name="_xlnm._FilterDatabase" localSheetId="1" hidden="1">'Uncontested Races'!$A$2:$J$108</definedName>
  </definedNames>
  <calcPr calcId="191029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8" i="2"/>
  <c r="X49" i="2"/>
  <c r="X50" i="2"/>
  <c r="X51" i="2"/>
  <c r="X52" i="2"/>
  <c r="X3" i="2"/>
  <c r="S5" i="2"/>
  <c r="O5" i="2"/>
  <c r="W5" i="2" s="1"/>
  <c r="P5" i="2"/>
  <c r="S7" i="2"/>
  <c r="O7" i="2"/>
  <c r="W7" i="2" s="1"/>
  <c r="P7" i="2"/>
  <c r="S11" i="2"/>
  <c r="O11" i="2"/>
  <c r="W11" i="2" s="1"/>
  <c r="P11" i="2"/>
  <c r="P54" i="2" s="1"/>
  <c r="S12" i="2"/>
  <c r="O12" i="2"/>
  <c r="W12" i="2" s="1"/>
  <c r="P12" i="2"/>
  <c r="S15" i="2"/>
  <c r="O15" i="2"/>
  <c r="P15" i="2"/>
  <c r="S16" i="2"/>
  <c r="O16" i="2"/>
  <c r="P16" i="2"/>
  <c r="W16" i="2" s="1"/>
  <c r="S22" i="2"/>
  <c r="O22" i="2"/>
  <c r="P22" i="2"/>
  <c r="S23" i="2"/>
  <c r="O23" i="2"/>
  <c r="P23" i="2"/>
  <c r="S24" i="2"/>
  <c r="O24" i="2"/>
  <c r="W24" i="2" s="1"/>
  <c r="P24" i="2"/>
  <c r="S25" i="2"/>
  <c r="O25" i="2"/>
  <c r="W25" i="2" s="1"/>
  <c r="P25" i="2"/>
  <c r="S27" i="2"/>
  <c r="O27" i="2"/>
  <c r="W27" i="2" s="1"/>
  <c r="P27" i="2"/>
  <c r="S32" i="2"/>
  <c r="O32" i="2"/>
  <c r="W32" i="2" s="1"/>
  <c r="P32" i="2"/>
  <c r="S34" i="2"/>
  <c r="O34" i="2"/>
  <c r="W34" i="2" s="1"/>
  <c r="P34" i="2"/>
  <c r="S35" i="2"/>
  <c r="O35" i="2"/>
  <c r="W35" i="2" s="1"/>
  <c r="P35" i="2"/>
  <c r="S37" i="2"/>
  <c r="O37" i="2"/>
  <c r="W37" i="2" s="1"/>
  <c r="P37" i="2"/>
  <c r="S40" i="2"/>
  <c r="O40" i="2"/>
  <c r="P40" i="2"/>
  <c r="S44" i="2"/>
  <c r="O44" i="2"/>
  <c r="W44" i="2" s="1"/>
  <c r="P44" i="2"/>
  <c r="S45" i="2"/>
  <c r="O45" i="2"/>
  <c r="W45" i="2" s="1"/>
  <c r="P45" i="2"/>
  <c r="S48" i="2"/>
  <c r="O48" i="2"/>
  <c r="W48" i="2" s="1"/>
  <c r="P48" i="2"/>
  <c r="S49" i="2"/>
  <c r="O49" i="2"/>
  <c r="P49" i="2"/>
  <c r="W49" i="2" s="1"/>
  <c r="S51" i="2"/>
  <c r="O51" i="2"/>
  <c r="P51" i="2"/>
  <c r="W51" i="2"/>
  <c r="O3" i="2"/>
  <c r="P3" i="2"/>
  <c r="W3" i="2"/>
  <c r="S3" i="2"/>
  <c r="O6" i="2"/>
  <c r="W6" i="2" s="1"/>
  <c r="P6" i="2"/>
  <c r="S6" i="2"/>
  <c r="O8" i="2"/>
  <c r="P8" i="2"/>
  <c r="W8" i="2"/>
  <c r="S8" i="2"/>
  <c r="O9" i="2"/>
  <c r="P9" i="2"/>
  <c r="S9" i="2"/>
  <c r="O13" i="2"/>
  <c r="W13" i="2" s="1"/>
  <c r="P13" i="2"/>
  <c r="S13" i="2"/>
  <c r="O14" i="2"/>
  <c r="P14" i="2"/>
  <c r="S14" i="2"/>
  <c r="O17" i="2"/>
  <c r="P17" i="2"/>
  <c r="S17" i="2"/>
  <c r="O18" i="2"/>
  <c r="P18" i="2"/>
  <c r="W18" i="2" s="1"/>
  <c r="S18" i="2"/>
  <c r="O19" i="2"/>
  <c r="W19" i="2" s="1"/>
  <c r="P19" i="2"/>
  <c r="S19" i="2"/>
  <c r="O20" i="2"/>
  <c r="W20" i="2" s="1"/>
  <c r="P20" i="2"/>
  <c r="S20" i="2"/>
  <c r="O21" i="2"/>
  <c r="P21" i="2"/>
  <c r="W21" i="2" s="1"/>
  <c r="S21" i="2"/>
  <c r="O26" i="2"/>
  <c r="P26" i="2"/>
  <c r="S26" i="2"/>
  <c r="O29" i="2"/>
  <c r="P29" i="2"/>
  <c r="S29" i="2"/>
  <c r="O30" i="2"/>
  <c r="P30" i="2"/>
  <c r="S30" i="2"/>
  <c r="O31" i="2"/>
  <c r="W31" i="2" s="1"/>
  <c r="P31" i="2"/>
  <c r="S31" i="2"/>
  <c r="O33" i="2"/>
  <c r="P33" i="2"/>
  <c r="W33" i="2" s="1"/>
  <c r="S33" i="2"/>
  <c r="O38" i="2"/>
  <c r="W38" i="2" s="1"/>
  <c r="P38" i="2"/>
  <c r="S38" i="2"/>
  <c r="O39" i="2"/>
  <c r="P39" i="2"/>
  <c r="S39" i="2"/>
  <c r="O41" i="2"/>
  <c r="W41" i="2" s="1"/>
  <c r="P41" i="2"/>
  <c r="S41" i="2"/>
  <c r="O42" i="2"/>
  <c r="W42" i="2" s="1"/>
  <c r="P42" i="2"/>
  <c r="S42" i="2"/>
  <c r="O46" i="2"/>
  <c r="P46" i="2"/>
  <c r="S46" i="2"/>
  <c r="O50" i="2"/>
  <c r="P50" i="2"/>
  <c r="S50" i="2"/>
  <c r="O4" i="2"/>
  <c r="O10" i="2"/>
  <c r="O28" i="2"/>
  <c r="O36" i="2"/>
  <c r="W36" i="2" s="1"/>
  <c r="O43" i="2"/>
  <c r="O47" i="2"/>
  <c r="O52" i="2"/>
  <c r="W52" i="2" s="1"/>
  <c r="P4" i="2"/>
  <c r="P10" i="2"/>
  <c r="P28" i="2"/>
  <c r="P36" i="2"/>
  <c r="P43" i="2"/>
  <c r="P47" i="2"/>
  <c r="P52" i="2"/>
  <c r="V54" i="2"/>
  <c r="S4" i="2"/>
  <c r="S10" i="2"/>
  <c r="S28" i="2"/>
  <c r="S36" i="2"/>
  <c r="S43" i="2"/>
  <c r="S47" i="2"/>
  <c r="S52" i="2"/>
  <c r="W43" i="2"/>
  <c r="W10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4" i="2"/>
  <c r="E3" i="2"/>
  <c r="Q3" i="2" s="1"/>
  <c r="E4" i="2"/>
  <c r="Q4" i="2" s="1"/>
  <c r="E5" i="2"/>
  <c r="Q5" i="2"/>
  <c r="E6" i="2"/>
  <c r="Q6" i="2" s="1"/>
  <c r="E7" i="2"/>
  <c r="Q7" i="2" s="1"/>
  <c r="E8" i="2"/>
  <c r="Q8" i="2" s="1"/>
  <c r="E9" i="2"/>
  <c r="Q9" i="2" s="1"/>
  <c r="E10" i="2"/>
  <c r="Q10" i="2" s="1"/>
  <c r="E11" i="2"/>
  <c r="Q11" i="2" s="1"/>
  <c r="E12" i="2"/>
  <c r="Q12" i="2" s="1"/>
  <c r="E13" i="2"/>
  <c r="Q13" i="2"/>
  <c r="E14" i="2"/>
  <c r="Q14" i="2"/>
  <c r="E15" i="2"/>
  <c r="Q15" i="2" s="1"/>
  <c r="E16" i="2"/>
  <c r="Q16" i="2" s="1"/>
  <c r="E17" i="2"/>
  <c r="Q17" i="2"/>
  <c r="E18" i="2"/>
  <c r="Q18" i="2"/>
  <c r="E19" i="2"/>
  <c r="Q19" i="2"/>
  <c r="E20" i="2"/>
  <c r="Q20" i="2" s="1"/>
  <c r="E21" i="2"/>
  <c r="Q21" i="2" s="1"/>
  <c r="E22" i="2"/>
  <c r="Q22" i="2" s="1"/>
  <c r="E23" i="2"/>
  <c r="Q23" i="2"/>
  <c r="E24" i="2"/>
  <c r="Q24" i="2" s="1"/>
  <c r="E25" i="2"/>
  <c r="Q25" i="2" s="1"/>
  <c r="E26" i="2"/>
  <c r="Q26" i="2" s="1"/>
  <c r="E27" i="2"/>
  <c r="Q27" i="2"/>
  <c r="E28" i="2"/>
  <c r="Q28" i="2" s="1"/>
  <c r="E29" i="2"/>
  <c r="Q29" i="2" s="1"/>
  <c r="E30" i="2"/>
  <c r="Q30" i="2" s="1"/>
  <c r="E31" i="2"/>
  <c r="Q31" i="2" s="1"/>
  <c r="E32" i="2"/>
  <c r="Q32" i="2" s="1"/>
  <c r="E33" i="2"/>
  <c r="Q33" i="2"/>
  <c r="E34" i="2"/>
  <c r="Q34" i="2" s="1"/>
  <c r="E35" i="2"/>
  <c r="Q35" i="2" s="1"/>
  <c r="E36" i="2"/>
  <c r="Q36" i="2" s="1"/>
  <c r="E37" i="2"/>
  <c r="Q37" i="2"/>
  <c r="E38" i="2"/>
  <c r="Q38" i="2" s="1"/>
  <c r="E39" i="2"/>
  <c r="Q39" i="2" s="1"/>
  <c r="E40" i="2"/>
  <c r="Q40" i="2" s="1"/>
  <c r="E41" i="2"/>
  <c r="Q41" i="2" s="1"/>
  <c r="E42" i="2"/>
  <c r="Q42" i="2" s="1"/>
  <c r="E43" i="2"/>
  <c r="Q43" i="2" s="1"/>
  <c r="E44" i="2"/>
  <c r="Q44" i="2" s="1"/>
  <c r="E45" i="2"/>
  <c r="Q45" i="2" s="1"/>
  <c r="E46" i="2"/>
  <c r="Q46" i="2"/>
  <c r="E47" i="2"/>
  <c r="Q47" i="2" s="1"/>
  <c r="E48" i="2"/>
  <c r="Q48" i="2" s="1"/>
  <c r="E49" i="2"/>
  <c r="Q49" i="2"/>
  <c r="E50" i="2"/>
  <c r="Q50" i="2" s="1"/>
  <c r="E51" i="2"/>
  <c r="Q51" i="2"/>
  <c r="E52" i="2"/>
  <c r="Q52" i="2" s="1"/>
  <c r="J3" i="2"/>
  <c r="M4" i="3" s="1"/>
  <c r="M3" i="3"/>
  <c r="M5" i="3"/>
  <c r="N6" i="3"/>
  <c r="Q6" i="3" s="1"/>
  <c r="U6" i="3" s="1"/>
  <c r="O6" i="3"/>
  <c r="N7" i="3"/>
  <c r="O7" i="3"/>
  <c r="J6" i="2"/>
  <c r="M9" i="3" s="1"/>
  <c r="J7" i="2"/>
  <c r="M10" i="3" s="1"/>
  <c r="M11" i="3"/>
  <c r="N12" i="3"/>
  <c r="Q12" i="3" s="1"/>
  <c r="U12" i="3" s="1"/>
  <c r="O12" i="3"/>
  <c r="N13" i="3"/>
  <c r="O13" i="3"/>
  <c r="N14" i="3"/>
  <c r="O14" i="3"/>
  <c r="Q14" i="3"/>
  <c r="U14" i="3" s="1"/>
  <c r="J11" i="2"/>
  <c r="M15" i="3"/>
  <c r="M17" i="3"/>
  <c r="J12" i="2"/>
  <c r="M25" i="3" s="1"/>
  <c r="N27" i="3"/>
  <c r="O27" i="3"/>
  <c r="Q27" i="3"/>
  <c r="U27" i="3" s="1"/>
  <c r="N28" i="3"/>
  <c r="O28" i="3"/>
  <c r="J15" i="2"/>
  <c r="M30" i="3" s="1"/>
  <c r="M29" i="3"/>
  <c r="N31" i="3"/>
  <c r="O31" i="3"/>
  <c r="Q31" i="3"/>
  <c r="U31" i="3" s="1"/>
  <c r="N32" i="3"/>
  <c r="O32" i="3"/>
  <c r="J18" i="2"/>
  <c r="M33" i="3"/>
  <c r="J19" i="2"/>
  <c r="M34" i="3" s="1"/>
  <c r="J20" i="2"/>
  <c r="M37" i="3" s="1"/>
  <c r="M35" i="3"/>
  <c r="M36" i="3"/>
  <c r="N39" i="3"/>
  <c r="O39" i="3"/>
  <c r="N40" i="3"/>
  <c r="O40" i="3"/>
  <c r="J23" i="2"/>
  <c r="M45" i="3" s="1"/>
  <c r="J24" i="2"/>
  <c r="M47" i="3"/>
  <c r="M48" i="3"/>
  <c r="N49" i="3"/>
  <c r="O49" i="3"/>
  <c r="S49" i="3" s="1"/>
  <c r="N50" i="3"/>
  <c r="Q50" i="3" s="1"/>
  <c r="U50" i="3" s="1"/>
  <c r="O50" i="3"/>
  <c r="N51" i="3"/>
  <c r="O51" i="3"/>
  <c r="N52" i="3"/>
  <c r="O52" i="3"/>
  <c r="S52" i="3" s="1"/>
  <c r="J29" i="2"/>
  <c r="M54" i="3" s="1"/>
  <c r="N54" i="3" s="1"/>
  <c r="M53" i="3"/>
  <c r="N55" i="3"/>
  <c r="Q55" i="3" s="1"/>
  <c r="U55" i="3" s="1"/>
  <c r="O55" i="3"/>
  <c r="N56" i="3"/>
  <c r="O56" i="3"/>
  <c r="S56" i="3" s="1"/>
  <c r="J32" i="2"/>
  <c r="M57" i="3" s="1"/>
  <c r="J33" i="2"/>
  <c r="M58" i="3" s="1"/>
  <c r="J34" i="2"/>
  <c r="M63" i="3" s="1"/>
  <c r="M59" i="3"/>
  <c r="M61" i="3"/>
  <c r="M62" i="3"/>
  <c r="M64" i="3"/>
  <c r="J35" i="2"/>
  <c r="M66" i="3" s="1"/>
  <c r="N68" i="3"/>
  <c r="Q68" i="3" s="1"/>
  <c r="U68" i="3" s="1"/>
  <c r="O68" i="3"/>
  <c r="J37" i="2"/>
  <c r="M69" i="3" s="1"/>
  <c r="J38" i="2"/>
  <c r="M70" i="3" s="1"/>
  <c r="N71" i="3"/>
  <c r="R71" i="3" s="1"/>
  <c r="O71" i="3"/>
  <c r="Q71" i="3" s="1"/>
  <c r="U71" i="3" s="1"/>
  <c r="J40" i="2"/>
  <c r="M72" i="3" s="1"/>
  <c r="M75" i="3"/>
  <c r="N78" i="3"/>
  <c r="O78" i="3"/>
  <c r="J42" i="2"/>
  <c r="M79" i="3"/>
  <c r="M80" i="3"/>
  <c r="M81" i="3"/>
  <c r="N82" i="3"/>
  <c r="O82" i="3"/>
  <c r="S82" i="3" s="1"/>
  <c r="Q82" i="3"/>
  <c r="U82" i="3" s="1"/>
  <c r="J44" i="2"/>
  <c r="M84" i="3" s="1"/>
  <c r="M83" i="3"/>
  <c r="J45" i="2"/>
  <c r="M90" i="3" s="1"/>
  <c r="M92" i="3"/>
  <c r="N94" i="3"/>
  <c r="O94" i="3"/>
  <c r="S94" i="3" s="1"/>
  <c r="N95" i="3"/>
  <c r="R95" i="3" s="1"/>
  <c r="O95" i="3"/>
  <c r="J48" i="2"/>
  <c r="M99" i="3" s="1"/>
  <c r="N99" i="3" s="1"/>
  <c r="N103" i="3"/>
  <c r="R103" i="3" s="1"/>
  <c r="O103" i="3"/>
  <c r="Q103" i="3" s="1"/>
  <c r="U103" i="3" s="1"/>
  <c r="J50" i="2"/>
  <c r="M104" i="3" s="1"/>
  <c r="J51" i="2"/>
  <c r="M105" i="3"/>
  <c r="O105" i="3" s="1"/>
  <c r="S105" i="3" s="1"/>
  <c r="N108" i="3"/>
  <c r="R108" i="3" s="1"/>
  <c r="O108" i="3"/>
  <c r="S6" i="3"/>
  <c r="S7" i="3"/>
  <c r="S12" i="3"/>
  <c r="S13" i="3"/>
  <c r="S14" i="3"/>
  <c r="S27" i="3"/>
  <c r="S28" i="3"/>
  <c r="S31" i="3"/>
  <c r="S32" i="3"/>
  <c r="S39" i="3"/>
  <c r="S40" i="3"/>
  <c r="S50" i="3"/>
  <c r="S51" i="3"/>
  <c r="S55" i="3"/>
  <c r="S68" i="3"/>
  <c r="S71" i="3"/>
  <c r="S78" i="3"/>
  <c r="S95" i="3"/>
  <c r="S103" i="3"/>
  <c r="R6" i="3"/>
  <c r="R12" i="3"/>
  <c r="R13" i="3"/>
  <c r="R14" i="3"/>
  <c r="R27" i="3"/>
  <c r="R28" i="3"/>
  <c r="R31" i="3"/>
  <c r="R32" i="3"/>
  <c r="R40" i="3"/>
  <c r="R49" i="3"/>
  <c r="R50" i="3"/>
  <c r="R51" i="3"/>
  <c r="R52" i="3"/>
  <c r="R55" i="3"/>
  <c r="R56" i="3"/>
  <c r="R66" i="3"/>
  <c r="R68" i="3"/>
  <c r="R82" i="3"/>
  <c r="P110" i="3"/>
  <c r="T23" i="3"/>
  <c r="T22" i="3"/>
  <c r="T19" i="3"/>
  <c r="T18" i="3"/>
  <c r="T17" i="3"/>
  <c r="T16" i="3"/>
  <c r="J52" i="2"/>
  <c r="M108" i="3"/>
  <c r="L108" i="3"/>
  <c r="K108" i="3"/>
  <c r="K107" i="3"/>
  <c r="K106" i="3"/>
  <c r="T106" i="3"/>
  <c r="L106" i="3"/>
  <c r="L105" i="3"/>
  <c r="T105" i="3"/>
  <c r="K105" i="3"/>
  <c r="K104" i="3"/>
  <c r="T103" i="3"/>
  <c r="J49" i="2"/>
  <c r="M103" i="3" s="1"/>
  <c r="L103" i="3"/>
  <c r="K103" i="3"/>
  <c r="K102" i="3"/>
  <c r="L101" i="3"/>
  <c r="T101" i="3"/>
  <c r="K101" i="3"/>
  <c r="K100" i="3"/>
  <c r="K99" i="3"/>
  <c r="L99" i="3"/>
  <c r="L98" i="3"/>
  <c r="T98" i="3"/>
  <c r="K98" i="3"/>
  <c r="K97" i="3"/>
  <c r="K96" i="3"/>
  <c r="L96" i="3"/>
  <c r="J47" i="2"/>
  <c r="M95" i="3" s="1"/>
  <c r="K95" i="3"/>
  <c r="T94" i="3"/>
  <c r="J46" i="2"/>
  <c r="M94" i="3" s="1"/>
  <c r="L94" i="3"/>
  <c r="K94" i="3"/>
  <c r="L93" i="3"/>
  <c r="K93" i="3"/>
  <c r="L92" i="3"/>
  <c r="K92" i="3"/>
  <c r="K91" i="3"/>
  <c r="T91" i="3"/>
  <c r="L91" i="3"/>
  <c r="K90" i="3"/>
  <c r="L89" i="3"/>
  <c r="K89" i="3"/>
  <c r="K88" i="3"/>
  <c r="T87" i="3"/>
  <c r="K87" i="3"/>
  <c r="K86" i="3"/>
  <c r="T86" i="3"/>
  <c r="L86" i="3"/>
  <c r="K85" i="3"/>
  <c r="T84" i="3"/>
  <c r="K84" i="3"/>
  <c r="K83" i="3"/>
  <c r="L83" i="3"/>
  <c r="J43" i="2"/>
  <c r="M82" i="3" s="1"/>
  <c r="K82" i="3"/>
  <c r="L81" i="3"/>
  <c r="O81" i="3" s="1"/>
  <c r="S81" i="3" s="1"/>
  <c r="K81" i="3"/>
  <c r="K80" i="3"/>
  <c r="L80" i="3"/>
  <c r="K79" i="3"/>
  <c r="T78" i="3"/>
  <c r="J41" i="2"/>
  <c r="M78" i="3" s="1"/>
  <c r="K78" i="3"/>
  <c r="K77" i="3"/>
  <c r="T77" i="3"/>
  <c r="L77" i="3"/>
  <c r="K76" i="3"/>
  <c r="T75" i="3"/>
  <c r="K75" i="3"/>
  <c r="K74" i="3"/>
  <c r="T74" i="3"/>
  <c r="L74" i="3"/>
  <c r="K73" i="3"/>
  <c r="K72" i="3"/>
  <c r="L72" i="3"/>
  <c r="J39" i="2"/>
  <c r="M71" i="3"/>
  <c r="K71" i="3"/>
  <c r="K70" i="3"/>
  <c r="T70" i="3"/>
  <c r="K69" i="3"/>
  <c r="T69" i="3"/>
  <c r="L69" i="3"/>
  <c r="J36" i="2"/>
  <c r="M68" i="3"/>
  <c r="L68" i="3"/>
  <c r="K68" i="3"/>
  <c r="K67" i="3"/>
  <c r="T67" i="3"/>
  <c r="L67" i="3"/>
  <c r="K66" i="3"/>
  <c r="N66" i="3" s="1"/>
  <c r="L66" i="3"/>
  <c r="K65" i="3"/>
  <c r="T65" i="3"/>
  <c r="K64" i="3"/>
  <c r="T64" i="3"/>
  <c r="T63" i="3"/>
  <c r="K63" i="3"/>
  <c r="L62" i="3"/>
  <c r="K62" i="3"/>
  <c r="K61" i="3"/>
  <c r="L60" i="3"/>
  <c r="T60" i="3"/>
  <c r="K60" i="3"/>
  <c r="L59" i="3"/>
  <c r="T59" i="3"/>
  <c r="K59" i="3"/>
  <c r="K58" i="3"/>
  <c r="K57" i="3"/>
  <c r="J31" i="2"/>
  <c r="M56" i="3" s="1"/>
  <c r="K56" i="3"/>
  <c r="T55" i="3"/>
  <c r="J30" i="2"/>
  <c r="M55" i="3" s="1"/>
  <c r="L55" i="3"/>
  <c r="K55" i="3"/>
  <c r="K54" i="3"/>
  <c r="L54" i="3"/>
  <c r="K53" i="3"/>
  <c r="T53" i="3"/>
  <c r="J28" i="2"/>
  <c r="M52" i="3" s="1"/>
  <c r="K52" i="3"/>
  <c r="T51" i="3"/>
  <c r="J27" i="2"/>
  <c r="M51" i="3" s="1"/>
  <c r="L51" i="3"/>
  <c r="K51" i="3"/>
  <c r="J26" i="2"/>
  <c r="M50" i="3" s="1"/>
  <c r="L50" i="3"/>
  <c r="K50" i="3"/>
  <c r="T49" i="3"/>
  <c r="J25" i="2"/>
  <c r="M49" i="3" s="1"/>
  <c r="K49" i="3"/>
  <c r="T48" i="3"/>
  <c r="K48" i="3"/>
  <c r="L47" i="3"/>
  <c r="K47" i="3"/>
  <c r="K46" i="3"/>
  <c r="K45" i="3"/>
  <c r="L44" i="3"/>
  <c r="K44" i="3"/>
  <c r="K43" i="3"/>
  <c r="T42" i="3"/>
  <c r="K42" i="3"/>
  <c r="L41" i="3"/>
  <c r="K41" i="3"/>
  <c r="T40" i="3"/>
  <c r="J22" i="2"/>
  <c r="M40" i="3" s="1"/>
  <c r="K40" i="3"/>
  <c r="T39" i="3"/>
  <c r="J21" i="2"/>
  <c r="M39" i="3" s="1"/>
  <c r="L39" i="3"/>
  <c r="K39" i="3"/>
  <c r="L38" i="3"/>
  <c r="T38" i="3"/>
  <c r="K38" i="3"/>
  <c r="K37" i="3"/>
  <c r="K36" i="3"/>
  <c r="T36" i="3"/>
  <c r="L36" i="3"/>
  <c r="K35" i="3"/>
  <c r="T35" i="3"/>
  <c r="L35" i="3"/>
  <c r="K34" i="3"/>
  <c r="K33" i="3"/>
  <c r="T33" i="3"/>
  <c r="L33" i="3"/>
  <c r="T32" i="3"/>
  <c r="J17" i="2"/>
  <c r="M32" i="3" s="1"/>
  <c r="K32" i="3"/>
  <c r="J16" i="2"/>
  <c r="M31" i="3"/>
  <c r="L31" i="3"/>
  <c r="K31" i="3"/>
  <c r="K30" i="3"/>
  <c r="N30" i="3" s="1"/>
  <c r="L30" i="3"/>
  <c r="L29" i="3"/>
  <c r="K29" i="3"/>
  <c r="T28" i="3"/>
  <c r="J14" i="2"/>
  <c r="M28" i="3" s="1"/>
  <c r="K28" i="3"/>
  <c r="T27" i="3"/>
  <c r="J13" i="2"/>
  <c r="M27" i="3" s="1"/>
  <c r="K27" i="3"/>
  <c r="K26" i="3"/>
  <c r="L26" i="3"/>
  <c r="L25" i="3"/>
  <c r="K25" i="3"/>
  <c r="L24" i="3"/>
  <c r="K24" i="3"/>
  <c r="K23" i="3"/>
  <c r="L22" i="3"/>
  <c r="K22" i="3"/>
  <c r="L21" i="3"/>
  <c r="T21" i="3"/>
  <c r="K21" i="3"/>
  <c r="K20" i="3"/>
  <c r="L19" i="3"/>
  <c r="K19" i="3"/>
  <c r="L18" i="3"/>
  <c r="K18" i="3"/>
  <c r="L17" i="3"/>
  <c r="K17" i="3"/>
  <c r="K16" i="3"/>
  <c r="K15" i="3"/>
  <c r="L15" i="3"/>
  <c r="T14" i="3"/>
  <c r="J10" i="2"/>
  <c r="M14" i="3" s="1"/>
  <c r="K14" i="3"/>
  <c r="T13" i="3"/>
  <c r="J9" i="2"/>
  <c r="M13" i="3" s="1"/>
  <c r="L13" i="3"/>
  <c r="K13" i="3"/>
  <c r="J8" i="2"/>
  <c r="M12" i="3"/>
  <c r="L12" i="3"/>
  <c r="K12" i="3"/>
  <c r="K11" i="3"/>
  <c r="L11" i="3"/>
  <c r="K10" i="3"/>
  <c r="K9" i="3"/>
  <c r="T9" i="3"/>
  <c r="L9" i="3"/>
  <c r="L8" i="3"/>
  <c r="T8" i="3"/>
  <c r="K8" i="3"/>
  <c r="J5" i="2"/>
  <c r="M7" i="3"/>
  <c r="L7" i="3"/>
  <c r="K7" i="3"/>
  <c r="T6" i="3"/>
  <c r="J4" i="2"/>
  <c r="M6" i="3" s="1"/>
  <c r="K6" i="3"/>
  <c r="T5" i="3"/>
  <c r="K5" i="3"/>
  <c r="K4" i="3"/>
  <c r="T4" i="3"/>
  <c r="L3" i="3"/>
  <c r="K3" i="3"/>
  <c r="C113" i="3"/>
  <c r="L79" i="3" s="1"/>
  <c r="I54" i="2"/>
  <c r="H54" i="2"/>
  <c r="G54" i="2"/>
  <c r="F106" i="3"/>
  <c r="F107" i="3"/>
  <c r="T107" i="3" s="1"/>
  <c r="F97" i="3"/>
  <c r="T97" i="3" s="1"/>
  <c r="F98" i="3"/>
  <c r="F99" i="3"/>
  <c r="T99" i="3" s="1"/>
  <c r="F100" i="3"/>
  <c r="T100" i="3" s="1"/>
  <c r="F101" i="3"/>
  <c r="F102" i="3"/>
  <c r="T102" i="3" s="1"/>
  <c r="F86" i="3"/>
  <c r="F87" i="3"/>
  <c r="F88" i="3"/>
  <c r="T88" i="3" s="1"/>
  <c r="F89" i="3"/>
  <c r="T89" i="3" s="1"/>
  <c r="F90" i="3"/>
  <c r="T90" i="3" s="1"/>
  <c r="F91" i="3"/>
  <c r="F92" i="3"/>
  <c r="T92" i="3" s="1"/>
  <c r="F93" i="3"/>
  <c r="T93" i="3" s="1"/>
  <c r="F84" i="3"/>
  <c r="F80" i="3"/>
  <c r="T80" i="3" s="1"/>
  <c r="F81" i="3"/>
  <c r="T81" i="3" s="1"/>
  <c r="F73" i="3"/>
  <c r="T73" i="3" s="1"/>
  <c r="F74" i="3"/>
  <c r="F75" i="3"/>
  <c r="F76" i="3"/>
  <c r="T76" i="3" s="1"/>
  <c r="F77" i="3"/>
  <c r="F67" i="3"/>
  <c r="F60" i="3"/>
  <c r="F61" i="3"/>
  <c r="T61" i="3" s="1"/>
  <c r="F62" i="3"/>
  <c r="T62" i="3" s="1"/>
  <c r="F63" i="3"/>
  <c r="F64" i="3"/>
  <c r="F65" i="3"/>
  <c r="F54" i="3"/>
  <c r="T54" i="3" s="1"/>
  <c r="F48" i="3"/>
  <c r="F42" i="3"/>
  <c r="F43" i="3"/>
  <c r="T43" i="3" s="1"/>
  <c r="F44" i="3"/>
  <c r="T44" i="3" s="1"/>
  <c r="F45" i="3"/>
  <c r="T45" i="3" s="1"/>
  <c r="F46" i="3"/>
  <c r="T46" i="3" s="1"/>
  <c r="F36" i="3"/>
  <c r="F37" i="3"/>
  <c r="T37" i="3" s="1"/>
  <c r="F38" i="3"/>
  <c r="F30" i="3"/>
  <c r="T30" i="3" s="1"/>
  <c r="F25" i="3"/>
  <c r="T25" i="3" s="1"/>
  <c r="F26" i="3"/>
  <c r="T26" i="3" s="1"/>
  <c r="F20" i="3"/>
  <c r="T20" i="3" s="1"/>
  <c r="F21" i="3"/>
  <c r="F11" i="3"/>
  <c r="T11" i="3" s="1"/>
  <c r="F9" i="3"/>
  <c r="F4" i="3"/>
  <c r="F5" i="3"/>
  <c r="J110" i="3"/>
  <c r="I110" i="3"/>
  <c r="H110" i="3"/>
  <c r="G110" i="3"/>
  <c r="F3" i="3"/>
  <c r="F6" i="3"/>
  <c r="F7" i="3"/>
  <c r="T7" i="3" s="1"/>
  <c r="F8" i="3"/>
  <c r="F10" i="3"/>
  <c r="T10" i="3" s="1"/>
  <c r="F12" i="3"/>
  <c r="T12" i="3" s="1"/>
  <c r="F13" i="3"/>
  <c r="F14" i="3"/>
  <c r="F15" i="3"/>
  <c r="T15" i="3" s="1"/>
  <c r="F24" i="3"/>
  <c r="T24" i="3" s="1"/>
  <c r="F27" i="3"/>
  <c r="F28" i="3"/>
  <c r="F29" i="3"/>
  <c r="T29" i="3" s="1"/>
  <c r="F31" i="3"/>
  <c r="T31" i="3" s="1"/>
  <c r="F32" i="3"/>
  <c r="F33" i="3"/>
  <c r="F34" i="3"/>
  <c r="T34" i="3" s="1"/>
  <c r="F35" i="3"/>
  <c r="F39" i="3"/>
  <c r="F40" i="3"/>
  <c r="F41" i="3"/>
  <c r="T41" i="3" s="1"/>
  <c r="F47" i="3"/>
  <c r="T47" i="3" s="1"/>
  <c r="F49" i="3"/>
  <c r="F50" i="3"/>
  <c r="T50" i="3" s="1"/>
  <c r="F51" i="3"/>
  <c r="F52" i="3"/>
  <c r="T52" i="3" s="1"/>
  <c r="F53" i="3"/>
  <c r="F55" i="3"/>
  <c r="F56" i="3"/>
  <c r="T56" i="3" s="1"/>
  <c r="F57" i="3"/>
  <c r="T57" i="3" s="1"/>
  <c r="F58" i="3"/>
  <c r="T58" i="3" s="1"/>
  <c r="F59" i="3"/>
  <c r="F66" i="3"/>
  <c r="T66" i="3" s="1"/>
  <c r="F68" i="3"/>
  <c r="T68" i="3" s="1"/>
  <c r="F69" i="3"/>
  <c r="F70" i="3"/>
  <c r="F71" i="3"/>
  <c r="T71" i="3" s="1"/>
  <c r="F72" i="3"/>
  <c r="T72" i="3" s="1"/>
  <c r="F78" i="3"/>
  <c r="F79" i="3"/>
  <c r="T79" i="3" s="1"/>
  <c r="F82" i="3"/>
  <c r="T82" i="3" s="1"/>
  <c r="F83" i="3"/>
  <c r="T83" i="3" s="1"/>
  <c r="F85" i="3"/>
  <c r="T85" i="3" s="1"/>
  <c r="F94" i="3"/>
  <c r="F95" i="3"/>
  <c r="T95" i="3" s="1"/>
  <c r="F96" i="3"/>
  <c r="T96" i="3" s="1"/>
  <c r="F103" i="3"/>
  <c r="F104" i="3"/>
  <c r="T104" i="3" s="1"/>
  <c r="F105" i="3"/>
  <c r="F108" i="3"/>
  <c r="T108" i="3" s="1"/>
  <c r="E110" i="3"/>
  <c r="D110" i="3"/>
  <c r="U54" i="2"/>
  <c r="T54" i="2"/>
  <c r="F54" i="2"/>
  <c r="D54" i="2"/>
  <c r="C54" i="2"/>
  <c r="E54" i="2"/>
  <c r="M89" i="3" l="1"/>
  <c r="Q56" i="3"/>
  <c r="U56" i="3" s="1"/>
  <c r="Q52" i="3"/>
  <c r="U52" i="3" s="1"/>
  <c r="M41" i="3"/>
  <c r="M88" i="3"/>
  <c r="W15" i="2"/>
  <c r="M87" i="3"/>
  <c r="W46" i="2"/>
  <c r="N34" i="3"/>
  <c r="R34" i="3" s="1"/>
  <c r="M100" i="3"/>
  <c r="N100" i="3" s="1"/>
  <c r="M86" i="3"/>
  <c r="N86" i="3" s="1"/>
  <c r="Q51" i="3"/>
  <c r="U51" i="3" s="1"/>
  <c r="Q40" i="3"/>
  <c r="U40" i="3" s="1"/>
  <c r="W39" i="2"/>
  <c r="W29" i="2"/>
  <c r="W22" i="2"/>
  <c r="N80" i="3"/>
  <c r="O92" i="3"/>
  <c r="S92" i="3" s="1"/>
  <c r="Q108" i="3"/>
  <c r="U108" i="3" s="1"/>
  <c r="M93" i="3"/>
  <c r="M85" i="3"/>
  <c r="Q13" i="3"/>
  <c r="U13" i="3" s="1"/>
  <c r="O54" i="2"/>
  <c r="W54" i="2" s="1"/>
  <c r="W55" i="2" s="1"/>
  <c r="N85" i="3"/>
  <c r="R85" i="3" s="1"/>
  <c r="O93" i="3"/>
  <c r="S93" i="3" s="1"/>
  <c r="M91" i="3"/>
  <c r="N91" i="3" s="1"/>
  <c r="O91" i="3" s="1"/>
  <c r="S91" i="3" s="1"/>
  <c r="M46" i="3"/>
  <c r="M38" i="3"/>
  <c r="Q95" i="3"/>
  <c r="U95" i="3" s="1"/>
  <c r="M67" i="3"/>
  <c r="N67" i="3" s="1"/>
  <c r="M43" i="3"/>
  <c r="Q32" i="3"/>
  <c r="U32" i="3" s="1"/>
  <c r="Q28" i="3"/>
  <c r="U28" i="3" s="1"/>
  <c r="W50" i="2"/>
  <c r="W30" i="2"/>
  <c r="W9" i="2"/>
  <c r="W40" i="2"/>
  <c r="W23" i="2"/>
  <c r="O38" i="3"/>
  <c r="S38" i="3" s="1"/>
  <c r="N53" i="3"/>
  <c r="S108" i="3"/>
  <c r="M96" i="3"/>
  <c r="M101" i="3"/>
  <c r="O101" i="3" s="1"/>
  <c r="M98" i="3"/>
  <c r="O98" i="3" s="1"/>
  <c r="R54" i="3"/>
  <c r="O54" i="3"/>
  <c r="S54" i="3" s="1"/>
  <c r="Q54" i="3"/>
  <c r="U54" i="3" s="1"/>
  <c r="N4" i="3"/>
  <c r="O4" i="3" s="1"/>
  <c r="S4" i="3" s="1"/>
  <c r="N9" i="3"/>
  <c r="O9" i="3"/>
  <c r="S9" i="3" s="1"/>
  <c r="O25" i="3"/>
  <c r="S25" i="3" s="1"/>
  <c r="O47" i="3"/>
  <c r="S47" i="3" s="1"/>
  <c r="M107" i="3"/>
  <c r="N107" i="3" s="1"/>
  <c r="O107" i="3" s="1"/>
  <c r="S107" i="3" s="1"/>
  <c r="M106" i="3"/>
  <c r="N106" i="3" s="1"/>
  <c r="M102" i="3"/>
  <c r="N102" i="3" s="1"/>
  <c r="N93" i="3"/>
  <c r="Q54" i="2"/>
  <c r="O17" i="3"/>
  <c r="S17" i="3" s="1"/>
  <c r="O41" i="3"/>
  <c r="S41" i="3" s="1"/>
  <c r="N83" i="3"/>
  <c r="O83" i="3" s="1"/>
  <c r="S83" i="3" s="1"/>
  <c r="N105" i="3"/>
  <c r="R99" i="3"/>
  <c r="Q30" i="3"/>
  <c r="U30" i="3" s="1"/>
  <c r="O62" i="3"/>
  <c r="S62" i="3" s="1"/>
  <c r="N62" i="3"/>
  <c r="N33" i="3"/>
  <c r="N92" i="3"/>
  <c r="N18" i="3"/>
  <c r="O18" i="3" s="1"/>
  <c r="S18" i="3" s="1"/>
  <c r="N35" i="3"/>
  <c r="O35" i="3" s="1"/>
  <c r="S35" i="3" s="1"/>
  <c r="O59" i="3"/>
  <c r="S59" i="3" s="1"/>
  <c r="N59" i="3"/>
  <c r="N19" i="3"/>
  <c r="O19" i="3" s="1"/>
  <c r="S19" i="3" s="1"/>
  <c r="O22" i="3"/>
  <c r="S22" i="3" s="1"/>
  <c r="N36" i="3"/>
  <c r="O36" i="3" s="1"/>
  <c r="S36" i="3" s="1"/>
  <c r="N69" i="3"/>
  <c r="O69" i="3"/>
  <c r="S69" i="3" s="1"/>
  <c r="O99" i="3"/>
  <c r="S99" i="3" s="1"/>
  <c r="L5" i="3"/>
  <c r="N15" i="3"/>
  <c r="L20" i="3"/>
  <c r="L34" i="3"/>
  <c r="N37" i="3"/>
  <c r="O37" i="3" s="1"/>
  <c r="S37" i="3" s="1"/>
  <c r="L48" i="3"/>
  <c r="L57" i="3"/>
  <c r="O64" i="3"/>
  <c r="S64" i="3" s="1"/>
  <c r="N64" i="3"/>
  <c r="L70" i="3"/>
  <c r="R80" i="3"/>
  <c r="F110" i="3"/>
  <c r="T3" i="3"/>
  <c r="T110" i="3" s="1"/>
  <c r="L104" i="3"/>
  <c r="L100" i="3"/>
  <c r="L95" i="3"/>
  <c r="L90" i="3"/>
  <c r="L88" i="3"/>
  <c r="L76" i="3"/>
  <c r="L71" i="3"/>
  <c r="L64" i="3"/>
  <c r="L58" i="3"/>
  <c r="L49" i="3"/>
  <c r="L46" i="3"/>
  <c r="L10" i="3"/>
  <c r="L4" i="3"/>
  <c r="L107" i="3"/>
  <c r="L97" i="3"/>
  <c r="L87" i="3"/>
  <c r="L85" i="3"/>
  <c r="L78" i="3"/>
  <c r="L75" i="3"/>
  <c r="L73" i="3"/>
  <c r="L63" i="3"/>
  <c r="L56" i="3"/>
  <c r="L52" i="3"/>
  <c r="L43" i="3"/>
  <c r="L37" i="3"/>
  <c r="L32" i="3"/>
  <c r="L28" i="3"/>
  <c r="L23" i="3"/>
  <c r="L16" i="3"/>
  <c r="L14" i="3"/>
  <c r="L6" i="3"/>
  <c r="L102" i="3"/>
  <c r="N11" i="3"/>
  <c r="O11" i="3" s="1"/>
  <c r="S11" i="3" s="1"/>
  <c r="N20" i="3"/>
  <c r="O20" i="3" s="1"/>
  <c r="S20" i="3" s="1"/>
  <c r="L27" i="3"/>
  <c r="L40" i="3"/>
  <c r="L42" i="3"/>
  <c r="L45" i="3"/>
  <c r="L53" i="3"/>
  <c r="L61" i="3"/>
  <c r="L65" i="3"/>
  <c r="N72" i="3"/>
  <c r="O72" i="3" s="1"/>
  <c r="S72" i="3" s="1"/>
  <c r="L82" i="3"/>
  <c r="L84" i="3"/>
  <c r="N88" i="3"/>
  <c r="O88" i="3" s="1"/>
  <c r="S88" i="3" s="1"/>
  <c r="N96" i="3"/>
  <c r="O96" i="3" s="1"/>
  <c r="S96" i="3" s="1"/>
  <c r="O89" i="3"/>
  <c r="S89" i="3" s="1"/>
  <c r="N81" i="3"/>
  <c r="N3" i="3"/>
  <c r="O3" i="3" s="1"/>
  <c r="O29" i="3"/>
  <c r="S29" i="3" s="1"/>
  <c r="N29" i="3"/>
  <c r="O70" i="3"/>
  <c r="S70" i="3" s="1"/>
  <c r="N70" i="3"/>
  <c r="N79" i="3"/>
  <c r="O79" i="3"/>
  <c r="S79" i="3" s="1"/>
  <c r="M97" i="3"/>
  <c r="N97" i="3" s="1"/>
  <c r="Q94" i="3"/>
  <c r="U94" i="3" s="1"/>
  <c r="R94" i="3"/>
  <c r="Q78" i="3"/>
  <c r="U78" i="3" s="1"/>
  <c r="R78" i="3"/>
  <c r="Q49" i="3"/>
  <c r="U49" i="3" s="1"/>
  <c r="M22" i="3"/>
  <c r="M19" i="3"/>
  <c r="Q7" i="3"/>
  <c r="U7" i="3" s="1"/>
  <c r="M73" i="3"/>
  <c r="N73" i="3" s="1"/>
  <c r="Q39" i="3"/>
  <c r="U39" i="3" s="1"/>
  <c r="M23" i="3"/>
  <c r="N23" i="3" s="1"/>
  <c r="M21" i="3"/>
  <c r="O21" i="3" s="1"/>
  <c r="W17" i="2"/>
  <c r="M76" i="3"/>
  <c r="N76" i="3" s="1"/>
  <c r="O66" i="3"/>
  <c r="S66" i="3" s="1"/>
  <c r="M65" i="3"/>
  <c r="N65" i="3" s="1"/>
  <c r="M44" i="3"/>
  <c r="O44" i="3" s="1"/>
  <c r="R39" i="3"/>
  <c r="R7" i="3"/>
  <c r="O80" i="3"/>
  <c r="S80" i="3" s="1"/>
  <c r="M74" i="3"/>
  <c r="N74" i="3" s="1"/>
  <c r="M60" i="3"/>
  <c r="O60" i="3" s="1"/>
  <c r="M20" i="3"/>
  <c r="M18" i="3"/>
  <c r="M16" i="3"/>
  <c r="N16" i="3" s="1"/>
  <c r="S54" i="2"/>
  <c r="X54" i="2" s="1"/>
  <c r="W28" i="2"/>
  <c r="W26" i="2"/>
  <c r="R30" i="3"/>
  <c r="M77" i="3"/>
  <c r="N77" i="3" s="1"/>
  <c r="M42" i="3"/>
  <c r="O34" i="3"/>
  <c r="S34" i="3" s="1"/>
  <c r="M26" i="3"/>
  <c r="N26" i="3" s="1"/>
  <c r="M24" i="3"/>
  <c r="O24" i="3" s="1"/>
  <c r="M8" i="3"/>
  <c r="O8" i="3" s="1"/>
  <c r="W14" i="2"/>
  <c r="O30" i="3"/>
  <c r="S30" i="3" s="1"/>
  <c r="W4" i="2"/>
  <c r="S60" i="3" l="1"/>
  <c r="N60" i="3"/>
  <c r="Q60" i="3" s="1"/>
  <c r="U60" i="3" s="1"/>
  <c r="Q34" i="3"/>
  <c r="U34" i="3" s="1"/>
  <c r="O85" i="3"/>
  <c r="S85" i="3" s="1"/>
  <c r="R100" i="3"/>
  <c r="O100" i="3"/>
  <c r="S100" i="3" s="1"/>
  <c r="N47" i="3"/>
  <c r="R47" i="3" s="1"/>
  <c r="R77" i="3"/>
  <c r="O77" i="3"/>
  <c r="S77" i="3" s="1"/>
  <c r="S44" i="3"/>
  <c r="N44" i="3"/>
  <c r="O76" i="3"/>
  <c r="S76" i="3" s="1"/>
  <c r="R76" i="3"/>
  <c r="Q76" i="3"/>
  <c r="U76" i="3" s="1"/>
  <c r="R97" i="3"/>
  <c r="O97" i="3"/>
  <c r="S97" i="3" s="1"/>
  <c r="S8" i="3"/>
  <c r="N8" i="3"/>
  <c r="R23" i="3"/>
  <c r="O23" i="3"/>
  <c r="S23" i="3" s="1"/>
  <c r="S3" i="3"/>
  <c r="S24" i="3"/>
  <c r="N24" i="3"/>
  <c r="R26" i="3"/>
  <c r="O26" i="3"/>
  <c r="S26" i="3" s="1"/>
  <c r="S98" i="3"/>
  <c r="N98" i="3"/>
  <c r="R74" i="3"/>
  <c r="O74" i="3"/>
  <c r="S74" i="3" s="1"/>
  <c r="S101" i="3"/>
  <c r="N101" i="3"/>
  <c r="Q65" i="3"/>
  <c r="U65" i="3" s="1"/>
  <c r="R65" i="3"/>
  <c r="O65" i="3"/>
  <c r="S65" i="3" s="1"/>
  <c r="S21" i="3"/>
  <c r="N21" i="3"/>
  <c r="R16" i="3"/>
  <c r="O16" i="3"/>
  <c r="S16" i="3" s="1"/>
  <c r="R73" i="3"/>
  <c r="O73" i="3"/>
  <c r="S73" i="3" s="1"/>
  <c r="Q29" i="3"/>
  <c r="U29" i="3" s="1"/>
  <c r="R29" i="3"/>
  <c r="Q81" i="3"/>
  <c r="U81" i="3" s="1"/>
  <c r="R81" i="3"/>
  <c r="O43" i="3"/>
  <c r="S43" i="3" s="1"/>
  <c r="O87" i="3"/>
  <c r="S87" i="3" s="1"/>
  <c r="R15" i="3"/>
  <c r="R86" i="3"/>
  <c r="R53" i="3"/>
  <c r="O57" i="3"/>
  <c r="S57" i="3" s="1"/>
  <c r="O5" i="3"/>
  <c r="S5" i="3" s="1"/>
  <c r="Q18" i="3"/>
  <c r="U18" i="3" s="1"/>
  <c r="R18" i="3"/>
  <c r="R62" i="3"/>
  <c r="Q62" i="3"/>
  <c r="U62" i="3" s="1"/>
  <c r="Q85" i="3"/>
  <c r="U85" i="3" s="1"/>
  <c r="Q9" i="3"/>
  <c r="U9" i="3" s="1"/>
  <c r="R9" i="3"/>
  <c r="O53" i="3"/>
  <c r="S53" i="3" s="1"/>
  <c r="Q72" i="3"/>
  <c r="U72" i="3" s="1"/>
  <c r="R72" i="3"/>
  <c r="O48" i="3"/>
  <c r="S48" i="3" s="1"/>
  <c r="Q19" i="3"/>
  <c r="U19" i="3" s="1"/>
  <c r="R19" i="3"/>
  <c r="N41" i="3"/>
  <c r="R93" i="3"/>
  <c r="Q93" i="3"/>
  <c r="U93" i="3" s="1"/>
  <c r="Q99" i="3"/>
  <c r="U99" i="3" s="1"/>
  <c r="N38" i="3"/>
  <c r="Q91" i="3"/>
  <c r="U91" i="3" s="1"/>
  <c r="R91" i="3"/>
  <c r="O102" i="3"/>
  <c r="S102" i="3" s="1"/>
  <c r="R102" i="3"/>
  <c r="Q66" i="3"/>
  <c r="U66" i="3" s="1"/>
  <c r="Q4" i="3"/>
  <c r="U4" i="3" s="1"/>
  <c r="R4" i="3"/>
  <c r="Q96" i="3"/>
  <c r="U96" i="3" s="1"/>
  <c r="R96" i="3"/>
  <c r="O63" i="3"/>
  <c r="S63" i="3" s="1"/>
  <c r="N63" i="3"/>
  <c r="Q92" i="3"/>
  <c r="U92" i="3" s="1"/>
  <c r="R92" i="3"/>
  <c r="Q37" i="3"/>
  <c r="U37" i="3" s="1"/>
  <c r="R37" i="3"/>
  <c r="Q69" i="3"/>
  <c r="U69" i="3" s="1"/>
  <c r="R69" i="3"/>
  <c r="Q59" i="3"/>
  <c r="U59" i="3" s="1"/>
  <c r="R59" i="3"/>
  <c r="R106" i="3"/>
  <c r="O106" i="3"/>
  <c r="S106" i="3" s="1"/>
  <c r="Q107" i="3"/>
  <c r="U107" i="3" s="1"/>
  <c r="R107" i="3"/>
  <c r="Q20" i="3"/>
  <c r="U20" i="3" s="1"/>
  <c r="R20" i="3"/>
  <c r="O61" i="3"/>
  <c r="S61" i="3" s="1"/>
  <c r="O10" i="3"/>
  <c r="S10" i="3" s="1"/>
  <c r="R79" i="3"/>
  <c r="Q79" i="3"/>
  <c r="U79" i="3" s="1"/>
  <c r="R88" i="3"/>
  <c r="Q88" i="3"/>
  <c r="U88" i="3" s="1"/>
  <c r="O75" i="3"/>
  <c r="S75" i="3" s="1"/>
  <c r="O46" i="3"/>
  <c r="S46" i="3" s="1"/>
  <c r="R67" i="3"/>
  <c r="R33" i="3"/>
  <c r="Q105" i="3"/>
  <c r="U105" i="3" s="1"/>
  <c r="R105" i="3"/>
  <c r="N89" i="3"/>
  <c r="O90" i="3"/>
  <c r="S90" i="3" s="1"/>
  <c r="Q70" i="3"/>
  <c r="U70" i="3" s="1"/>
  <c r="R70" i="3"/>
  <c r="O84" i="3"/>
  <c r="S84" i="3" s="1"/>
  <c r="N84" i="3"/>
  <c r="O45" i="3"/>
  <c r="S45" i="3" s="1"/>
  <c r="Q80" i="3"/>
  <c r="U80" i="3" s="1"/>
  <c r="O67" i="3"/>
  <c r="S67" i="3" s="1"/>
  <c r="Q36" i="3"/>
  <c r="U36" i="3" s="1"/>
  <c r="R36" i="3"/>
  <c r="O33" i="3"/>
  <c r="S33" i="3" s="1"/>
  <c r="N17" i="3"/>
  <c r="N25" i="3"/>
  <c r="Q3" i="3"/>
  <c r="R3" i="3"/>
  <c r="O42" i="3"/>
  <c r="S42" i="3" s="1"/>
  <c r="Q11" i="3"/>
  <c r="U11" i="3" s="1"/>
  <c r="R11" i="3"/>
  <c r="O58" i="3"/>
  <c r="S58" i="3" s="1"/>
  <c r="N58" i="3"/>
  <c r="O104" i="3"/>
  <c r="S104" i="3" s="1"/>
  <c r="N104" i="3"/>
  <c r="Q64" i="3"/>
  <c r="U64" i="3" s="1"/>
  <c r="R64" i="3"/>
  <c r="O15" i="3"/>
  <c r="S15" i="3" s="1"/>
  <c r="N22" i="3"/>
  <c r="Q35" i="3"/>
  <c r="U35" i="3" s="1"/>
  <c r="R35" i="3"/>
  <c r="Q83" i="3"/>
  <c r="U83" i="3" s="1"/>
  <c r="R83" i="3"/>
  <c r="O86" i="3"/>
  <c r="S86" i="3" s="1"/>
  <c r="Q47" i="3" l="1"/>
  <c r="U47" i="3" s="1"/>
  <c r="Q15" i="3"/>
  <c r="U15" i="3" s="1"/>
  <c r="R60" i="3"/>
  <c r="N10" i="3"/>
  <c r="N90" i="3"/>
  <c r="Q90" i="3" s="1"/>
  <c r="U90" i="3" s="1"/>
  <c r="N75" i="3"/>
  <c r="N57" i="3"/>
  <c r="R57" i="3" s="1"/>
  <c r="Q100" i="3"/>
  <c r="U100" i="3" s="1"/>
  <c r="N45" i="3"/>
  <c r="N43" i="3"/>
  <c r="R43" i="3" s="1"/>
  <c r="Q16" i="3"/>
  <c r="U16" i="3" s="1"/>
  <c r="Q97" i="3"/>
  <c r="U97" i="3" s="1"/>
  <c r="Q77" i="3"/>
  <c r="U77" i="3" s="1"/>
  <c r="R38" i="3"/>
  <c r="Q38" i="3"/>
  <c r="U38" i="3" s="1"/>
  <c r="Q58" i="3"/>
  <c r="U58" i="3" s="1"/>
  <c r="R58" i="3"/>
  <c r="N5" i="3"/>
  <c r="Q101" i="3"/>
  <c r="U101" i="3" s="1"/>
  <c r="R101" i="3"/>
  <c r="Q23" i="3"/>
  <c r="U23" i="3" s="1"/>
  <c r="Q75" i="3"/>
  <c r="U75" i="3" s="1"/>
  <c r="R75" i="3"/>
  <c r="U3" i="3"/>
  <c r="R90" i="3"/>
  <c r="R84" i="3"/>
  <c r="Q84" i="3"/>
  <c r="U84" i="3" s="1"/>
  <c r="Q26" i="3"/>
  <c r="U26" i="3" s="1"/>
  <c r="R8" i="3"/>
  <c r="Q8" i="3"/>
  <c r="U8" i="3" s="1"/>
  <c r="Q44" i="3"/>
  <c r="U44" i="3" s="1"/>
  <c r="R44" i="3"/>
  <c r="Q17" i="3"/>
  <c r="U17" i="3" s="1"/>
  <c r="R17" i="3"/>
  <c r="Q41" i="3"/>
  <c r="U41" i="3" s="1"/>
  <c r="R41" i="3"/>
  <c r="Q104" i="3"/>
  <c r="U104" i="3" s="1"/>
  <c r="R104" i="3"/>
  <c r="Q57" i="3"/>
  <c r="U57" i="3" s="1"/>
  <c r="Q106" i="3"/>
  <c r="U106" i="3" s="1"/>
  <c r="Q53" i="3"/>
  <c r="U53" i="3" s="1"/>
  <c r="N87" i="3"/>
  <c r="Q73" i="3"/>
  <c r="U73" i="3" s="1"/>
  <c r="Q21" i="3"/>
  <c r="U21" i="3" s="1"/>
  <c r="R21" i="3"/>
  <c r="Q45" i="3"/>
  <c r="U45" i="3" s="1"/>
  <c r="R45" i="3"/>
  <c r="Q25" i="3"/>
  <c r="U25" i="3" s="1"/>
  <c r="R25" i="3"/>
  <c r="Q89" i="3"/>
  <c r="U89" i="3" s="1"/>
  <c r="R89" i="3"/>
  <c r="R63" i="3"/>
  <c r="Q63" i="3"/>
  <c r="U63" i="3" s="1"/>
  <c r="R22" i="3"/>
  <c r="Q22" i="3"/>
  <c r="U22" i="3" s="1"/>
  <c r="Q33" i="3"/>
  <c r="U33" i="3" s="1"/>
  <c r="R24" i="3"/>
  <c r="Q24" i="3"/>
  <c r="U24" i="3" s="1"/>
  <c r="N42" i="3"/>
  <c r="Q67" i="3"/>
  <c r="U67" i="3" s="1"/>
  <c r="Q10" i="3"/>
  <c r="U10" i="3" s="1"/>
  <c r="R10" i="3"/>
  <c r="Q102" i="3"/>
  <c r="U102" i="3" s="1"/>
  <c r="Q86" i="3"/>
  <c r="U86" i="3" s="1"/>
  <c r="Q74" i="3"/>
  <c r="U74" i="3" s="1"/>
  <c r="O110" i="3"/>
  <c r="N46" i="3"/>
  <c r="N61" i="3"/>
  <c r="N48" i="3"/>
  <c r="Q43" i="3"/>
  <c r="U43" i="3" s="1"/>
  <c r="R98" i="3"/>
  <c r="Q98" i="3"/>
  <c r="U98" i="3" s="1"/>
  <c r="S110" i="3"/>
  <c r="Q42" i="3" l="1"/>
  <c r="U42" i="3" s="1"/>
  <c r="R42" i="3"/>
  <c r="Q48" i="3"/>
  <c r="U48" i="3" s="1"/>
  <c r="R48" i="3"/>
  <c r="Q61" i="3"/>
  <c r="U61" i="3" s="1"/>
  <c r="R61" i="3"/>
  <c r="Q46" i="3"/>
  <c r="U46" i="3" s="1"/>
  <c r="R46" i="3"/>
  <c r="Q5" i="3"/>
  <c r="R5" i="3"/>
  <c r="N110" i="3"/>
  <c r="R87" i="3"/>
  <c r="Q87" i="3"/>
  <c r="U87" i="3" s="1"/>
  <c r="R110" i="3" l="1"/>
  <c r="U5" i="3"/>
  <c r="U110" i="3" s="1"/>
  <c r="Q110" i="3"/>
</calcChain>
</file>

<file path=xl/sharedStrings.xml><?xml version="1.0" encoding="utf-8"?>
<sst xmlns="http://schemas.openxmlformats.org/spreadsheetml/2006/main" count="741" uniqueCount="193">
  <si>
    <t>Votes</t>
  </si>
  <si>
    <t xml:space="preserve"> </t>
  </si>
  <si>
    <t>Actual Seats</t>
  </si>
  <si>
    <t>State</t>
  </si>
  <si>
    <t>**</t>
  </si>
  <si>
    <t>REP</t>
  </si>
  <si>
    <t>DEM</t>
  </si>
  <si>
    <t>OTH</t>
  </si>
  <si>
    <t>TOT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</si>
  <si>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</si>
  <si>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</si>
  <si>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</si>
  <si>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</si>
  <si>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</si>
  <si>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</si>
  <si>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</si>
  <si>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</si>
  <si>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</si>
  <si>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</si>
  <si>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</si>
  <si>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</si>
  <si>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</si>
  <si>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</si>
  <si>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</si>
  <si>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</si>
  <si>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</si>
  <si>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</si>
  <si>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</si>
  <si>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</si>
  <si>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</si>
  <si>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</si>
  <si>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</si>
  <si>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</si>
  <si>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</si>
  <si>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</si>
  <si>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</si>
  <si>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</si>
  <si>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</si>
  <si>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</si>
  <si>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</si>
  <si>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</si>
  <si>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</si>
  <si>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</si>
  <si>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</si>
  <si>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</si>
  <si>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</si>
  <si>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</si>
  <si>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</si>
  <si>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</si>
  <si>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</si>
  <si>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</si>
  <si>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</si>
  <si>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</si>
  <si>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</si>
  <si>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</si>
  <si>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</si>
  <si>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</si>
  <si>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</si>
  <si>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</si>
  <si>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</si>
  <si>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</si>
  <si>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</si>
  <si>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</si>
  <si>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</si>
  <si>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</si>
  <si>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</si>
  <si>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</si>
  <si>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</si>
  <si>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</si>
  <si>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</si>
  <si>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</si>
  <si>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</si>
  <si>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</si>
  <si>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</si>
  <si>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</si>
  <si>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</si>
  <si>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</si>
  <si>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</si>
  <si>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</si>
  <si>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</si>
  <si>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</si>
  <si>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</si>
  <si>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</si>
  <si>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</si>
  <si>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</si>
  <si>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</si>
  <si>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</si>
  <si>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</si>
  <si>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</si>
  <si>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</si>
  <si>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</si>
  <si>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</si>
  <si>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</si>
  <si>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</si>
  <si>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</si>
  <si>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</si>
  <si>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</si>
  <si>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</si>
  <si>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</si>
  <si>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</si>
  <si>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</si>
  <si>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</si>
  <si>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</si>
  <si>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</si>
  <si>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</si>
  <si>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</si>
  <si>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</si>
  <si>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</si>
  <si>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</si>
  <si>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</si>
  <si>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</si>
  <si>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</si>
  <si>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</si>
  <si>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</si>
  <si>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</si>
  <si>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</si>
  <si>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</si>
  <si>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</si>
  <si>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</si>
  <si>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</si>
  <si>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</si>
  <si>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n/a</t>
  </si>
  <si>
    <t>4th</t>
  </si>
  <si>
    <t>6th</t>
  </si>
  <si>
    <t>7th</t>
  </si>
  <si>
    <t>2nd</t>
  </si>
  <si>
    <t>3rd</t>
  </si>
  <si>
    <t>10th</t>
  </si>
  <si>
    <t>49th</t>
  </si>
  <si>
    <t>11th</t>
  </si>
  <si>
    <t>12th</t>
  </si>
  <si>
    <t>14th</t>
  </si>
  <si>
    <t>16th</t>
  </si>
  <si>
    <t>17th</t>
  </si>
  <si>
    <t>20th</t>
  </si>
  <si>
    <t>21st</t>
  </si>
  <si>
    <t>Votes not reported.</t>
  </si>
  <si>
    <t>5th</t>
  </si>
  <si>
    <t>18th</t>
  </si>
  <si>
    <t>1st</t>
  </si>
  <si>
    <t>8th</t>
  </si>
  <si>
    <t>9th</t>
  </si>
  <si>
    <t>13th</t>
  </si>
  <si>
    <t>23rd</t>
  </si>
  <si>
    <t>24th</t>
  </si>
  <si>
    <t>19th</t>
  </si>
  <si>
    <t>15th</t>
  </si>
  <si>
    <t>29th</t>
  </si>
  <si>
    <t>Uncontested</t>
  </si>
  <si>
    <t>Contested</t>
  </si>
  <si>
    <t>TOT3</t>
  </si>
  <si>
    <t>REP3</t>
  </si>
  <si>
    <t>DEM3</t>
  </si>
  <si>
    <t>AVG Votes</t>
  </si>
  <si>
    <t>Grand Total</t>
  </si>
  <si>
    <t xml:space="preserve">    Imputed Vote Shares</t>
  </si>
  <si>
    <t>Recast</t>
  </si>
  <si>
    <t xml:space="preserve">            Adjustments</t>
  </si>
  <si>
    <t>REP win %</t>
  </si>
  <si>
    <t>DEM win %</t>
  </si>
  <si>
    <t>OTH3</t>
  </si>
  <si>
    <t>REP4</t>
  </si>
  <si>
    <t>DEM4</t>
  </si>
  <si>
    <t>OTH4</t>
  </si>
  <si>
    <t>TOT4</t>
  </si>
  <si>
    <t>Uncontested win % - REP</t>
  </si>
  <si>
    <t>Uncontested win % - DEM</t>
  </si>
  <si>
    <t>Sum of REP4</t>
  </si>
  <si>
    <t>Sum of DEM4</t>
  </si>
  <si>
    <t>Sum of OTH4</t>
  </si>
  <si>
    <t>Sum of TOT4</t>
  </si>
  <si>
    <t>Imputed Vote Changes</t>
  </si>
  <si>
    <t xml:space="preserve">          Revised Votes</t>
  </si>
  <si>
    <t>REP5</t>
  </si>
  <si>
    <t>DEM5</t>
  </si>
  <si>
    <t>OTH5</t>
  </si>
  <si>
    <t>TOT5</t>
  </si>
  <si>
    <t>count</t>
  </si>
  <si>
    <t>average</t>
  </si>
  <si>
    <t>threshold</t>
  </si>
  <si>
    <t xml:space="preserve">         Percent Shares</t>
  </si>
  <si>
    <t>VOTE_%</t>
  </si>
  <si>
    <t>SEAT_%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</si>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</sst>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scheme val="minor"/>
    </font>
    <font>
      <b/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3" fontId="0" fillId="0" borderId="0" xfId="0" applyNumberFormat="1"/>
    <xf numFmtId="0" fontId="0" fillId="0" borderId="0" xfId="0" applyFill="1"/>
    <xf numFmtId="3" fontId="0" fillId="0" borderId="0" xfId="0" applyNumberFormat="1" applyFill="1"/>
    <xf numFmtId="0" fontId="6" fillId="2" borderId="0" xfId="0" applyFont="1" applyFill="1"/>
    <xf numFmtId="3" fontId="6" fillId="2" borderId="1" xfId="0" applyNumberFormat="1" applyFont="1" applyFill="1" applyBorder="1"/>
    <xf numFmtId="3" fontId="6" fillId="2" borderId="0" xfId="0" applyNumberFormat="1" applyFont="1" applyFill="1" applyAlignment="1">
      <alignment horizontal="center"/>
    </xf>
    <xf numFmtId="3" fontId="6" fillId="2" borderId="0" xfId="0" applyNumberFormat="1" applyFont="1" applyFill="1"/>
    <xf numFmtId="0" fontId="6" fillId="2" borderId="1" xfId="0" applyFont="1" applyFill="1" applyBorder="1" applyAlignme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/>
    <xf numFmtId="0" fontId="6" fillId="2" borderId="1" xfId="0" applyFont="1" applyFill="1" applyBorder="1"/>
    <xf numFmtId="0" fontId="6" fillId="0" borderId="0" xfId="0" applyFont="1" applyFill="1"/>
    <xf numFmtId="0" fontId="6" fillId="2" borderId="0" xfId="0" applyFont="1" applyFill="1" applyBorder="1"/>
    <xf numFmtId="0" fontId="7" fillId="2" borderId="0" xfId="0" applyFont="1" applyFill="1"/>
    <xf numFmtId="3" fontId="6" fillId="2" borderId="0" xfId="0" applyNumberFormat="1" applyFont="1" applyFill="1" applyBorder="1"/>
    <xf numFmtId="0" fontId="5" fillId="0" borderId="0" xfId="0" applyFont="1" applyFill="1" applyBorder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3" fontId="0" fillId="0" borderId="1" xfId="0" applyNumberFormat="1" applyBorder="1"/>
    <xf numFmtId="3" fontId="4" fillId="0" borderId="0" xfId="0" applyNumberFormat="1" applyFont="1"/>
    <xf numFmtId="0" fontId="0" fillId="0" borderId="0" xfId="0" applyFont="1"/>
    <xf numFmtId="0" fontId="3" fillId="0" borderId="2" xfId="0" applyFont="1" applyFill="1" applyBorder="1"/>
    <xf numFmtId="3" fontId="3" fillId="0" borderId="3" xfId="0" applyNumberFormat="1" applyFont="1" applyFill="1" applyBorder="1"/>
    <xf numFmtId="3" fontId="3" fillId="0" borderId="2" xfId="0" applyNumberFormat="1" applyFont="1" applyFill="1" applyBorder="1"/>
    <xf numFmtId="3" fontId="8" fillId="0" borderId="2" xfId="0" applyNumberFormat="1" applyFont="1" applyFill="1" applyBorder="1"/>
    <xf numFmtId="0" fontId="3" fillId="0" borderId="3" xfId="0" applyFont="1" applyBorder="1"/>
    <xf numFmtId="0" fontId="3" fillId="0" borderId="2" xfId="0" applyFont="1" applyBorder="1"/>
    <xf numFmtId="0" fontId="3" fillId="0" borderId="0" xfId="0" applyFont="1" applyBorder="1"/>
    <xf numFmtId="0" fontId="6" fillId="2" borderId="0" xfId="0" applyFont="1" applyFill="1" applyProtection="1"/>
    <xf numFmtId="0" fontId="6" fillId="2" borderId="1" xfId="0" applyFont="1" applyFill="1" applyBorder="1" applyProtection="1"/>
    <xf numFmtId="3" fontId="6" fillId="2" borderId="1" xfId="0" applyNumberFormat="1" applyFont="1" applyFill="1" applyBorder="1" applyProtection="1"/>
    <xf numFmtId="3" fontId="6" fillId="2" borderId="0" xfId="0" applyNumberFormat="1" applyFont="1" applyFill="1" applyAlignment="1" applyProtection="1">
      <alignment horizontal="center"/>
    </xf>
    <xf numFmtId="3" fontId="7" fillId="2" borderId="0" xfId="0" applyNumberFormat="1" applyFont="1" applyFill="1" applyProtection="1"/>
    <xf numFmtId="3" fontId="6" fillId="2" borderId="0" xfId="0" applyNumberFormat="1" applyFont="1" applyFill="1" applyProtection="1"/>
    <xf numFmtId="0" fontId="6" fillId="2" borderId="1" xfId="0" applyFont="1" applyFill="1" applyBorder="1" applyAlignment="1" applyProtection="1"/>
    <xf numFmtId="0" fontId="6" fillId="2" borderId="0" xfId="0" applyFont="1" applyFill="1" applyAlignment="1" applyProtection="1">
      <alignment horizontal="center"/>
    </xf>
    <xf numFmtId="0" fontId="6" fillId="2" borderId="0" xfId="0" applyFont="1" applyFill="1" applyAlignment="1" applyProtection="1"/>
    <xf numFmtId="0" fontId="6" fillId="2" borderId="0" xfId="0" applyFont="1" applyFill="1" applyBorder="1" applyProtection="1"/>
    <xf numFmtId="0" fontId="7" fillId="2" borderId="0" xfId="0" applyFont="1" applyFill="1" applyProtection="1"/>
    <xf numFmtId="3" fontId="6" fillId="2" borderId="0" xfId="0" applyNumberFormat="1" applyFont="1" applyFill="1" applyBorder="1" applyProtection="1"/>
    <xf numFmtId="0" fontId="0" fillId="0" borderId="0" xfId="0" applyFill="1" applyBorder="1" applyProtection="1"/>
    <xf numFmtId="0" fontId="0" fillId="0" borderId="1" xfId="0" applyFill="1" applyBorder="1" applyProtection="1"/>
    <xf numFmtId="3" fontId="0" fillId="0" borderId="1" xfId="0" applyNumberFormat="1" applyFill="1" applyBorder="1" applyProtection="1"/>
    <xf numFmtId="3" fontId="0" fillId="0" borderId="0" xfId="0" applyNumberFormat="1" applyFill="1" applyBorder="1" applyProtection="1"/>
    <xf numFmtId="3" fontId="4" fillId="0" borderId="0" xfId="0" applyNumberFormat="1" applyFont="1" applyFill="1" applyBorder="1" applyProtection="1"/>
    <xf numFmtId="0" fontId="0" fillId="0" borderId="1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3" fontId="3" fillId="0" borderId="3" xfId="0" applyNumberFormat="1" applyFont="1" applyBorder="1"/>
    <xf numFmtId="3" fontId="3" fillId="0" borderId="2" xfId="0" applyNumberFormat="1" applyFont="1" applyBorder="1"/>
    <xf numFmtId="0" fontId="4" fillId="0" borderId="0" xfId="0" applyFont="1"/>
    <xf numFmtId="0" fontId="0" fillId="0" borderId="1" xfId="0" applyFont="1" applyFill="1" applyBorder="1"/>
    <xf numFmtId="0" fontId="0" fillId="0" borderId="0" xfId="0" applyFont="1" applyFill="1"/>
    <xf numFmtId="3" fontId="0" fillId="0" borderId="1" xfId="0" applyNumberFormat="1" applyFill="1" applyBorder="1"/>
    <xf numFmtId="3" fontId="4" fillId="0" borderId="0" xfId="0" applyNumberFormat="1" applyFont="1" applyFill="1"/>
    <xf numFmtId="0" fontId="0" fillId="3" borderId="0" xfId="0" applyFill="1" applyBorder="1" applyProtection="1"/>
    <xf numFmtId="0" fontId="0" fillId="3" borderId="1" xfId="0" applyFill="1" applyBorder="1" applyProtection="1"/>
    <xf numFmtId="3" fontId="0" fillId="3" borderId="1" xfId="0" applyNumberFormat="1" applyFill="1" applyBorder="1" applyProtection="1"/>
    <xf numFmtId="3" fontId="0" fillId="3" borderId="0" xfId="0" applyNumberFormat="1" applyFill="1" applyBorder="1" applyProtection="1"/>
    <xf numFmtId="3" fontId="4" fillId="3" borderId="0" xfId="0" applyNumberFormat="1" applyFont="1" applyFill="1" applyBorder="1" applyProtection="1"/>
    <xf numFmtId="0" fontId="0" fillId="3" borderId="1" xfId="0" applyFont="1" applyFill="1" applyBorder="1" applyProtection="1"/>
    <xf numFmtId="0" fontId="0" fillId="3" borderId="0" xfId="0" applyFont="1" applyFill="1" applyBorder="1" applyProtection="1"/>
    <xf numFmtId="0" fontId="0" fillId="3" borderId="1" xfId="0" applyFill="1" applyBorder="1"/>
    <xf numFmtId="0" fontId="0" fillId="3" borderId="0" xfId="0" applyFill="1" applyBorder="1"/>
    <xf numFmtId="3" fontId="5" fillId="4" borderId="1" xfId="0" applyNumberFormat="1" applyFont="1" applyFill="1" applyBorder="1" applyProtection="1">
      <protection locked="0"/>
    </xf>
    <xf numFmtId="3" fontId="5" fillId="4" borderId="0" xfId="0" applyNumberFormat="1" applyFont="1" applyFill="1" applyBorder="1" applyAlignment="1" applyProtection="1">
      <alignment horizontal="center"/>
      <protection locked="0"/>
    </xf>
    <xf numFmtId="3" fontId="5" fillId="4" borderId="0" xfId="0" applyNumberFormat="1" applyFont="1" applyFill="1" applyBorder="1" applyProtection="1">
      <protection locked="0"/>
    </xf>
    <xf numFmtId="3" fontId="6" fillId="4" borderId="4" xfId="0" applyNumberFormat="1" applyFont="1" applyFill="1" applyBorder="1" applyProtection="1">
      <protection locked="0"/>
    </xf>
    <xf numFmtId="3" fontId="0" fillId="0" borderId="0" xfId="0" applyNumberFormat="1" applyBorder="1"/>
    <xf numFmtId="3" fontId="0" fillId="0" borderId="4" xfId="0" applyNumberFormat="1" applyBorder="1"/>
    <xf numFmtId="3" fontId="3" fillId="0" borderId="5" xfId="0" applyNumberFormat="1" applyFont="1" applyFill="1" applyBorder="1"/>
    <xf numFmtId="3" fontId="0" fillId="0" borderId="4" xfId="0" applyNumberFormat="1" applyFill="1" applyBorder="1"/>
    <xf numFmtId="0" fontId="0" fillId="0" borderId="0" xfId="0" pivotButton="1"/>
    <xf numFmtId="3" fontId="0" fillId="0" borderId="0" xfId="0" applyNumberFormat="1" applyFill="1" applyBorder="1"/>
    <xf numFmtId="3" fontId="6" fillId="4" borderId="1" xfId="0" applyNumberFormat="1" applyFont="1" applyFill="1" applyBorder="1" applyProtection="1">
      <protection locked="0"/>
    </xf>
    <xf numFmtId="3" fontId="6" fillId="4" borderId="0" xfId="0" applyNumberFormat="1" applyFont="1" applyFill="1" applyBorder="1" applyProtection="1">
      <protection locked="0"/>
    </xf>
    <xf numFmtId="3" fontId="6" fillId="4" borderId="0" xfId="0" applyNumberFormat="1" applyFont="1" applyFill="1" applyBorder="1" applyAlignment="1" applyProtection="1">
      <alignment horizontal="right"/>
      <protection locked="0"/>
    </xf>
    <xf numFmtId="3" fontId="6" fillId="4" borderId="0" xfId="0" applyNumberFormat="1" applyFont="1" applyFill="1" applyBorder="1" applyAlignment="1" applyProtection="1">
      <alignment horizontal="center"/>
      <protection locked="0"/>
    </xf>
    <xf numFmtId="9" fontId="0" fillId="0" borderId="1" xfId="0" applyNumberFormat="1" applyFont="1" applyBorder="1" applyProtection="1"/>
    <xf numFmtId="9" fontId="0" fillId="0" borderId="0" xfId="0" applyNumberFormat="1" applyFont="1" applyBorder="1" applyProtection="1"/>
    <xf numFmtId="3" fontId="0" fillId="0" borderId="0" xfId="0" applyNumberFormat="1" applyFont="1" applyBorder="1" applyProtection="1"/>
    <xf numFmtId="3" fontId="0" fillId="0" borderId="1" xfId="0" applyNumberFormat="1" applyFont="1" applyBorder="1" applyProtection="1"/>
    <xf numFmtId="9" fontId="0" fillId="3" borderId="1" xfId="0" applyNumberFormat="1" applyFont="1" applyFill="1" applyBorder="1" applyProtection="1"/>
    <xf numFmtId="9" fontId="0" fillId="3" borderId="0" xfId="0" applyNumberFormat="1" applyFont="1" applyFill="1" applyBorder="1" applyProtection="1"/>
    <xf numFmtId="3" fontId="0" fillId="3" borderId="0" xfId="0" applyNumberFormat="1" applyFont="1" applyFill="1" applyBorder="1" applyProtection="1"/>
    <xf numFmtId="3" fontId="0" fillId="3" borderId="1" xfId="0" applyNumberFormat="1" applyFont="1" applyFill="1" applyBorder="1" applyProtection="1"/>
    <xf numFmtId="9" fontId="0" fillId="0" borderId="0" xfId="0" applyNumberFormat="1"/>
    <xf numFmtId="9" fontId="0" fillId="0" borderId="1" xfId="0" applyNumberFormat="1" applyFont="1" applyFill="1" applyBorder="1" applyProtection="1"/>
    <xf numFmtId="9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0" fillId="0" borderId="1" xfId="0" applyNumberFormat="1" applyFont="1" applyFill="1" applyBorder="1" applyProtection="1"/>
    <xf numFmtId="0" fontId="5" fillId="4" borderId="1" xfId="0" applyFont="1" applyFill="1" applyBorder="1" applyProtection="1">
      <protection locked="0"/>
    </xf>
    <xf numFmtId="0" fontId="5" fillId="4" borderId="0" xfId="0" applyFont="1" applyFill="1" applyBorder="1" applyProtection="1">
      <protection locked="0"/>
    </xf>
    <xf numFmtId="0" fontId="5" fillId="4" borderId="4" xfId="0" applyFont="1" applyFill="1" applyBorder="1" applyProtection="1">
      <protection locked="0"/>
    </xf>
    <xf numFmtId="3" fontId="0" fillId="0" borderId="1" xfId="0" applyNumberFormat="1" applyBorder="1" applyProtection="1"/>
    <xf numFmtId="3" fontId="0" fillId="0" borderId="0" xfId="0" applyNumberFormat="1" applyBorder="1" applyProtection="1"/>
    <xf numFmtId="3" fontId="4" fillId="0" borderId="0" xfId="0" applyNumberFormat="1" applyFont="1" applyBorder="1" applyProtection="1"/>
    <xf numFmtId="3" fontId="0" fillId="0" borderId="0" xfId="0" applyNumberFormat="1" applyProtection="1"/>
    <xf numFmtId="3" fontId="4" fillId="0" borderId="0" xfId="0" applyNumberFormat="1" applyFont="1" applyProtection="1"/>
    <xf numFmtId="3" fontId="3" fillId="0" borderId="3" xfId="0" applyNumberFormat="1" applyFont="1" applyFill="1" applyBorder="1" applyProtection="1"/>
    <xf numFmtId="3" fontId="3" fillId="0" borderId="2" xfId="0" applyNumberFormat="1" applyFont="1" applyFill="1" applyBorder="1" applyProtection="1"/>
    <xf numFmtId="3" fontId="0" fillId="0" borderId="1" xfId="0" applyNumberFormat="1" applyBorder="1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6" fillId="4" borderId="1" xfId="0" applyFont="1" applyFill="1" applyBorder="1" applyProtection="1">
      <protection locked="0"/>
    </xf>
    <xf numFmtId="0" fontId="6" fillId="4" borderId="0" xfId="0" applyFont="1" applyFill="1" applyProtection="1">
      <protection locked="0"/>
    </xf>
    <xf numFmtId="164" fontId="0" fillId="0" borderId="1" xfId="1" applyNumberFormat="1" applyFont="1" applyBorder="1" applyProtection="1">
      <protection locked="0"/>
    </xf>
    <xf numFmtId="164" fontId="0" fillId="0" borderId="0" xfId="1" applyNumberFormat="1" applyFont="1" applyBorder="1" applyProtection="1">
      <protection locked="0"/>
    </xf>
    <xf numFmtId="0" fontId="0" fillId="0" borderId="1" xfId="0" applyBorder="1" applyProtection="1">
      <protection locked="0"/>
    </xf>
    <xf numFmtId="164" fontId="3" fillId="0" borderId="3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65" fontId="0" fillId="0" borderId="0" xfId="0" applyNumberFormat="1"/>
  </cellXfs>
  <cellStyles count="3">
    <cellStyle name="Normal" xfId="0" builtinId="0"/>
    <cellStyle name="Percent" xfId="1" builtinId="5"/>
    <cellStyle name="Percent 2" xfId="2" xr:uid="{00000000-0005-0000-0000-000002000000}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81.559670833332" createdVersion="4" refreshedVersion="4" minRefreshableVersion="3" recordCount="106" xr:uid="{00000000-000A-0000-FFFF-FFFF11000000}">
  <cacheSource type="worksheet">
    <worksheetSource ref="A2:U108" sheet="Uncontested Races"/>
  </cacheSource>
  <cacheFields count="21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192567"/>
    </cacheField>
    <cacheField name="DEM1" numFmtId="3">
      <sharedItems containsMixedTypes="1" containsNumber="1" containsInteger="1" minValue="0" maxValue="170968"/>
    </cacheField>
    <cacheField name="OTH1" numFmtId="3">
      <sharedItems containsMixedTypes="1" containsNumber="1" containsInteger="1" minValue="0" maxValue="94622"/>
    </cacheField>
    <cacheField name="TOT1" numFmtId="3">
      <sharedItems containsMixedTypes="1" containsNumber="1" containsInteger="1" minValue="0" maxValue="236013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  <cacheField name="REP win %" numFmtId="9">
      <sharedItems containsSemiMixedTypes="0" containsString="0" containsNumber="1" minValue="0.7" maxValue="0.7"/>
    </cacheField>
    <cacheField name="DEM win %" numFmtId="9">
      <sharedItems containsSemiMixedTypes="0" containsString="0" containsNumber="1" minValue="0.7" maxValue="0.7"/>
    </cacheField>
    <cacheField name="AVG Votes" numFmtId="3">
      <sharedItems containsSemiMixedTypes="0" containsString="0" containsNumber="1" minValue="136641.62745098039" maxValue="336691"/>
    </cacheField>
    <cacheField name="REP3" numFmtId="3">
      <sharedItems containsSemiMixedTypes="0" containsString="0" containsNumber="1" containsInteger="1" minValue="0" maxValue="192567"/>
    </cacheField>
    <cacheField name="DEM3" numFmtId="3">
      <sharedItems containsSemiMixedTypes="0" containsString="0" containsNumber="1" containsInteger="1" minValue="0" maxValue="170968"/>
    </cacheField>
    <cacheField name="OTH3" numFmtId="3">
      <sharedItems containsSemiMixedTypes="0" containsString="0" containsNumber="1" containsInteger="1" minValue="0" maxValue="0"/>
    </cacheField>
    <cacheField name="TOT3" numFmtId="3">
      <sharedItems containsSemiMixedTypes="0" containsString="0" containsNumber="1" containsInteger="1" minValue="0" maxValue="275096"/>
    </cacheField>
    <cacheField name="REP4" numFmtId="3">
      <sharedItems containsSemiMixedTypes="0" containsString="0" containsNumber="1" containsInteger="1" minValue="0" maxValue="142526" count="41">
        <n v="0"/>
        <n v="65886"/>
        <n v="61179"/>
        <n v="54167"/>
        <n v="1055"/>
        <n v="142526"/>
        <n v="61083"/>
        <n v="47115"/>
        <n v="49825"/>
        <n v="66875"/>
        <n v="15076"/>
        <n v="59425"/>
        <n v="71335"/>
        <n v="73272"/>
        <n v="72024"/>
        <n v="68018"/>
        <n v="63476"/>
        <n v="52220"/>
        <n v="52680"/>
        <n v="63968"/>
        <n v="50139"/>
        <n v="94622"/>
        <n v="6949"/>
        <n v="8974"/>
        <n v="14485"/>
        <n v="6306"/>
        <n v="56249"/>
        <n v="12202"/>
        <n v="52866"/>
        <n v="53839"/>
        <n v="5906"/>
        <n v="49041"/>
        <n v="44015"/>
        <n v="112"/>
        <n v="9473"/>
        <n v="48549"/>
        <n v="4547"/>
        <n v="7750"/>
        <n v="52108"/>
        <n v="47546"/>
        <n v="66180"/>
      </sharedItems>
    </cacheField>
    <cacheField name="DEM4" numFmtId="3">
      <sharedItems containsSemiMixedTypes="0" containsString="0" containsNumber="1" containsInteger="1" minValue="0" maxValue="142526" count="60">
        <n v="59874"/>
        <n v="76359"/>
        <n v="0"/>
        <n v="60633"/>
        <n v="40992"/>
        <n v="73351"/>
        <n v="61083"/>
        <n v="142526"/>
        <n v="75502"/>
        <n v="28777"/>
        <n v="7009"/>
        <n v="55389"/>
        <n v="82529"/>
        <n v="81418"/>
        <n v="56013"/>
        <n v="74835"/>
        <n v="55853"/>
        <n v="62971"/>
        <n v="13061"/>
        <n v="10751"/>
        <n v="323"/>
        <n v="54587"/>
        <n v="27241"/>
        <n v="57006"/>
        <n v="70260"/>
        <n v="48218"/>
        <n v="48273"/>
        <n v="44678"/>
        <n v="73182"/>
        <n v="21595"/>
        <n v="74571"/>
        <n v="94615"/>
        <n v="56335"/>
        <n v="64899"/>
        <n v="53805"/>
        <n v="63517"/>
        <n v="56249"/>
        <n v="65150"/>
        <n v="7925"/>
        <n v="61327"/>
        <n v="54669"/>
        <n v="61778"/>
        <n v="1442"/>
        <n v="54557"/>
        <n v="4720"/>
        <n v="44015"/>
        <n v="60246"/>
        <n v="51946"/>
        <n v="36390"/>
        <n v="30318"/>
        <n v="50182"/>
        <n v="34016"/>
        <n v="46941"/>
        <n v="48549"/>
        <n v="25759"/>
        <n v="13205"/>
        <n v="58020"/>
        <n v="32390"/>
        <n v="81953"/>
        <n v="72786"/>
      </sharedItems>
    </cacheField>
    <cacheField name="OTH4" numFmtId="3">
      <sharedItems containsSemiMixedTypes="0" containsString="0" containsNumber="1" containsInteger="1" minValue="-94622" maxValue="0" count="66">
        <n v="-21396"/>
        <n v="-20175"/>
        <n v="-12574"/>
        <n v="0"/>
        <n v="-10874"/>
        <n v="-1577"/>
        <n v="-40807"/>
        <n v="-27903"/>
        <n v="-509"/>
        <n v="-47169"/>
        <n v="-73"/>
        <n v="-18585"/>
        <n v="-45066"/>
        <n v="-5956"/>
        <n v="-20019"/>
        <n v="-27898"/>
        <n v="-21051"/>
        <n v="-55111"/>
        <n v="-56607"/>
        <n v="-55084"/>
        <n v="-65045"/>
        <n v="-43443"/>
        <n v="-67811"/>
        <n v="-14630"/>
        <n v="-11072"/>
        <n v="-22831"/>
        <n v="-12017"/>
        <n v="-9543"/>
        <n v="-63968"/>
        <n v="-43100"/>
        <n v="-45258"/>
        <n v="-40956"/>
        <n v="-94622"/>
        <n v="-74571"/>
        <n v="-94615"/>
        <n v="-13486"/>
        <n v="-16067"/>
        <n v="-47884"/>
        <n v="-33566"/>
        <n v="-18269"/>
        <n v="-12142"/>
        <n v="-89"/>
        <n v="-15551"/>
        <n v="-14048"/>
        <n v="-14863"/>
        <n v="-27210"/>
        <n v="-20060"/>
        <n v="-1586"/>
        <n v="-23356"/>
        <n v="-11732"/>
        <n v="-10351"/>
        <n v="-21196"/>
        <n v="-10723"/>
        <n v="-10684"/>
        <n v="-2833"/>
        <n v="-4829"/>
        <n v="-21039"/>
        <n v="-3552"/>
        <n v="-2308"/>
        <n v="-3202"/>
        <n v="-52108"/>
        <n v="-27919"/>
        <n v="-320"/>
        <n v="-19336"/>
        <n v="-30788"/>
        <n v="-1327"/>
      </sharedItems>
    </cacheField>
    <cacheField name="TOT4" numFmtId="3">
      <sharedItems containsSemiMixedTypes="0" containsString="0" containsNumber="1" containsInteger="1" minValue="0" maxValue="203609" count="77">
        <n v="38478"/>
        <n v="56184"/>
        <n v="53312"/>
        <n v="0"/>
        <n v="50305"/>
        <n v="59056"/>
        <n v="13360"/>
        <n v="14144"/>
        <n v="72842"/>
        <n v="203609"/>
        <n v="28333"/>
        <n v="89787"/>
        <n v="54124"/>
        <n v="49825"/>
        <n v="55389"/>
        <n v="66875"/>
        <n v="82529"/>
        <n v="62833"/>
        <n v="26023"/>
        <n v="68879"/>
        <n v="35834"/>
        <n v="35073"/>
        <n v="38374"/>
        <n v="29285"/>
        <n v="25479"/>
        <n v="16574"/>
        <n v="8227"/>
        <n v="82479"/>
        <n v="4213"/>
        <n v="53388"/>
        <n v="79645"/>
        <n v="34175"/>
        <n v="58243"/>
        <n v="42677"/>
        <n v="52680"/>
        <n v="48218"/>
        <n v="55312"/>
        <n v="49559"/>
        <n v="82365"/>
        <n v="21595"/>
        <n v="6949"/>
        <n v="8974"/>
        <n v="42849"/>
        <n v="48832"/>
        <n v="53805"/>
        <n v="15633"/>
        <n v="37168"/>
        <n v="44286"/>
        <n v="53008"/>
        <n v="64085"/>
        <n v="52900"/>
        <n v="47279"/>
        <n v="39806"/>
        <n v="34568"/>
        <n v="34248"/>
        <n v="52971"/>
        <n v="35203"/>
        <n v="38189"/>
        <n v="49895"/>
        <n v="27845"/>
        <n v="41223"/>
        <n v="80405"/>
        <n v="74333"/>
        <n v="39498"/>
        <n v="78031"/>
        <n v="88123"/>
        <n v="43832"/>
        <n v="36983"/>
        <n v="70756"/>
        <n v="50788"/>
        <n v="53097"/>
        <n v="13205"/>
        <n v="30101"/>
        <n v="47226"/>
        <n v="79234"/>
        <n v="51165"/>
        <n v="714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x v="0"/>
    <s v="4th"/>
    <n v="139705"/>
    <n v="0"/>
    <n v="21396"/>
    <n v="161101"/>
    <n v="1"/>
    <n v="0"/>
    <n v="0"/>
    <n v="0.7"/>
    <n v="0.7"/>
    <n v="185761.5"/>
    <n v="139705"/>
    <n v="59874"/>
    <n v="0"/>
    <n v="199579"/>
    <x v="0"/>
    <x v="0"/>
    <x v="0"/>
    <x v="0"/>
  </r>
  <r>
    <x v="0"/>
    <x v="0"/>
    <s v="6th"/>
    <n v="178171"/>
    <n v="0"/>
    <n v="20175"/>
    <n v="198346"/>
    <n v="1"/>
    <n v="0"/>
    <n v="0"/>
    <n v="0.7"/>
    <n v="0.7"/>
    <n v="185761.5"/>
    <n v="178171"/>
    <n v="76359"/>
    <n v="0"/>
    <n v="254530"/>
    <x v="0"/>
    <x v="1"/>
    <x v="1"/>
    <x v="1"/>
  </r>
  <r>
    <x v="0"/>
    <x v="0"/>
    <s v="7th"/>
    <n v="0"/>
    <n v="153735"/>
    <n v="12574"/>
    <n v="166309"/>
    <n v="0"/>
    <n v="1"/>
    <n v="0"/>
    <n v="0.7"/>
    <n v="0.7"/>
    <n v="185761.5"/>
    <n v="65886"/>
    <n v="153735"/>
    <n v="0"/>
    <n v="219621"/>
    <x v="1"/>
    <x v="2"/>
    <x v="2"/>
    <x v="2"/>
  </r>
  <r>
    <x v="1"/>
    <x v="1"/>
    <s v="n/a"/>
    <n v="0"/>
    <n v="0"/>
    <n v="0"/>
    <n v="0"/>
    <n v="0"/>
    <n v="0"/>
    <n v="0"/>
    <n v="0.7"/>
    <n v="0.7"/>
    <n v="227725"/>
    <n v="0"/>
    <n v="0"/>
    <n v="0"/>
    <n v="0"/>
    <x v="0"/>
    <x v="2"/>
    <x v="3"/>
    <x v="3"/>
  </r>
  <r>
    <x v="2"/>
    <x v="2"/>
    <s v="n/a"/>
    <n v="0"/>
    <n v="0"/>
    <n v="0"/>
    <n v="0"/>
    <n v="0"/>
    <n v="0"/>
    <n v="0"/>
    <n v="0.7"/>
    <n v="0.7"/>
    <n v="149300"/>
    <n v="0"/>
    <n v="0"/>
    <n v="0"/>
    <n v="0"/>
    <x v="0"/>
    <x v="2"/>
    <x v="3"/>
    <x v="3"/>
  </r>
  <r>
    <x v="3"/>
    <x v="3"/>
    <s v="2nd"/>
    <n v="0"/>
    <n v="142752"/>
    <n v="10874"/>
    <n v="153626"/>
    <n v="0"/>
    <n v="1"/>
    <n v="0"/>
    <n v="0.7"/>
    <n v="0.7"/>
    <n v="195797.5"/>
    <n v="61179"/>
    <n v="142752"/>
    <n v="0"/>
    <n v="203931"/>
    <x v="2"/>
    <x v="2"/>
    <x v="4"/>
    <x v="4"/>
  </r>
  <r>
    <x v="3"/>
    <x v="3"/>
    <s v="3rd"/>
    <n v="141478"/>
    <n v="0"/>
    <n v="1577"/>
    <n v="143055"/>
    <n v="1"/>
    <n v="0"/>
    <n v="0"/>
    <n v="0.7"/>
    <n v="0.7"/>
    <n v="195797.5"/>
    <n v="141478"/>
    <n v="60633"/>
    <n v="0"/>
    <n v="202111"/>
    <x v="0"/>
    <x v="3"/>
    <x v="5"/>
    <x v="5"/>
  </r>
  <r>
    <x v="4"/>
    <x v="4"/>
    <s v="10th"/>
    <n v="0"/>
    <n v="126390"/>
    <n v="40807"/>
    <n v="167197"/>
    <n v="0"/>
    <n v="1"/>
    <n v="0"/>
    <n v="0.7"/>
    <n v="0.7"/>
    <n v="136641.62745098039"/>
    <n v="54167"/>
    <n v="126390"/>
    <n v="0"/>
    <n v="180557"/>
    <x v="3"/>
    <x v="2"/>
    <x v="6"/>
    <x v="6"/>
  </r>
  <r>
    <x v="4"/>
    <x v="4"/>
    <s v="49th"/>
    <n v="94594"/>
    <n v="0"/>
    <n v="27903"/>
    <n v="122497"/>
    <n v="1"/>
    <n v="0"/>
    <n v="0"/>
    <n v="0.7"/>
    <n v="0.7"/>
    <n v="136641.62745098039"/>
    <n v="95649"/>
    <n v="40992"/>
    <n v="0"/>
    <n v="136641"/>
    <x v="4"/>
    <x v="4"/>
    <x v="7"/>
    <x v="7"/>
  </r>
  <r>
    <x v="5"/>
    <x v="5"/>
    <s v="n/a"/>
    <n v="0"/>
    <n v="0"/>
    <n v="0"/>
    <n v="0"/>
    <n v="0"/>
    <n v="0"/>
    <n v="0"/>
    <n v="0.7"/>
    <n v="0.7"/>
    <n v="199584"/>
    <n v="0"/>
    <n v="0"/>
    <n v="0"/>
    <n v="0"/>
    <x v="0"/>
    <x v="2"/>
    <x v="3"/>
    <x v="3"/>
  </r>
  <r>
    <x v="6"/>
    <x v="6"/>
    <s v="n/a"/>
    <n v="0"/>
    <n v="0"/>
    <n v="0"/>
    <n v="0"/>
    <n v="0"/>
    <n v="0"/>
    <n v="0"/>
    <n v="0.7"/>
    <n v="0.7"/>
    <n v="197861.8"/>
    <n v="0"/>
    <n v="0"/>
    <n v="0"/>
    <n v="0"/>
    <x v="0"/>
    <x v="2"/>
    <x v="3"/>
    <x v="3"/>
  </r>
  <r>
    <x v="7"/>
    <x v="7"/>
    <s v="n/a"/>
    <n v="0"/>
    <n v="0"/>
    <n v="0"/>
    <n v="0"/>
    <n v="0"/>
    <n v="0"/>
    <n v="0"/>
    <n v="0.7"/>
    <n v="0.7"/>
    <n v="228405"/>
    <n v="0"/>
    <n v="0"/>
    <n v="0"/>
    <n v="0"/>
    <x v="0"/>
    <x v="2"/>
    <x v="3"/>
    <x v="3"/>
  </r>
  <r>
    <x v="8"/>
    <x v="8"/>
    <s v="4th"/>
    <n v="171152"/>
    <n v="0"/>
    <n v="509"/>
    <n v="171661"/>
    <n v="1"/>
    <n v="0"/>
    <n v="0"/>
    <n v="0.7"/>
    <n v="0.7"/>
    <n v="203608.4375"/>
    <n v="171152"/>
    <n v="73351"/>
    <n v="0"/>
    <n v="244503"/>
    <x v="0"/>
    <x v="5"/>
    <x v="8"/>
    <x v="8"/>
  </r>
  <r>
    <x v="8"/>
    <x v="8"/>
    <s v="10th"/>
    <s v=" "/>
    <s v=" "/>
    <s v=" "/>
    <s v=" "/>
    <n v="1"/>
    <n v="0"/>
    <n v="0"/>
    <n v="0.7"/>
    <n v="0.7"/>
    <n v="203608.4375"/>
    <n v="142526"/>
    <n v="61083"/>
    <n v="0"/>
    <n v="203609"/>
    <x v="5"/>
    <x v="6"/>
    <x v="3"/>
    <x v="9"/>
  </r>
  <r>
    <x v="8"/>
    <x v="8"/>
    <s v="11th"/>
    <s v=" "/>
    <s v=" "/>
    <s v=" "/>
    <s v=" "/>
    <n v="0"/>
    <n v="1"/>
    <n v="0"/>
    <n v="0.7"/>
    <n v="0.7"/>
    <n v="203608.4375"/>
    <n v="61083"/>
    <n v="142526"/>
    <n v="0"/>
    <n v="203609"/>
    <x v="6"/>
    <x v="7"/>
    <x v="3"/>
    <x v="9"/>
  </r>
  <r>
    <x v="8"/>
    <x v="8"/>
    <s v="12th"/>
    <s v=" "/>
    <s v=" "/>
    <s v=" "/>
    <s v=" "/>
    <n v="1"/>
    <n v="0"/>
    <n v="0"/>
    <n v="0.7"/>
    <n v="0.7"/>
    <n v="203608.4375"/>
    <n v="142526"/>
    <n v="61083"/>
    <n v="0"/>
    <n v="203609"/>
    <x v="5"/>
    <x v="6"/>
    <x v="3"/>
    <x v="9"/>
  </r>
  <r>
    <x v="8"/>
    <x v="8"/>
    <s v="14th"/>
    <s v=" "/>
    <s v=" "/>
    <s v=" "/>
    <s v=" "/>
    <n v="1"/>
    <n v="0"/>
    <n v="0"/>
    <n v="0.7"/>
    <n v="0.7"/>
    <n v="203608.4375"/>
    <n v="142526"/>
    <n v="61083"/>
    <n v="0"/>
    <n v="203609"/>
    <x v="5"/>
    <x v="6"/>
    <x v="3"/>
    <x v="9"/>
  </r>
  <r>
    <x v="8"/>
    <x v="8"/>
    <s v="16th"/>
    <n v="176171"/>
    <n v="0"/>
    <n v="47169"/>
    <n v="223340"/>
    <n v="1"/>
    <n v="0"/>
    <n v="0"/>
    <n v="0.7"/>
    <n v="0.7"/>
    <n v="203608.4375"/>
    <n v="176171"/>
    <n v="75502"/>
    <n v="0"/>
    <n v="251673"/>
    <x v="0"/>
    <x v="8"/>
    <x v="9"/>
    <x v="10"/>
  </r>
  <r>
    <x v="8"/>
    <x v="8"/>
    <s v="17th"/>
    <n v="0"/>
    <n v="113749"/>
    <n v="73"/>
    <n v="113822"/>
    <n v="0"/>
    <n v="1"/>
    <n v="0"/>
    <n v="0.7"/>
    <n v="0.7"/>
    <n v="203608.4375"/>
    <n v="61083"/>
    <n v="142526"/>
    <n v="0"/>
    <n v="203609"/>
    <x v="6"/>
    <x v="9"/>
    <x v="10"/>
    <x v="11"/>
  </r>
  <r>
    <x v="8"/>
    <x v="8"/>
    <s v="20th"/>
    <s v=" "/>
    <s v=" "/>
    <s v=" "/>
    <s v=" "/>
    <n v="0"/>
    <n v="1"/>
    <n v="0"/>
    <n v="0.7"/>
    <n v="0.7"/>
    <n v="203608.4375"/>
    <n v="61083"/>
    <n v="142526"/>
    <n v="0"/>
    <n v="203609"/>
    <x v="6"/>
    <x v="7"/>
    <x v="3"/>
    <x v="9"/>
  </r>
  <r>
    <x v="8"/>
    <x v="8"/>
    <s v="21st"/>
    <s v=" "/>
    <s v=" "/>
    <s v=" "/>
    <s v=" "/>
    <n v="1"/>
    <n v="0"/>
    <n v="0"/>
    <n v="0.7"/>
    <n v="0.7"/>
    <n v="203608.4375"/>
    <n v="142526"/>
    <n v="61083"/>
    <n v="0"/>
    <n v="203609"/>
    <x v="5"/>
    <x v="6"/>
    <x v="3"/>
    <x v="9"/>
  </r>
  <r>
    <x v="9"/>
    <x v="9"/>
    <s v="2nd"/>
    <n v="0"/>
    <n v="102925"/>
    <n v="0"/>
    <n v="102925"/>
    <n v="0"/>
    <n v="1"/>
    <n v="0"/>
    <n v="0.7"/>
    <n v="0.7"/>
    <n v="157049.1"/>
    <n v="47115"/>
    <n v="109934"/>
    <n v="0"/>
    <n v="157049"/>
    <x v="7"/>
    <x v="10"/>
    <x v="3"/>
    <x v="12"/>
  </r>
  <r>
    <x v="9"/>
    <x v="9"/>
    <s v="5th"/>
    <n v="0"/>
    <n v="116259"/>
    <n v="0"/>
    <n v="116259"/>
    <n v="0"/>
    <n v="1"/>
    <n v="0"/>
    <n v="0.7"/>
    <n v="0.7"/>
    <n v="157049.1"/>
    <n v="49825"/>
    <n v="116259"/>
    <n v="0"/>
    <n v="166084"/>
    <x v="8"/>
    <x v="2"/>
    <x v="3"/>
    <x v="13"/>
  </r>
  <r>
    <x v="9"/>
    <x v="9"/>
    <s v="10th"/>
    <n v="129242"/>
    <n v="0"/>
    <n v="0"/>
    <n v="129242"/>
    <n v="1"/>
    <n v="0"/>
    <n v="0"/>
    <n v="0.7"/>
    <n v="0.7"/>
    <n v="157049.1"/>
    <n v="129242"/>
    <n v="55389"/>
    <n v="0"/>
    <n v="184631"/>
    <x v="0"/>
    <x v="11"/>
    <x v="3"/>
    <x v="14"/>
  </r>
  <r>
    <x v="10"/>
    <x v="10"/>
    <s v="n/a"/>
    <n v="0"/>
    <n v="0"/>
    <n v="0"/>
    <n v="0"/>
    <n v="0"/>
    <n v="0"/>
    <n v="0"/>
    <n v="0.7"/>
    <n v="0.7"/>
    <n v="179992"/>
    <n v="0"/>
    <n v="0"/>
    <n v="0"/>
    <n v="0"/>
    <x v="0"/>
    <x v="2"/>
    <x v="3"/>
    <x v="3"/>
  </r>
  <r>
    <x v="11"/>
    <x v="11"/>
    <s v="n/a"/>
    <n v="0"/>
    <n v="0"/>
    <n v="0"/>
    <n v="0"/>
    <n v="0"/>
    <n v="0"/>
    <n v="0"/>
    <n v="0.7"/>
    <n v="0.7"/>
    <n v="202511.5"/>
    <n v="0"/>
    <n v="0"/>
    <n v="0"/>
    <n v="0"/>
    <x v="0"/>
    <x v="2"/>
    <x v="3"/>
    <x v="3"/>
  </r>
  <r>
    <x v="12"/>
    <x v="12"/>
    <s v="2nd"/>
    <n v="0"/>
    <n v="156042"/>
    <n v="0"/>
    <n v="156042"/>
    <n v="0"/>
    <n v="1"/>
    <n v="0"/>
    <n v="0.7"/>
    <n v="0.7"/>
    <n v="181207.4705882353"/>
    <n v="66875"/>
    <n v="156042"/>
    <n v="0"/>
    <n v="222917"/>
    <x v="9"/>
    <x v="2"/>
    <x v="3"/>
    <x v="15"/>
  </r>
  <r>
    <x v="12"/>
    <x v="12"/>
    <s v="18th"/>
    <n v="192567"/>
    <n v="0"/>
    <n v="0"/>
    <n v="192567"/>
    <n v="1"/>
    <n v="0"/>
    <n v="0"/>
    <n v="0.7"/>
    <n v="0.7"/>
    <n v="181207.4705882353"/>
    <n v="192567"/>
    <n v="82529"/>
    <n v="0"/>
    <n v="275096"/>
    <x v="0"/>
    <x v="12"/>
    <x v="3"/>
    <x v="16"/>
  </r>
  <r>
    <x v="13"/>
    <x v="13"/>
    <s v="n/a"/>
    <n v="0"/>
    <n v="0"/>
    <n v="0"/>
    <n v="0"/>
    <n v="0"/>
    <n v="0"/>
    <n v="0"/>
    <n v="0.7"/>
    <n v="0.7"/>
    <n v="169039.22222222222"/>
    <n v="0"/>
    <n v="0"/>
    <n v="0"/>
    <n v="0"/>
    <x v="0"/>
    <x v="2"/>
    <x v="3"/>
    <x v="3"/>
  </r>
  <r>
    <x v="14"/>
    <x v="14"/>
    <s v="n/a"/>
    <n v="0"/>
    <n v="0"/>
    <n v="0"/>
    <n v="0"/>
    <n v="0"/>
    <n v="0"/>
    <n v="0"/>
    <n v="0.7"/>
    <n v="0.7"/>
    <n v="202524.4"/>
    <n v="0"/>
    <n v="0"/>
    <n v="0"/>
    <n v="0"/>
    <x v="0"/>
    <x v="2"/>
    <x v="3"/>
    <x v="3"/>
  </r>
  <r>
    <x v="15"/>
    <x v="15"/>
    <s v="1st"/>
    <n v="189976"/>
    <n v="0"/>
    <n v="18585"/>
    <n v="208561"/>
    <n v="1"/>
    <n v="0"/>
    <n v="0"/>
    <n v="0.7"/>
    <n v="0.7"/>
    <n v="207109.66666666666"/>
    <n v="189976"/>
    <n v="81418"/>
    <n v="0"/>
    <n v="271394"/>
    <x v="0"/>
    <x v="13"/>
    <x v="11"/>
    <x v="17"/>
  </r>
  <r>
    <x v="16"/>
    <x v="16"/>
    <s v="6th"/>
    <n v="115622"/>
    <n v="0"/>
    <n v="45066"/>
    <n v="160688"/>
    <n v="1"/>
    <n v="0"/>
    <n v="0"/>
    <n v="0.7"/>
    <n v="0.7"/>
    <n v="186710.8"/>
    <n v="130698"/>
    <n v="56013"/>
    <n v="0"/>
    <n v="186711"/>
    <x v="10"/>
    <x v="14"/>
    <x v="12"/>
    <x v="18"/>
  </r>
  <r>
    <x v="17"/>
    <x v="17"/>
    <s v="1st"/>
    <n v="174614"/>
    <n v="0"/>
    <n v="5956"/>
    <n v="180570"/>
    <n v="1"/>
    <n v="0"/>
    <n v="0"/>
    <n v="0.7"/>
    <n v="0.7"/>
    <n v="158237"/>
    <n v="174614"/>
    <n v="74835"/>
    <n v="0"/>
    <n v="249449"/>
    <x v="0"/>
    <x v="15"/>
    <x v="13"/>
    <x v="19"/>
  </r>
  <r>
    <x v="17"/>
    <x v="17"/>
    <s v="3rd"/>
    <n v="130323"/>
    <n v="0"/>
    <n v="20019"/>
    <n v="150342"/>
    <n v="1"/>
    <n v="0"/>
    <n v="0"/>
    <n v="0.7"/>
    <n v="0.7"/>
    <n v="158237"/>
    <n v="130323"/>
    <n v="55853"/>
    <n v="0"/>
    <n v="186176"/>
    <x v="0"/>
    <x v="16"/>
    <x v="14"/>
    <x v="20"/>
  </r>
  <r>
    <x v="17"/>
    <x v="17"/>
    <s v="6th"/>
    <n v="146932"/>
    <n v="0"/>
    <n v="27898"/>
    <n v="174830"/>
    <n v="1"/>
    <n v="0"/>
    <n v="0"/>
    <n v="0.7"/>
    <n v="0.7"/>
    <n v="158237"/>
    <n v="146932"/>
    <n v="62971"/>
    <n v="0"/>
    <n v="209903"/>
    <x v="0"/>
    <x v="17"/>
    <x v="15"/>
    <x v="21"/>
  </r>
  <r>
    <x v="17"/>
    <x v="17"/>
    <s v="7th"/>
    <n v="0"/>
    <n v="138659"/>
    <n v="21051"/>
    <n v="159710"/>
    <n v="0"/>
    <n v="1"/>
    <n v="0"/>
    <n v="0.7"/>
    <n v="0.7"/>
    <n v="158237"/>
    <n v="59425"/>
    <n v="138659"/>
    <n v="0"/>
    <n v="198084"/>
    <x v="11"/>
    <x v="2"/>
    <x v="16"/>
    <x v="22"/>
  </r>
  <r>
    <x v="18"/>
    <x v="18"/>
    <s v="n/a"/>
    <n v="0"/>
    <n v="0"/>
    <n v="0"/>
    <n v="0"/>
    <n v="0"/>
    <n v="0"/>
    <n v="0"/>
    <n v="0.7"/>
    <n v="0.7"/>
    <n v="247647"/>
    <n v="0"/>
    <n v="0"/>
    <n v="0"/>
    <n v="0"/>
    <x v="0"/>
    <x v="2"/>
    <x v="3"/>
    <x v="3"/>
  </r>
  <r>
    <x v="19"/>
    <x v="19"/>
    <s v="n/a"/>
    <n v="0"/>
    <n v="0"/>
    <n v="0"/>
    <n v="0"/>
    <n v="0"/>
    <n v="0"/>
    <n v="0"/>
    <n v="0.7"/>
    <n v="0.7"/>
    <n v="207389.125"/>
    <n v="0"/>
    <n v="0"/>
    <n v="0"/>
    <n v="0"/>
    <x v="0"/>
    <x v="2"/>
    <x v="3"/>
    <x v="3"/>
  </r>
  <r>
    <x v="20"/>
    <x v="20"/>
    <s v="2nd"/>
    <n v="0"/>
    <n v="153387"/>
    <n v="55111"/>
    <n v="208498"/>
    <n v="0"/>
    <n v="1"/>
    <n v="0"/>
    <n v="0.7"/>
    <n v="0.7"/>
    <n v="237783"/>
    <n v="71335"/>
    <n v="166448"/>
    <n v="0"/>
    <n v="237783"/>
    <x v="12"/>
    <x v="18"/>
    <x v="17"/>
    <x v="23"/>
  </r>
  <r>
    <x v="20"/>
    <x v="20"/>
    <s v="3rd"/>
    <n v="0"/>
    <n v="155697"/>
    <n v="56607"/>
    <n v="212304"/>
    <n v="0"/>
    <n v="1"/>
    <n v="0"/>
    <n v="0.7"/>
    <n v="0.7"/>
    <n v="237783"/>
    <n v="71335"/>
    <n v="166448"/>
    <n v="0"/>
    <n v="237783"/>
    <x v="12"/>
    <x v="19"/>
    <x v="18"/>
    <x v="24"/>
  </r>
  <r>
    <x v="20"/>
    <x v="20"/>
    <s v="4th"/>
    <n v="0"/>
    <n v="166125"/>
    <n v="55084"/>
    <n v="221209"/>
    <n v="0"/>
    <n v="1"/>
    <n v="0"/>
    <n v="0.7"/>
    <n v="0.7"/>
    <n v="237783"/>
    <n v="71335"/>
    <n v="166448"/>
    <n v="0"/>
    <n v="237783"/>
    <x v="12"/>
    <x v="20"/>
    <x v="19"/>
    <x v="25"/>
  </r>
  <r>
    <x v="20"/>
    <x v="20"/>
    <s v="7th"/>
    <n v="0"/>
    <n v="170968"/>
    <n v="65045"/>
    <n v="236013"/>
    <n v="0"/>
    <n v="1"/>
    <n v="0"/>
    <n v="0.7"/>
    <n v="0.7"/>
    <n v="237783"/>
    <n v="73272"/>
    <n v="170968"/>
    <n v="0"/>
    <n v="244240"/>
    <x v="13"/>
    <x v="2"/>
    <x v="20"/>
    <x v="26"/>
  </r>
  <r>
    <x v="20"/>
    <x v="20"/>
    <s v="8th"/>
    <n v="0"/>
    <n v="111861"/>
    <n v="43443"/>
    <n v="155304"/>
    <n v="0"/>
    <n v="1"/>
    <n v="0"/>
    <n v="0.7"/>
    <n v="0.7"/>
    <n v="237783"/>
    <n v="71335"/>
    <n v="166448"/>
    <n v="0"/>
    <n v="237783"/>
    <x v="12"/>
    <x v="21"/>
    <x v="21"/>
    <x v="27"/>
  </r>
  <r>
    <x v="20"/>
    <x v="20"/>
    <s v="9th"/>
    <n v="0"/>
    <n v="168055"/>
    <n v="67811"/>
    <n v="235866"/>
    <n v="0"/>
    <n v="1"/>
    <n v="0"/>
    <n v="0.7"/>
    <n v="0.7"/>
    <n v="237783"/>
    <n v="72024"/>
    <n v="168055"/>
    <n v="0"/>
    <n v="240079"/>
    <x v="14"/>
    <x v="2"/>
    <x v="22"/>
    <x v="28"/>
  </r>
  <r>
    <x v="21"/>
    <x v="21"/>
    <s v="5th"/>
    <n v="0"/>
    <n v="158709"/>
    <n v="14630"/>
    <n v="173339"/>
    <n v="0"/>
    <n v="1"/>
    <n v="0"/>
    <n v="0.7"/>
    <n v="0.7"/>
    <n v="211585.92307692306"/>
    <n v="68018"/>
    <n v="158709"/>
    <n v="0"/>
    <n v="226727"/>
    <x v="15"/>
    <x v="2"/>
    <x v="23"/>
    <x v="29"/>
  </r>
  <r>
    <x v="21"/>
    <x v="21"/>
    <s v="13th"/>
    <n v="0"/>
    <n v="120869"/>
    <n v="11072"/>
    <n v="131941"/>
    <n v="0"/>
    <n v="1"/>
    <n v="0"/>
    <n v="0.7"/>
    <n v="0.7"/>
    <n v="211585.92307692306"/>
    <n v="63476"/>
    <n v="148110"/>
    <n v="0"/>
    <n v="211586"/>
    <x v="16"/>
    <x v="22"/>
    <x v="24"/>
    <x v="30"/>
  </r>
  <r>
    <x v="22"/>
    <x v="22"/>
    <s v="n/a"/>
    <n v="0"/>
    <n v="0"/>
    <n v="0"/>
    <n v="0"/>
    <n v="0"/>
    <n v="0"/>
    <n v="0"/>
    <n v="0.7"/>
    <n v="0.7"/>
    <n v="275204.75"/>
    <n v="0"/>
    <n v="0"/>
    <n v="0"/>
    <n v="0"/>
    <x v="0"/>
    <x v="2"/>
    <x v="3"/>
    <x v="3"/>
  </r>
  <r>
    <x v="23"/>
    <x v="23"/>
    <s v="n/a"/>
    <n v="0"/>
    <n v="0"/>
    <n v="0"/>
    <n v="0"/>
    <n v="0"/>
    <n v="0"/>
    <n v="0"/>
    <n v="0.7"/>
    <n v="0.7"/>
    <n v="169409"/>
    <n v="0"/>
    <n v="0"/>
    <n v="0"/>
    <n v="0"/>
    <x v="0"/>
    <x v="2"/>
    <x v="3"/>
    <x v="3"/>
  </r>
  <r>
    <x v="24"/>
    <x v="24"/>
    <s v="n/a"/>
    <n v="0"/>
    <n v="0"/>
    <n v="0"/>
    <n v="0"/>
    <n v="0"/>
    <n v="0"/>
    <n v="0"/>
    <n v="0.7"/>
    <n v="0.7"/>
    <n v="205951.44444444444"/>
    <n v="0"/>
    <n v="0"/>
    <n v="0"/>
    <n v="0"/>
    <x v="0"/>
    <x v="2"/>
    <x v="3"/>
    <x v="3"/>
  </r>
  <r>
    <x v="25"/>
    <x v="25"/>
    <s v="n/a"/>
    <n v="0"/>
    <n v="0"/>
    <n v="0"/>
    <n v="0"/>
    <n v="0"/>
    <n v="0"/>
    <n v="0"/>
    <n v="0.7"/>
    <n v="0.7"/>
    <n v="331321"/>
    <n v="0"/>
    <n v="0"/>
    <n v="0"/>
    <n v="0"/>
    <x v="0"/>
    <x v="2"/>
    <x v="3"/>
    <x v="3"/>
  </r>
  <r>
    <x v="26"/>
    <x v="26"/>
    <s v="1st"/>
    <n v="133013"/>
    <n v="0"/>
    <n v="22831"/>
    <n v="155844"/>
    <n v="1"/>
    <n v="0"/>
    <n v="0"/>
    <n v="0.7"/>
    <n v="0.7"/>
    <n v="142014"/>
    <n v="133013"/>
    <n v="57006"/>
    <n v="0"/>
    <n v="190019"/>
    <x v="0"/>
    <x v="23"/>
    <x v="25"/>
    <x v="31"/>
  </r>
  <r>
    <x v="26"/>
    <x v="26"/>
    <s v="3rd"/>
    <n v="163939"/>
    <n v="0"/>
    <n v="12017"/>
    <n v="175956"/>
    <n v="1"/>
    <n v="0"/>
    <n v="0"/>
    <n v="0.7"/>
    <n v="0.7"/>
    <n v="142014"/>
    <n v="163939"/>
    <n v="70260"/>
    <n v="0"/>
    <n v="234199"/>
    <x v="0"/>
    <x v="24"/>
    <x v="26"/>
    <x v="32"/>
  </r>
  <r>
    <x v="27"/>
    <x v="27"/>
    <s v="n/a"/>
    <n v="0"/>
    <n v="0"/>
    <n v="0"/>
    <n v="0"/>
    <n v="0"/>
    <n v="0"/>
    <n v="0"/>
    <n v="0.7"/>
    <n v="0.7"/>
    <n v="167284.33333333334"/>
    <n v="0"/>
    <n v="0"/>
    <n v="0"/>
    <n v="0"/>
    <x v="0"/>
    <x v="2"/>
    <x v="3"/>
    <x v="3"/>
  </r>
  <r>
    <x v="28"/>
    <x v="28"/>
    <s v="n/a"/>
    <n v="0"/>
    <n v="0"/>
    <n v="0"/>
    <n v="0"/>
    <n v="0"/>
    <n v="0"/>
    <n v="0"/>
    <n v="0.7"/>
    <n v="0.7"/>
    <n v="221721.5"/>
    <n v="0"/>
    <n v="0"/>
    <n v="0"/>
    <n v="0"/>
    <x v="0"/>
    <x v="2"/>
    <x v="3"/>
    <x v="3"/>
  </r>
  <r>
    <x v="29"/>
    <x v="29"/>
    <s v="1st"/>
    <n v="0"/>
    <n v="121846"/>
    <n v="9543"/>
    <n v="131389"/>
    <n v="0"/>
    <n v="1"/>
    <n v="0"/>
    <n v="0.7"/>
    <n v="0.7"/>
    <n v="156222.5"/>
    <n v="52220"/>
    <n v="121846"/>
    <n v="0"/>
    <n v="174066"/>
    <x v="17"/>
    <x v="2"/>
    <x v="27"/>
    <x v="33"/>
  </r>
  <r>
    <x v="30"/>
    <x v="30"/>
    <s v="3rd"/>
    <n v="0"/>
    <n v="122921"/>
    <n v="0"/>
    <n v="122921"/>
    <n v="0"/>
    <n v="1"/>
    <n v="0"/>
    <n v="0.7"/>
    <n v="0.7"/>
    <n v="157287"/>
    <n v="52680"/>
    <n v="122921"/>
    <n v="0"/>
    <n v="175601"/>
    <x v="18"/>
    <x v="2"/>
    <x v="3"/>
    <x v="34"/>
  </r>
  <r>
    <x v="31"/>
    <x v="31"/>
    <s v="5th"/>
    <n v="0"/>
    <n v="68773"/>
    <n v="63968"/>
    <n v="132741"/>
    <n v="0"/>
    <n v="1"/>
    <n v="0"/>
    <n v="0.7"/>
    <n v="0.7"/>
    <n v="167129.59090909091"/>
    <n v="63968"/>
    <n v="116991"/>
    <n v="0"/>
    <n v="180959"/>
    <x v="19"/>
    <x v="25"/>
    <x v="28"/>
    <x v="35"/>
  </r>
  <r>
    <x v="31"/>
    <x v="31"/>
    <s v="6th"/>
    <n v="0"/>
    <n v="68718"/>
    <n v="43100"/>
    <n v="111818"/>
    <n v="0"/>
    <n v="1"/>
    <n v="0"/>
    <n v="0.7"/>
    <n v="0.7"/>
    <n v="167129.59090909091"/>
    <n v="50139"/>
    <n v="116991"/>
    <n v="0"/>
    <n v="167130"/>
    <x v="20"/>
    <x v="26"/>
    <x v="29"/>
    <x v="36"/>
  </r>
  <r>
    <x v="31"/>
    <x v="31"/>
    <s v="10th"/>
    <n v="0"/>
    <n v="72313"/>
    <n v="45258"/>
    <n v="117571"/>
    <n v="0"/>
    <n v="1"/>
    <n v="0"/>
    <n v="0.7"/>
    <n v="0.7"/>
    <n v="167129.59090909091"/>
    <n v="50139"/>
    <n v="116991"/>
    <n v="0"/>
    <n v="167130"/>
    <x v="20"/>
    <x v="27"/>
    <x v="30"/>
    <x v="37"/>
  </r>
  <r>
    <x v="31"/>
    <x v="31"/>
    <s v="12th"/>
    <n v="0"/>
    <n v="43809"/>
    <n v="40956"/>
    <n v="84765"/>
    <n v="0"/>
    <n v="1"/>
    <n v="0"/>
    <n v="0.7"/>
    <n v="0.7"/>
    <n v="167129.59090909091"/>
    <n v="50139"/>
    <n v="116991"/>
    <n v="0"/>
    <n v="167130"/>
    <x v="20"/>
    <x v="28"/>
    <x v="31"/>
    <x v="38"/>
  </r>
  <r>
    <x v="31"/>
    <x v="31"/>
    <s v="18th"/>
    <n v="0"/>
    <n v="95396"/>
    <n v="94622"/>
    <n v="190018"/>
    <n v="0"/>
    <n v="1"/>
    <n v="0"/>
    <n v="0.7"/>
    <n v="0.7"/>
    <n v="167129.59090909091"/>
    <n v="94622"/>
    <n v="116991"/>
    <n v="0"/>
    <n v="211613"/>
    <x v="21"/>
    <x v="29"/>
    <x v="32"/>
    <x v="39"/>
  </r>
  <r>
    <x v="31"/>
    <x v="31"/>
    <s v="23rd"/>
    <n v="110042"/>
    <n v="0"/>
    <n v="74571"/>
    <n v="184613"/>
    <n v="1"/>
    <n v="0"/>
    <n v="0"/>
    <n v="0.7"/>
    <n v="0.7"/>
    <n v="167129.59090909091"/>
    <n v="116991"/>
    <n v="74571"/>
    <n v="0"/>
    <n v="191562"/>
    <x v="22"/>
    <x v="30"/>
    <x v="33"/>
    <x v="40"/>
  </r>
  <r>
    <x v="31"/>
    <x v="31"/>
    <s v="24th"/>
    <n v="108017"/>
    <n v="0"/>
    <n v="94615"/>
    <n v="202632"/>
    <n v="1"/>
    <n v="0"/>
    <n v="0"/>
    <n v="0.7"/>
    <n v="0.7"/>
    <n v="167129.59090909091"/>
    <n v="116991"/>
    <n v="94615"/>
    <n v="0"/>
    <n v="211606"/>
    <x v="23"/>
    <x v="31"/>
    <x v="34"/>
    <x v="41"/>
  </r>
  <r>
    <x v="32"/>
    <x v="32"/>
    <s v="3rd"/>
    <n v="131448"/>
    <n v="0"/>
    <n v="13486"/>
    <n v="144934"/>
    <n v="1"/>
    <n v="0"/>
    <n v="0"/>
    <n v="0.7"/>
    <n v="0.7"/>
    <n v="175610.72727272726"/>
    <n v="131448"/>
    <n v="56335"/>
    <n v="0"/>
    <n v="187783"/>
    <x v="0"/>
    <x v="32"/>
    <x v="35"/>
    <x v="42"/>
  </r>
  <r>
    <x v="32"/>
    <x v="32"/>
    <s v="6th"/>
    <n v="151430"/>
    <n v="0"/>
    <n v="16067"/>
    <n v="167497"/>
    <n v="1"/>
    <n v="0"/>
    <n v="0"/>
    <n v="0.7"/>
    <n v="0.7"/>
    <n v="175610.72727272726"/>
    <n v="151430"/>
    <n v="64899"/>
    <n v="0"/>
    <n v="216329"/>
    <x v="0"/>
    <x v="33"/>
    <x v="36"/>
    <x v="43"/>
  </r>
  <r>
    <x v="33"/>
    <x v="33"/>
    <s v="n/a"/>
    <n v="0"/>
    <n v="0"/>
    <n v="0"/>
    <n v="0"/>
    <n v="0"/>
    <n v="0"/>
    <n v="0"/>
    <n v="0.7"/>
    <n v="0.7"/>
    <n v="231030"/>
    <n v="0"/>
    <n v="0"/>
    <n v="0"/>
    <n v="0"/>
    <x v="0"/>
    <x v="2"/>
    <x v="3"/>
    <x v="3"/>
  </r>
  <r>
    <x v="34"/>
    <x v="34"/>
    <s v="18th"/>
    <n v="125546"/>
    <n v="0"/>
    <n v="0"/>
    <n v="125546"/>
    <n v="1"/>
    <n v="0"/>
    <n v="0"/>
    <n v="0.7"/>
    <n v="0.7"/>
    <n v="178381"/>
    <n v="125546"/>
    <n v="53805"/>
    <n v="0"/>
    <n v="179351"/>
    <x v="0"/>
    <x v="34"/>
    <x v="3"/>
    <x v="44"/>
  </r>
  <r>
    <x v="35"/>
    <x v="35"/>
    <s v="3rd"/>
    <n v="148206"/>
    <n v="0"/>
    <n v="47884"/>
    <n v="196090"/>
    <n v="1"/>
    <n v="0"/>
    <n v="0"/>
    <n v="0.7"/>
    <n v="0.7"/>
    <n v="201440.5"/>
    <n v="148206"/>
    <n v="63517"/>
    <n v="0"/>
    <n v="211723"/>
    <x v="0"/>
    <x v="35"/>
    <x v="37"/>
    <x v="45"/>
  </r>
  <r>
    <x v="36"/>
    <x v="36"/>
    <s v="n/a"/>
    <n v="0"/>
    <n v="0"/>
    <n v="0"/>
    <n v="0"/>
    <n v="0"/>
    <n v="0"/>
    <n v="0"/>
    <n v="0.7"/>
    <n v="0.7"/>
    <n v="248063"/>
    <n v="0"/>
    <n v="0"/>
    <n v="0"/>
    <n v="0"/>
    <x v="0"/>
    <x v="2"/>
    <x v="3"/>
    <x v="3"/>
  </r>
  <r>
    <x v="37"/>
    <x v="37"/>
    <s v="3rd"/>
    <n v="116763"/>
    <n v="0"/>
    <n v="33566"/>
    <n v="150329"/>
    <n v="1"/>
    <n v="0"/>
    <n v="0"/>
    <n v="0.7"/>
    <n v="0.7"/>
    <n v="187496.92307692306"/>
    <n v="131248"/>
    <n v="56249"/>
    <n v="0"/>
    <n v="187497"/>
    <x v="24"/>
    <x v="36"/>
    <x v="38"/>
    <x v="46"/>
  </r>
  <r>
    <x v="37"/>
    <x v="37"/>
    <s v="5th"/>
    <n v="124942"/>
    <n v="0"/>
    <n v="18269"/>
    <n v="143211"/>
    <n v="1"/>
    <n v="0"/>
    <n v="0"/>
    <n v="0.7"/>
    <n v="0.7"/>
    <n v="187496.92307692306"/>
    <n v="131248"/>
    <n v="56249"/>
    <n v="0"/>
    <n v="187497"/>
    <x v="25"/>
    <x v="36"/>
    <x v="39"/>
    <x v="47"/>
  </r>
  <r>
    <x v="37"/>
    <x v="37"/>
    <s v="10th"/>
    <n v="152017"/>
    <n v="0"/>
    <n v="12142"/>
    <n v="164159"/>
    <n v="1"/>
    <n v="0"/>
    <n v="0"/>
    <n v="0.7"/>
    <n v="0.7"/>
    <n v="187496.92307692306"/>
    <n v="152017"/>
    <n v="65150"/>
    <n v="0"/>
    <n v="217167"/>
    <x v="0"/>
    <x v="37"/>
    <x v="40"/>
    <x v="48"/>
  </r>
  <r>
    <x v="37"/>
    <x v="37"/>
    <s v="14th"/>
    <n v="0"/>
    <n v="123323"/>
    <n v="89"/>
    <n v="123412"/>
    <n v="0"/>
    <n v="1"/>
    <n v="0"/>
    <n v="0.7"/>
    <n v="0.7"/>
    <n v="187496.92307692306"/>
    <n v="56249"/>
    <n v="131248"/>
    <n v="0"/>
    <n v="187497"/>
    <x v="26"/>
    <x v="38"/>
    <x v="41"/>
    <x v="49"/>
  </r>
  <r>
    <x v="37"/>
    <x v="37"/>
    <s v="16th"/>
    <n v="119046"/>
    <n v="0"/>
    <n v="15551"/>
    <n v="134597"/>
    <n v="1"/>
    <n v="0"/>
    <n v="0"/>
    <n v="0.7"/>
    <n v="0.7"/>
    <n v="187496.92307692306"/>
    <n v="131248"/>
    <n v="56249"/>
    <n v="0"/>
    <n v="187497"/>
    <x v="27"/>
    <x v="36"/>
    <x v="42"/>
    <x v="50"/>
  </r>
  <r>
    <x v="37"/>
    <x v="37"/>
    <s v="19th"/>
    <n v="143097"/>
    <n v="0"/>
    <n v="14048"/>
    <n v="157145"/>
    <n v="1"/>
    <n v="0"/>
    <n v="0"/>
    <n v="0.7"/>
    <n v="0.7"/>
    <n v="187496.92307692306"/>
    <n v="143097"/>
    <n v="61327"/>
    <n v="0"/>
    <n v="204424"/>
    <x v="0"/>
    <x v="39"/>
    <x v="43"/>
    <x v="51"/>
  </r>
  <r>
    <x v="38"/>
    <x v="38"/>
    <s v="n/a"/>
    <n v="0"/>
    <n v="0"/>
    <n v="0"/>
    <n v="0"/>
    <n v="0"/>
    <n v="0"/>
    <n v="0"/>
    <n v="0.7"/>
    <n v="0.7"/>
    <n v="164371.5"/>
    <n v="0"/>
    <n v="0"/>
    <n v="0"/>
    <n v="0"/>
    <x v="0"/>
    <x v="2"/>
    <x v="3"/>
    <x v="3"/>
  </r>
  <r>
    <x v="39"/>
    <x v="39"/>
    <s v="1st"/>
    <n v="127562"/>
    <n v="0"/>
    <n v="14863"/>
    <n v="142425"/>
    <n v="1"/>
    <n v="0"/>
    <n v="0"/>
    <n v="0.7"/>
    <n v="0.7"/>
    <n v="176219.66666666666"/>
    <n v="127562"/>
    <n v="54669"/>
    <n v="0"/>
    <n v="182231"/>
    <x v="0"/>
    <x v="40"/>
    <x v="44"/>
    <x v="52"/>
  </r>
  <r>
    <x v="39"/>
    <x v="39"/>
    <s v="2nd"/>
    <n v="144149"/>
    <n v="0"/>
    <n v="27210"/>
    <n v="171359"/>
    <n v="1"/>
    <n v="0"/>
    <n v="0"/>
    <n v="0.7"/>
    <n v="0.7"/>
    <n v="176219.66666666666"/>
    <n v="144149"/>
    <n v="61778"/>
    <n v="0"/>
    <n v="205927"/>
    <x v="0"/>
    <x v="41"/>
    <x v="45"/>
    <x v="53"/>
  </r>
  <r>
    <x v="39"/>
    <x v="39"/>
    <s v="5th"/>
    <n v="0"/>
    <n v="121912"/>
    <n v="20060"/>
    <n v="141972"/>
    <n v="0"/>
    <n v="1"/>
    <n v="0"/>
    <n v="0.7"/>
    <n v="0.7"/>
    <n v="176219.66666666666"/>
    <n v="52866"/>
    <n v="123354"/>
    <n v="0"/>
    <n v="176220"/>
    <x v="28"/>
    <x v="42"/>
    <x v="46"/>
    <x v="54"/>
  </r>
  <r>
    <x v="40"/>
    <x v="40"/>
    <s v="n/a"/>
    <n v="0"/>
    <n v="0"/>
    <n v="0"/>
    <n v="0"/>
    <n v="0"/>
    <n v="0"/>
    <n v="0"/>
    <n v="0.7"/>
    <n v="0.7"/>
    <n v="336691"/>
    <n v="0"/>
    <n v="0"/>
    <n v="0"/>
    <n v="0"/>
    <x v="0"/>
    <x v="2"/>
    <x v="3"/>
    <x v="3"/>
  </r>
  <r>
    <x v="41"/>
    <x v="41"/>
    <s v="1st"/>
    <n v="127300"/>
    <n v="0"/>
    <n v="1586"/>
    <n v="128886"/>
    <n v="1"/>
    <n v="0"/>
    <n v="0"/>
    <n v="0.7"/>
    <n v="0.7"/>
    <n v="179463.42857142858"/>
    <n v="127300"/>
    <n v="54557"/>
    <n v="0"/>
    <n v="181857"/>
    <x v="0"/>
    <x v="43"/>
    <x v="47"/>
    <x v="55"/>
  </r>
  <r>
    <x v="41"/>
    <x v="41"/>
    <s v="9th"/>
    <n v="0"/>
    <n v="120904"/>
    <n v="23356"/>
    <n v="144260"/>
    <n v="0"/>
    <n v="1"/>
    <n v="0"/>
    <n v="0.7"/>
    <n v="0.7"/>
    <n v="179463.42857142858"/>
    <n v="53839"/>
    <n v="125624"/>
    <n v="0"/>
    <n v="179463"/>
    <x v="29"/>
    <x v="44"/>
    <x v="48"/>
    <x v="56"/>
  </r>
  <r>
    <x v="42"/>
    <x v="42"/>
    <s v="7th"/>
    <n v="96795"/>
    <n v="0"/>
    <n v="11732"/>
    <n v="108527"/>
    <n v="1"/>
    <n v="0"/>
    <n v="0"/>
    <n v="0.7"/>
    <n v="0.7"/>
    <n v="146715.39130434784"/>
    <n v="102701"/>
    <n v="44015"/>
    <n v="0"/>
    <n v="146716"/>
    <x v="30"/>
    <x v="45"/>
    <x v="49"/>
    <x v="57"/>
  </r>
  <r>
    <x v="42"/>
    <x v="42"/>
    <s v="8th"/>
    <n v="140575"/>
    <n v="0"/>
    <n v="10351"/>
    <n v="150926"/>
    <n v="1"/>
    <n v="0"/>
    <n v="0"/>
    <n v="0.7"/>
    <n v="0.7"/>
    <n v="146715.39130434784"/>
    <n v="140575"/>
    <n v="60246"/>
    <n v="0"/>
    <n v="200821"/>
    <x v="0"/>
    <x v="46"/>
    <x v="50"/>
    <x v="58"/>
  </r>
  <r>
    <x v="42"/>
    <x v="42"/>
    <s v="10th"/>
    <n v="0"/>
    <n v="114428"/>
    <n v="21196"/>
    <n v="135624"/>
    <n v="0"/>
    <n v="1"/>
    <n v="0"/>
    <n v="0.7"/>
    <n v="0.7"/>
    <n v="146715.39130434784"/>
    <n v="49041"/>
    <n v="114428"/>
    <n v="0"/>
    <n v="163469"/>
    <x v="31"/>
    <x v="2"/>
    <x v="51"/>
    <x v="59"/>
  </r>
  <r>
    <x v="42"/>
    <x v="42"/>
    <s v="12th"/>
    <n v="121208"/>
    <n v="0"/>
    <n v="10723"/>
    <n v="131931"/>
    <n v="1"/>
    <n v="0"/>
    <n v="0"/>
    <n v="0.7"/>
    <n v="0.7"/>
    <n v="146715.39130434784"/>
    <n v="121208"/>
    <n v="51946"/>
    <n v="0"/>
    <n v="173154"/>
    <x v="0"/>
    <x v="47"/>
    <x v="52"/>
    <x v="60"/>
  </r>
  <r>
    <x v="42"/>
    <x v="42"/>
    <s v="15th"/>
    <n v="0"/>
    <n v="66311"/>
    <n v="0"/>
    <n v="66311"/>
    <n v="0"/>
    <n v="1"/>
    <n v="0"/>
    <n v="0.7"/>
    <n v="0.7"/>
    <n v="146715.39130434784"/>
    <n v="44015"/>
    <n v="102701"/>
    <n v="0"/>
    <n v="146716"/>
    <x v="32"/>
    <x v="48"/>
    <x v="3"/>
    <x v="61"/>
  </r>
  <r>
    <x v="42"/>
    <x v="42"/>
    <s v="16th"/>
    <n v="0"/>
    <n v="72383"/>
    <n v="0"/>
    <n v="72383"/>
    <n v="0"/>
    <n v="1"/>
    <n v="0"/>
    <n v="0.7"/>
    <n v="0.7"/>
    <n v="146715.39130434784"/>
    <n v="44015"/>
    <n v="102701"/>
    <n v="0"/>
    <n v="146716"/>
    <x v="32"/>
    <x v="49"/>
    <x v="3"/>
    <x v="62"/>
  </r>
  <r>
    <x v="42"/>
    <x v="42"/>
    <s v="19th"/>
    <n v="117092"/>
    <n v="0"/>
    <n v="10684"/>
    <n v="127776"/>
    <n v="1"/>
    <n v="0"/>
    <n v="0"/>
    <n v="0.7"/>
    <n v="0.7"/>
    <n v="146715.39130434784"/>
    <n v="117092"/>
    <n v="50182"/>
    <n v="0"/>
    <n v="167274"/>
    <x v="0"/>
    <x v="50"/>
    <x v="53"/>
    <x v="63"/>
  </r>
  <r>
    <x v="42"/>
    <x v="42"/>
    <s v="20th"/>
    <n v="0"/>
    <n v="68685"/>
    <n v="0"/>
    <n v="68685"/>
    <n v="0"/>
    <n v="1"/>
    <n v="0"/>
    <n v="0.7"/>
    <n v="0.7"/>
    <n v="146715.39130434784"/>
    <n v="44015"/>
    <n v="102701"/>
    <n v="0"/>
    <n v="146716"/>
    <x v="32"/>
    <x v="51"/>
    <x v="3"/>
    <x v="64"/>
  </r>
  <r>
    <x v="42"/>
    <x v="42"/>
    <s v="29th"/>
    <n v="0"/>
    <n v="55760"/>
    <n v="2833"/>
    <n v="58593"/>
    <n v="0"/>
    <n v="1"/>
    <n v="0"/>
    <n v="0.7"/>
    <n v="0.7"/>
    <n v="146715.39130434784"/>
    <n v="44015"/>
    <n v="102701"/>
    <n v="0"/>
    <n v="146716"/>
    <x v="32"/>
    <x v="52"/>
    <x v="54"/>
    <x v="65"/>
  </r>
  <r>
    <x v="43"/>
    <x v="43"/>
    <s v="n/a"/>
    <n v="0"/>
    <n v="0"/>
    <n v="0"/>
    <n v="0"/>
    <n v="0"/>
    <n v="0"/>
    <n v="0"/>
    <n v="0.7"/>
    <n v="0.7"/>
    <n v="185717.66666666666"/>
    <n v="0"/>
    <n v="0"/>
    <n v="0"/>
    <n v="0"/>
    <x v="0"/>
    <x v="2"/>
    <x v="3"/>
    <x v="3"/>
  </r>
  <r>
    <x v="44"/>
    <x v="44"/>
    <s v="n/a"/>
    <n v="0"/>
    <n v="0"/>
    <n v="0"/>
    <n v="0"/>
    <n v="0"/>
    <n v="0"/>
    <n v="0"/>
    <n v="0.7"/>
    <n v="0.7"/>
    <n v="225255"/>
    <n v="0"/>
    <n v="0"/>
    <n v="0"/>
    <n v="0"/>
    <x v="0"/>
    <x v="2"/>
    <x v="3"/>
    <x v="3"/>
  </r>
  <r>
    <x v="45"/>
    <x v="45"/>
    <s v="1st"/>
    <n v="113168"/>
    <n v="0"/>
    <n v="4829"/>
    <n v="117997"/>
    <n v="1"/>
    <n v="0"/>
    <n v="0"/>
    <n v="0.7"/>
    <n v="0.7"/>
    <n v="161828"/>
    <n v="113280"/>
    <n v="48549"/>
    <n v="0"/>
    <n v="161829"/>
    <x v="33"/>
    <x v="53"/>
    <x v="55"/>
    <x v="66"/>
  </r>
  <r>
    <x v="45"/>
    <x v="45"/>
    <s v="2nd"/>
    <n v="103807"/>
    <n v="0"/>
    <n v="21039"/>
    <n v="124846"/>
    <n v="1"/>
    <n v="0"/>
    <n v="0"/>
    <n v="0.7"/>
    <n v="0.7"/>
    <n v="161828"/>
    <n v="113280"/>
    <n v="48549"/>
    <n v="0"/>
    <n v="161829"/>
    <x v="34"/>
    <x v="53"/>
    <x v="56"/>
    <x v="67"/>
  </r>
  <r>
    <x v="45"/>
    <x v="45"/>
    <s v="3rd"/>
    <n v="0"/>
    <n v="87521"/>
    <n v="3552"/>
    <n v="91073"/>
    <n v="0"/>
    <n v="1"/>
    <n v="0"/>
    <n v="0.7"/>
    <n v="0.7"/>
    <n v="161828"/>
    <n v="48549"/>
    <n v="113280"/>
    <n v="0"/>
    <n v="161829"/>
    <x v="35"/>
    <x v="54"/>
    <x v="57"/>
    <x v="68"/>
  </r>
  <r>
    <x v="45"/>
    <x v="45"/>
    <s v="4th"/>
    <n v="108733"/>
    <n v="0"/>
    <n v="2308"/>
    <n v="111041"/>
    <n v="1"/>
    <n v="0"/>
    <n v="0"/>
    <n v="0.7"/>
    <n v="0.7"/>
    <n v="161828"/>
    <n v="113280"/>
    <n v="48549"/>
    <n v="0"/>
    <n v="161829"/>
    <x v="36"/>
    <x v="53"/>
    <x v="58"/>
    <x v="69"/>
  </r>
  <r>
    <x v="45"/>
    <x v="45"/>
    <s v="6th"/>
    <n v="105530"/>
    <n v="0"/>
    <n v="3202"/>
    <n v="108732"/>
    <n v="1"/>
    <n v="0"/>
    <n v="0"/>
    <n v="0.7"/>
    <n v="0.7"/>
    <n v="161828"/>
    <n v="113280"/>
    <n v="48549"/>
    <n v="0"/>
    <n v="161829"/>
    <x v="37"/>
    <x v="53"/>
    <x v="59"/>
    <x v="70"/>
  </r>
  <r>
    <x v="45"/>
    <x v="45"/>
    <s v="9th"/>
    <n v="0"/>
    <n v="100075"/>
    <n v="52108"/>
    <n v="152183"/>
    <n v="0"/>
    <n v="1"/>
    <n v="0"/>
    <n v="0.7"/>
    <n v="0.7"/>
    <n v="161828"/>
    <n v="52108"/>
    <n v="113280"/>
    <n v="0"/>
    <n v="165388"/>
    <x v="38"/>
    <x v="55"/>
    <x v="60"/>
    <x v="71"/>
  </r>
  <r>
    <x v="45"/>
    <x v="45"/>
    <s v="11th"/>
    <n v="135379"/>
    <n v="0"/>
    <n v="27919"/>
    <n v="163298"/>
    <n v="1"/>
    <n v="0"/>
    <n v="0"/>
    <n v="0.7"/>
    <n v="0.7"/>
    <n v="161828"/>
    <n v="135379"/>
    <n v="58020"/>
    <n v="0"/>
    <n v="193399"/>
    <x v="0"/>
    <x v="56"/>
    <x v="61"/>
    <x v="72"/>
  </r>
  <r>
    <x v="46"/>
    <x v="46"/>
    <s v="n/a"/>
    <n v="0"/>
    <n v="0"/>
    <n v="0"/>
    <n v="0"/>
    <n v="0"/>
    <n v="0"/>
    <n v="0"/>
    <n v="0.7"/>
    <n v="0.7"/>
    <n v="193235.11111111112"/>
    <n v="0"/>
    <n v="0"/>
    <n v="0"/>
    <n v="0"/>
    <x v="0"/>
    <x v="2"/>
    <x v="3"/>
    <x v="3"/>
  </r>
  <r>
    <x v="47"/>
    <x v="47"/>
    <s v="1st"/>
    <n v="0"/>
    <n v="110941"/>
    <n v="320"/>
    <n v="111261"/>
    <n v="0"/>
    <n v="1"/>
    <n v="0"/>
    <n v="0.7"/>
    <n v="0.7"/>
    <n v="144344"/>
    <n v="47546"/>
    <n v="110941"/>
    <n v="0"/>
    <n v="158487"/>
    <x v="39"/>
    <x v="2"/>
    <x v="62"/>
    <x v="73"/>
  </r>
  <r>
    <x v="48"/>
    <x v="48"/>
    <s v="4th"/>
    <n v="0"/>
    <n v="122031"/>
    <n v="19336"/>
    <n v="141367"/>
    <n v="0"/>
    <n v="1"/>
    <n v="0"/>
    <n v="0.7"/>
    <n v="0.7"/>
    <n v="220601.2"/>
    <n v="66180"/>
    <n v="154421"/>
    <n v="0"/>
    <n v="220601"/>
    <x v="40"/>
    <x v="57"/>
    <x v="63"/>
    <x v="74"/>
  </r>
  <r>
    <x v="48"/>
    <x v="48"/>
    <s v="5th"/>
    <n v="191224"/>
    <n v="0"/>
    <n v="30788"/>
    <n v="222012"/>
    <n v="1"/>
    <n v="0"/>
    <n v="0"/>
    <n v="0.7"/>
    <n v="0.7"/>
    <n v="220601.2"/>
    <n v="191224"/>
    <n v="81953"/>
    <n v="0"/>
    <n v="273177"/>
    <x v="0"/>
    <x v="58"/>
    <x v="64"/>
    <x v="75"/>
  </r>
  <r>
    <x v="48"/>
    <x v="48"/>
    <s v="6th"/>
    <n v="169834"/>
    <n v="0"/>
    <n v="1327"/>
    <n v="171161"/>
    <n v="1"/>
    <n v="0"/>
    <n v="0"/>
    <n v="0.7"/>
    <n v="0.7"/>
    <n v="220601.2"/>
    <n v="169834"/>
    <n v="72786"/>
    <n v="0"/>
    <n v="242620"/>
    <x v="0"/>
    <x v="59"/>
    <x v="65"/>
    <x v="76"/>
  </r>
  <r>
    <x v="49"/>
    <x v="49"/>
    <s v="n/a"/>
    <n v="0"/>
    <n v="0"/>
    <n v="0"/>
    <n v="0"/>
    <n v="0"/>
    <n v="0"/>
    <n v="0"/>
    <n v="0.7"/>
    <n v="0.7"/>
    <n v="182152"/>
    <n v="0"/>
    <n v="0"/>
    <n v="0"/>
    <n v="0"/>
    <x v="0"/>
    <x v="2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F54" firstHeaderRow="0" firstDataRow="1" firstDataCol="2"/>
  <pivotFields count="21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>
      <items count="42">
        <item x="0"/>
        <item x="33"/>
        <item x="4"/>
        <item x="36"/>
        <item x="30"/>
        <item x="25"/>
        <item x="22"/>
        <item x="37"/>
        <item x="23"/>
        <item x="34"/>
        <item x="27"/>
        <item x="24"/>
        <item x="10"/>
        <item x="32"/>
        <item x="7"/>
        <item x="39"/>
        <item x="35"/>
        <item x="31"/>
        <item x="8"/>
        <item x="20"/>
        <item x="38"/>
        <item x="17"/>
        <item x="18"/>
        <item x="28"/>
        <item x="29"/>
        <item x="3"/>
        <item x="26"/>
        <item x="11"/>
        <item x="6"/>
        <item x="2"/>
        <item x="16"/>
        <item x="19"/>
        <item x="1"/>
        <item x="40"/>
        <item x="9"/>
        <item x="15"/>
        <item x="12"/>
        <item x="14"/>
        <item x="13"/>
        <item x="21"/>
        <item x="5"/>
        <item t="default"/>
      </items>
    </pivotField>
    <pivotField dataField="1" compact="0" numFmtId="3" outline="0" showAll="0">
      <items count="61">
        <item x="2"/>
        <item x="20"/>
        <item x="42"/>
        <item x="44"/>
        <item x="10"/>
        <item x="38"/>
        <item x="19"/>
        <item x="18"/>
        <item x="55"/>
        <item x="29"/>
        <item x="54"/>
        <item x="22"/>
        <item x="9"/>
        <item x="49"/>
        <item x="57"/>
        <item x="51"/>
        <item x="48"/>
        <item x="4"/>
        <item x="45"/>
        <item x="27"/>
        <item x="52"/>
        <item x="25"/>
        <item x="26"/>
        <item x="53"/>
        <item x="50"/>
        <item x="47"/>
        <item x="34"/>
        <item x="43"/>
        <item x="21"/>
        <item x="40"/>
        <item x="11"/>
        <item x="16"/>
        <item x="14"/>
        <item x="36"/>
        <item x="32"/>
        <item x="23"/>
        <item x="56"/>
        <item x="0"/>
        <item x="46"/>
        <item x="3"/>
        <item x="6"/>
        <item x="39"/>
        <item x="41"/>
        <item x="17"/>
        <item x="35"/>
        <item x="33"/>
        <item x="37"/>
        <item x="24"/>
        <item x="59"/>
        <item x="28"/>
        <item x="5"/>
        <item x="30"/>
        <item x="15"/>
        <item x="8"/>
        <item x="1"/>
        <item x="13"/>
        <item x="58"/>
        <item x="12"/>
        <item x="31"/>
        <item x="7"/>
        <item t="default"/>
      </items>
    </pivotField>
    <pivotField dataField="1" compact="0" numFmtId="3" outline="0" showAll="0">
      <items count="67">
        <item x="32"/>
        <item x="34"/>
        <item x="33"/>
        <item x="22"/>
        <item x="20"/>
        <item x="28"/>
        <item x="18"/>
        <item x="17"/>
        <item x="19"/>
        <item x="60"/>
        <item x="37"/>
        <item x="9"/>
        <item x="30"/>
        <item x="12"/>
        <item x="21"/>
        <item x="29"/>
        <item x="31"/>
        <item x="6"/>
        <item x="38"/>
        <item x="64"/>
        <item x="61"/>
        <item x="7"/>
        <item x="15"/>
        <item x="45"/>
        <item x="48"/>
        <item x="25"/>
        <item x="0"/>
        <item x="51"/>
        <item x="16"/>
        <item x="56"/>
        <item x="1"/>
        <item x="46"/>
        <item x="14"/>
        <item x="63"/>
        <item x="11"/>
        <item x="39"/>
        <item x="36"/>
        <item x="42"/>
        <item x="44"/>
        <item x="23"/>
        <item x="43"/>
        <item x="35"/>
        <item x="2"/>
        <item x="40"/>
        <item x="26"/>
        <item x="49"/>
        <item x="24"/>
        <item x="4"/>
        <item x="52"/>
        <item x="53"/>
        <item x="50"/>
        <item x="27"/>
        <item x="13"/>
        <item x="55"/>
        <item x="57"/>
        <item x="59"/>
        <item x="54"/>
        <item x="58"/>
        <item x="47"/>
        <item x="5"/>
        <item x="65"/>
        <item x="8"/>
        <item x="62"/>
        <item x="41"/>
        <item x="10"/>
        <item x="3"/>
        <item t="default"/>
      </items>
    </pivotField>
    <pivotField dataField="1" compact="0" numFmtId="3" outline="0" showAll="0">
      <items count="78">
        <item x="3"/>
        <item x="28"/>
        <item x="40"/>
        <item x="26"/>
        <item x="41"/>
        <item x="71"/>
        <item x="6"/>
        <item x="7"/>
        <item x="45"/>
        <item x="25"/>
        <item x="39"/>
        <item x="24"/>
        <item x="18"/>
        <item x="59"/>
        <item x="10"/>
        <item x="23"/>
        <item x="72"/>
        <item x="31"/>
        <item x="54"/>
        <item x="53"/>
        <item x="21"/>
        <item x="56"/>
        <item x="20"/>
        <item x="67"/>
        <item x="46"/>
        <item x="57"/>
        <item x="22"/>
        <item x="0"/>
        <item x="63"/>
        <item x="52"/>
        <item x="60"/>
        <item x="33"/>
        <item x="42"/>
        <item x="66"/>
        <item x="47"/>
        <item x="73"/>
        <item x="51"/>
        <item x="35"/>
        <item x="43"/>
        <item x="37"/>
        <item x="13"/>
        <item x="58"/>
        <item x="4"/>
        <item x="69"/>
        <item x="75"/>
        <item x="34"/>
        <item x="50"/>
        <item x="55"/>
        <item x="48"/>
        <item x="70"/>
        <item x="2"/>
        <item x="29"/>
        <item x="44"/>
        <item x="12"/>
        <item x="36"/>
        <item x="14"/>
        <item x="1"/>
        <item x="32"/>
        <item x="5"/>
        <item x="17"/>
        <item x="49"/>
        <item x="15"/>
        <item x="19"/>
        <item x="68"/>
        <item x="76"/>
        <item x="8"/>
        <item x="62"/>
        <item x="64"/>
        <item x="74"/>
        <item x="30"/>
        <item x="61"/>
        <item x="38"/>
        <item x="27"/>
        <item x="16"/>
        <item x="65"/>
        <item x="11"/>
        <item x="9"/>
        <item t="default"/>
      </items>
    </pivotField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P4" fld="17" baseField="0" baseItem="0"/>
    <dataField name="Sum of DEM4" fld="18" baseField="0" baseItem="0"/>
    <dataField name="Sum of OTH4" fld="19" baseField="0" baseItem="0"/>
    <dataField name="Sum of TOT4" fld="20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"/>
  <sheetViews>
    <sheetView workbookViewId="0">
      <pane xSplit="1" ySplit="2" topLeftCell="B25" activePane="bottomRight" state="frozen"/>
      <selection pane="topRight" activeCell="B1" sqref="B1"/>
      <selection pane="bottomLeft" activeCell="A5" sqref="A5"/>
      <selection pane="bottomRight" activeCell="X52" sqref="A1:X52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20"/>
    <col min="4" max="5" width="10.83203125" style="1"/>
    <col min="6" max="6" width="12.1640625" style="1" customWidth="1"/>
    <col min="7" max="7" width="10.83203125" style="20" customWidth="1"/>
    <col min="8" max="9" width="10.83203125" style="70" customWidth="1"/>
    <col min="10" max="10" width="10.83203125" style="71" customWidth="1"/>
    <col min="11" max="14" width="10.83203125" style="70" customWidth="1"/>
    <col min="15" max="15" width="10.83203125" style="103"/>
    <col min="16" max="17" width="10.83203125" style="104"/>
    <col min="18" max="18" width="12.1640625" style="104" customWidth="1"/>
    <col min="19" max="19" width="5.1640625" style="17" customWidth="1"/>
    <col min="20" max="20" width="5.1640625" customWidth="1"/>
    <col min="21" max="21" width="5.1640625" style="22" customWidth="1"/>
    <col min="22" max="22" width="5.1640625" customWidth="1"/>
    <col min="23" max="23" width="10.83203125" style="111"/>
    <col min="24" max="24" width="10.83203125" style="106"/>
  </cols>
  <sheetData>
    <row r="1" spans="1:24" s="12" customFormat="1" x14ac:dyDescent="0.2">
      <c r="A1" s="4"/>
      <c r="B1" s="4" t="s">
        <v>1</v>
      </c>
      <c r="C1" s="5"/>
      <c r="D1" s="6" t="s">
        <v>0</v>
      </c>
      <c r="E1" s="7"/>
      <c r="F1" s="7"/>
      <c r="G1" s="66"/>
      <c r="H1" s="67" t="s">
        <v>148</v>
      </c>
      <c r="I1" s="68"/>
      <c r="J1" s="69" t="s">
        <v>149</v>
      </c>
      <c r="K1" s="93"/>
      <c r="L1" s="94" t="s">
        <v>171</v>
      </c>
      <c r="M1" s="94"/>
      <c r="N1" s="94"/>
      <c r="O1" s="93"/>
      <c r="P1" s="94" t="s">
        <v>172</v>
      </c>
      <c r="Q1" s="94"/>
      <c r="R1" s="95"/>
      <c r="S1" s="8"/>
      <c r="T1" s="9" t="s">
        <v>2</v>
      </c>
      <c r="U1" s="10"/>
      <c r="V1" s="10"/>
      <c r="W1" s="107" t="s">
        <v>180</v>
      </c>
      <c r="X1" s="108"/>
    </row>
    <row r="2" spans="1:24" s="16" customFormat="1" x14ac:dyDescent="0.2">
      <c r="A2" s="13" t="s">
        <v>3</v>
      </c>
      <c r="B2" s="13" t="s">
        <v>4</v>
      </c>
      <c r="C2" s="11" t="s">
        <v>5</v>
      </c>
      <c r="D2" s="4" t="s">
        <v>6</v>
      </c>
      <c r="E2" s="14" t="s">
        <v>7</v>
      </c>
      <c r="F2" s="15" t="s">
        <v>8</v>
      </c>
      <c r="G2" s="66" t="s">
        <v>150</v>
      </c>
      <c r="H2" s="68" t="s">
        <v>151</v>
      </c>
      <c r="I2" s="68" t="s">
        <v>152</v>
      </c>
      <c r="J2" s="69" t="s">
        <v>153</v>
      </c>
      <c r="K2" s="93" t="s">
        <v>161</v>
      </c>
      <c r="L2" s="94" t="s">
        <v>162</v>
      </c>
      <c r="M2" s="94" t="s">
        <v>163</v>
      </c>
      <c r="N2" s="94" t="s">
        <v>164</v>
      </c>
      <c r="O2" s="93" t="s">
        <v>173</v>
      </c>
      <c r="P2" s="94" t="s">
        <v>174</v>
      </c>
      <c r="Q2" s="94" t="s">
        <v>175</v>
      </c>
      <c r="R2" s="95" t="s">
        <v>176</v>
      </c>
      <c r="S2" s="11" t="s">
        <v>5</v>
      </c>
      <c r="T2" s="4" t="s">
        <v>6</v>
      </c>
      <c r="U2" s="4" t="s">
        <v>7</v>
      </c>
      <c r="V2" s="4" t="s">
        <v>8</v>
      </c>
      <c r="W2" s="93" t="s">
        <v>181</v>
      </c>
      <c r="X2" s="94" t="s">
        <v>182</v>
      </c>
    </row>
    <row r="3" spans="1:24" s="18" customFormat="1" x14ac:dyDescent="0.2">
      <c r="A3" t="s">
        <v>10</v>
      </c>
      <c r="B3" t="s">
        <v>11</v>
      </c>
      <c r="C3" s="55">
        <v>694606</v>
      </c>
      <c r="D3" s="3">
        <v>507117</v>
      </c>
      <c r="E3" s="56">
        <f t="shared" ref="E3:E52" si="0">F3-D3-C3</f>
        <v>67079</v>
      </c>
      <c r="F3" s="3">
        <v>1268802</v>
      </c>
      <c r="G3" s="55">
        <v>525756</v>
      </c>
      <c r="H3" s="75">
        <v>2</v>
      </c>
      <c r="I3" s="75">
        <v>1</v>
      </c>
      <c r="J3" s="73">
        <f t="shared" ref="J3:J34" si="1">(F3-G3)/(V3-SUM(H3:I3))</f>
        <v>185761.5</v>
      </c>
      <c r="K3" s="70">
        <v>65886</v>
      </c>
      <c r="L3" s="70">
        <v>136233</v>
      </c>
      <c r="M3" s="70">
        <v>-54145</v>
      </c>
      <c r="N3" s="70">
        <v>147974</v>
      </c>
      <c r="O3" s="96">
        <f t="shared" ref="O3:R34" si="2">C3+K3</f>
        <v>760492</v>
      </c>
      <c r="P3" s="97">
        <f t="shared" si="2"/>
        <v>643350</v>
      </c>
      <c r="Q3" s="98">
        <f t="shared" si="2"/>
        <v>12934</v>
      </c>
      <c r="R3" s="97">
        <f t="shared" si="2"/>
        <v>1416776</v>
      </c>
      <c r="S3" s="53">
        <f t="shared" ref="S3:S52" si="3">V3-T3-U3</f>
        <v>5</v>
      </c>
      <c r="T3" s="54">
        <v>2</v>
      </c>
      <c r="U3" s="54">
        <v>0</v>
      </c>
      <c r="V3" s="2">
        <v>7</v>
      </c>
      <c r="W3" s="109">
        <f t="shared" ref="W3:W52" si="4">O3/SUM(O3:P3)</f>
        <v>0.54172193167037319</v>
      </c>
      <c r="X3" s="110">
        <f>S3/SUM(S3:T3)</f>
        <v>0.7142857142857143</v>
      </c>
    </row>
    <row r="4" spans="1:24" s="2" customFormat="1" x14ac:dyDescent="0.2">
      <c r="A4" s="18" t="s">
        <v>12</v>
      </c>
      <c r="B4" s="18" t="s">
        <v>13</v>
      </c>
      <c r="C4" s="55">
        <v>169685</v>
      </c>
      <c r="D4" s="3">
        <v>39357</v>
      </c>
      <c r="E4" s="56">
        <f t="shared" si="0"/>
        <v>18683</v>
      </c>
      <c r="F4" s="3">
        <v>227725</v>
      </c>
      <c r="G4" s="55">
        <v>0</v>
      </c>
      <c r="H4" s="75">
        <v>0</v>
      </c>
      <c r="I4" s="75">
        <v>0</v>
      </c>
      <c r="J4" s="73">
        <f t="shared" si="1"/>
        <v>227725</v>
      </c>
      <c r="K4" s="70">
        <v>0</v>
      </c>
      <c r="L4" s="70">
        <v>0</v>
      </c>
      <c r="M4" s="70">
        <v>0</v>
      </c>
      <c r="N4" s="70">
        <v>0</v>
      </c>
      <c r="O4" s="96">
        <f t="shared" si="2"/>
        <v>169685</v>
      </c>
      <c r="P4" s="97">
        <f t="shared" si="2"/>
        <v>39357</v>
      </c>
      <c r="Q4" s="98">
        <f t="shared" si="2"/>
        <v>18683</v>
      </c>
      <c r="R4" s="97">
        <f t="shared" si="2"/>
        <v>227725</v>
      </c>
      <c r="S4" s="53">
        <f t="shared" si="3"/>
        <v>1</v>
      </c>
      <c r="T4" s="54">
        <v>0</v>
      </c>
      <c r="U4" s="54">
        <v>0</v>
      </c>
      <c r="V4" s="2">
        <v>1</v>
      </c>
      <c r="W4" s="109">
        <f t="shared" si="4"/>
        <v>0.81172683001502088</v>
      </c>
      <c r="X4" s="110">
        <f t="shared" ref="X4:X52" si="5">S4/SUM(S4:T4)</f>
        <v>1</v>
      </c>
    </row>
    <row r="5" spans="1:24" s="2" customFormat="1" x14ac:dyDescent="0.2">
      <c r="A5" t="s">
        <v>14</v>
      </c>
      <c r="B5" t="s">
        <v>15</v>
      </c>
      <c r="C5" s="55">
        <v>681922</v>
      </c>
      <c r="D5" s="3">
        <v>472135</v>
      </c>
      <c r="E5" s="56">
        <f t="shared" si="0"/>
        <v>40343</v>
      </c>
      <c r="F5" s="3">
        <v>1194400</v>
      </c>
      <c r="G5" s="55">
        <v>0</v>
      </c>
      <c r="H5" s="75">
        <v>0</v>
      </c>
      <c r="I5" s="75">
        <v>0</v>
      </c>
      <c r="J5" s="73">
        <f t="shared" si="1"/>
        <v>149300</v>
      </c>
      <c r="K5" s="70">
        <v>0</v>
      </c>
      <c r="L5" s="70">
        <v>0</v>
      </c>
      <c r="M5" s="70">
        <v>0</v>
      </c>
      <c r="N5" s="70">
        <v>0</v>
      </c>
      <c r="O5" s="96">
        <f t="shared" si="2"/>
        <v>681922</v>
      </c>
      <c r="P5" s="97">
        <f t="shared" si="2"/>
        <v>472135</v>
      </c>
      <c r="Q5" s="98">
        <f t="shared" si="2"/>
        <v>40343</v>
      </c>
      <c r="R5" s="97">
        <f t="shared" si="2"/>
        <v>1194400</v>
      </c>
      <c r="S5" s="53">
        <f t="shared" si="3"/>
        <v>6</v>
      </c>
      <c r="T5" s="54">
        <v>2</v>
      </c>
      <c r="U5" s="54">
        <v>0</v>
      </c>
      <c r="V5" s="2">
        <v>8</v>
      </c>
      <c r="W5" s="109">
        <f t="shared" si="4"/>
        <v>0.59089109116794059</v>
      </c>
      <c r="X5" s="110">
        <f t="shared" si="5"/>
        <v>0.75</v>
      </c>
    </row>
    <row r="6" spans="1:24" s="2" customFormat="1" x14ac:dyDescent="0.2">
      <c r="A6" t="s">
        <v>16</v>
      </c>
      <c r="B6" t="s">
        <v>17</v>
      </c>
      <c r="C6" s="55">
        <v>283739</v>
      </c>
      <c r="D6" s="3">
        <v>392086</v>
      </c>
      <c r="E6" s="56">
        <f t="shared" si="0"/>
        <v>12451</v>
      </c>
      <c r="F6" s="3">
        <v>688276</v>
      </c>
      <c r="G6" s="55">
        <v>296681</v>
      </c>
      <c r="H6" s="75">
        <v>1</v>
      </c>
      <c r="I6" s="75">
        <v>1</v>
      </c>
      <c r="J6" s="73">
        <f t="shared" si="1"/>
        <v>195797.5</v>
      </c>
      <c r="K6" s="70">
        <v>61179</v>
      </c>
      <c r="L6" s="70">
        <v>60633</v>
      </c>
      <c r="M6" s="70">
        <v>-12451</v>
      </c>
      <c r="N6" s="70">
        <v>109361</v>
      </c>
      <c r="O6" s="96">
        <f t="shared" si="2"/>
        <v>344918</v>
      </c>
      <c r="P6" s="97">
        <f t="shared" si="2"/>
        <v>452719</v>
      </c>
      <c r="Q6" s="98">
        <f t="shared" si="2"/>
        <v>0</v>
      </c>
      <c r="R6" s="97">
        <f t="shared" si="2"/>
        <v>797637</v>
      </c>
      <c r="S6" s="53">
        <f t="shared" si="3"/>
        <v>1</v>
      </c>
      <c r="T6" s="54">
        <v>3</v>
      </c>
      <c r="U6" s="54">
        <v>0</v>
      </c>
      <c r="V6" s="2">
        <v>4</v>
      </c>
      <c r="W6" s="109">
        <f t="shared" si="4"/>
        <v>0.43242477467820573</v>
      </c>
      <c r="X6" s="110">
        <f t="shared" si="5"/>
        <v>0.25</v>
      </c>
    </row>
    <row r="7" spans="1:24" s="2" customFormat="1" x14ac:dyDescent="0.2">
      <c r="A7" t="s">
        <v>18</v>
      </c>
      <c r="B7" t="s">
        <v>19</v>
      </c>
      <c r="C7" s="55">
        <v>3225666</v>
      </c>
      <c r="D7" s="3">
        <v>3731081</v>
      </c>
      <c r="E7" s="56">
        <f t="shared" si="0"/>
        <v>301670</v>
      </c>
      <c r="F7" s="3">
        <v>7258417</v>
      </c>
      <c r="G7" s="55">
        <v>289694</v>
      </c>
      <c r="H7" s="75">
        <v>1</v>
      </c>
      <c r="I7" s="75">
        <v>1</v>
      </c>
      <c r="J7" s="73">
        <f t="shared" si="1"/>
        <v>136641.62745098039</v>
      </c>
      <c r="K7" s="70">
        <v>55222</v>
      </c>
      <c r="L7" s="70">
        <v>40992</v>
      </c>
      <c r="M7" s="70">
        <v>-68710</v>
      </c>
      <c r="N7" s="70">
        <v>27504</v>
      </c>
      <c r="O7" s="96">
        <f t="shared" si="2"/>
        <v>3280888</v>
      </c>
      <c r="P7" s="97">
        <f t="shared" si="2"/>
        <v>3772073</v>
      </c>
      <c r="Q7" s="98">
        <f t="shared" si="2"/>
        <v>232960</v>
      </c>
      <c r="R7" s="97">
        <f t="shared" si="2"/>
        <v>7285921</v>
      </c>
      <c r="S7" s="53">
        <f t="shared" si="3"/>
        <v>20</v>
      </c>
      <c r="T7" s="54">
        <v>33</v>
      </c>
      <c r="U7" s="54">
        <v>0</v>
      </c>
      <c r="V7" s="2">
        <v>53</v>
      </c>
      <c r="W7" s="109">
        <f t="shared" si="4"/>
        <v>0.46517880929725824</v>
      </c>
      <c r="X7" s="110">
        <f t="shared" si="5"/>
        <v>0.37735849056603776</v>
      </c>
    </row>
    <row r="8" spans="1:24" s="2" customFormat="1" x14ac:dyDescent="0.2">
      <c r="A8" t="s">
        <v>20</v>
      </c>
      <c r="B8" t="s">
        <v>21</v>
      </c>
      <c r="C8" s="55">
        <v>752998</v>
      </c>
      <c r="D8" s="3">
        <v>589463</v>
      </c>
      <c r="E8" s="56">
        <f t="shared" si="0"/>
        <v>54627</v>
      </c>
      <c r="F8" s="3">
        <v>1397088</v>
      </c>
      <c r="G8" s="55">
        <v>0</v>
      </c>
      <c r="H8" s="75">
        <v>0</v>
      </c>
      <c r="I8" s="75">
        <v>0</v>
      </c>
      <c r="J8" s="73">
        <f t="shared" si="1"/>
        <v>199584</v>
      </c>
      <c r="K8" s="70">
        <v>0</v>
      </c>
      <c r="L8" s="70">
        <v>0</v>
      </c>
      <c r="M8" s="70">
        <v>0</v>
      </c>
      <c r="N8" s="70">
        <v>0</v>
      </c>
      <c r="O8" s="96">
        <f t="shared" si="2"/>
        <v>752998</v>
      </c>
      <c r="P8" s="97">
        <f t="shared" si="2"/>
        <v>589463</v>
      </c>
      <c r="Q8" s="98">
        <f t="shared" si="2"/>
        <v>54627</v>
      </c>
      <c r="R8" s="97">
        <f t="shared" si="2"/>
        <v>1397088</v>
      </c>
      <c r="S8" s="53">
        <f t="shared" si="3"/>
        <v>5</v>
      </c>
      <c r="T8" s="54">
        <v>2</v>
      </c>
      <c r="U8" s="54">
        <v>0</v>
      </c>
      <c r="V8" s="2">
        <v>7</v>
      </c>
      <c r="W8" s="109">
        <f t="shared" si="4"/>
        <v>0.56090865954392721</v>
      </c>
      <c r="X8" s="110">
        <f t="shared" si="5"/>
        <v>0.7142857142857143</v>
      </c>
    </row>
    <row r="9" spans="1:24" s="2" customFormat="1" x14ac:dyDescent="0.2">
      <c r="A9" t="s">
        <v>22</v>
      </c>
      <c r="B9" t="s">
        <v>23</v>
      </c>
      <c r="C9" s="55">
        <v>465982</v>
      </c>
      <c r="D9" s="3">
        <v>509036</v>
      </c>
      <c r="E9" s="56">
        <f t="shared" si="0"/>
        <v>14291</v>
      </c>
      <c r="F9" s="3">
        <v>989309</v>
      </c>
      <c r="G9" s="55">
        <v>0</v>
      </c>
      <c r="H9" s="75">
        <v>0</v>
      </c>
      <c r="I9" s="75">
        <v>0</v>
      </c>
      <c r="J9" s="73">
        <f t="shared" si="1"/>
        <v>197861.8</v>
      </c>
      <c r="K9" s="70">
        <v>0</v>
      </c>
      <c r="L9" s="70">
        <v>0</v>
      </c>
      <c r="M9" s="70">
        <v>0</v>
      </c>
      <c r="N9" s="70">
        <v>0</v>
      </c>
      <c r="O9" s="96">
        <f t="shared" si="2"/>
        <v>465982</v>
      </c>
      <c r="P9" s="97">
        <f t="shared" si="2"/>
        <v>509036</v>
      </c>
      <c r="Q9" s="98">
        <f t="shared" si="2"/>
        <v>14291</v>
      </c>
      <c r="R9" s="97">
        <f t="shared" si="2"/>
        <v>989309</v>
      </c>
      <c r="S9" s="53">
        <f t="shared" si="3"/>
        <v>3</v>
      </c>
      <c r="T9" s="54">
        <v>2</v>
      </c>
      <c r="U9" s="54">
        <v>0</v>
      </c>
      <c r="V9" s="2">
        <v>5</v>
      </c>
      <c r="W9" s="109">
        <f t="shared" si="4"/>
        <v>0.47792143324533498</v>
      </c>
      <c r="X9" s="110">
        <f t="shared" si="5"/>
        <v>0.6</v>
      </c>
    </row>
    <row r="10" spans="1:24" s="2" customFormat="1" x14ac:dyDescent="0.2">
      <c r="A10" t="s">
        <v>24</v>
      </c>
      <c r="B10" t="s">
        <v>25</v>
      </c>
      <c r="C10" s="55">
        <v>164605</v>
      </c>
      <c r="D10" s="3">
        <v>61011</v>
      </c>
      <c r="E10" s="56">
        <f t="shared" si="0"/>
        <v>2789</v>
      </c>
      <c r="F10" s="3">
        <v>228405</v>
      </c>
      <c r="G10" s="55">
        <v>0</v>
      </c>
      <c r="H10" s="75">
        <v>0</v>
      </c>
      <c r="I10" s="75">
        <v>0</v>
      </c>
      <c r="J10" s="73">
        <f t="shared" si="1"/>
        <v>228405</v>
      </c>
      <c r="K10" s="70">
        <v>0</v>
      </c>
      <c r="L10" s="70">
        <v>0</v>
      </c>
      <c r="M10" s="70">
        <v>0</v>
      </c>
      <c r="N10" s="70">
        <v>0</v>
      </c>
      <c r="O10" s="96">
        <f t="shared" si="2"/>
        <v>164605</v>
      </c>
      <c r="P10" s="97">
        <f t="shared" si="2"/>
        <v>61011</v>
      </c>
      <c r="Q10" s="98">
        <f t="shared" si="2"/>
        <v>2789</v>
      </c>
      <c r="R10" s="97">
        <f t="shared" si="2"/>
        <v>228405</v>
      </c>
      <c r="S10" s="53">
        <f t="shared" si="3"/>
        <v>1</v>
      </c>
      <c r="T10" s="54">
        <v>0</v>
      </c>
      <c r="U10" s="54">
        <v>0</v>
      </c>
      <c r="V10" s="2">
        <v>1</v>
      </c>
      <c r="W10" s="109">
        <f t="shared" si="4"/>
        <v>0.72958034891142476</v>
      </c>
      <c r="X10" s="110">
        <f t="shared" si="5"/>
        <v>1</v>
      </c>
    </row>
    <row r="11" spans="1:24" s="2" customFormat="1" x14ac:dyDescent="0.2">
      <c r="A11" t="s">
        <v>26</v>
      </c>
      <c r="B11" s="2" t="s">
        <v>27</v>
      </c>
      <c r="C11" s="55">
        <v>2161349</v>
      </c>
      <c r="D11" s="3">
        <v>1537124</v>
      </c>
      <c r="E11" s="56">
        <f t="shared" si="0"/>
        <v>68085</v>
      </c>
      <c r="F11" s="3">
        <v>3766558</v>
      </c>
      <c r="G11" s="55">
        <v>508823</v>
      </c>
      <c r="H11" s="75">
        <v>6</v>
      </c>
      <c r="I11" s="75">
        <v>3</v>
      </c>
      <c r="J11" s="73">
        <f t="shared" si="1"/>
        <v>203608.4375</v>
      </c>
      <c r="K11" s="70">
        <v>753353</v>
      </c>
      <c r="L11" s="70">
        <v>707014</v>
      </c>
      <c r="M11" s="70">
        <v>-47751</v>
      </c>
      <c r="N11" s="70">
        <v>1412616</v>
      </c>
      <c r="O11" s="96">
        <f t="shared" si="2"/>
        <v>2914702</v>
      </c>
      <c r="P11" s="97">
        <f t="shared" si="2"/>
        <v>2244138</v>
      </c>
      <c r="Q11" s="98">
        <f t="shared" si="2"/>
        <v>20334</v>
      </c>
      <c r="R11" s="97">
        <f t="shared" si="2"/>
        <v>5179174</v>
      </c>
      <c r="S11" s="53">
        <f t="shared" si="3"/>
        <v>18</v>
      </c>
      <c r="T11" s="54">
        <v>7</v>
      </c>
      <c r="U11" s="54">
        <v>0</v>
      </c>
      <c r="V11" s="2">
        <v>25</v>
      </c>
      <c r="W11" s="109">
        <f t="shared" si="4"/>
        <v>0.56499174232967098</v>
      </c>
      <c r="X11" s="110">
        <f t="shared" si="5"/>
        <v>0.72</v>
      </c>
    </row>
    <row r="12" spans="1:24" s="2" customFormat="1" x14ac:dyDescent="0.2">
      <c r="A12" t="s">
        <v>28</v>
      </c>
      <c r="B12" t="s">
        <v>29</v>
      </c>
      <c r="C12" s="55">
        <v>1104622</v>
      </c>
      <c r="D12" s="3">
        <v>814295</v>
      </c>
      <c r="E12" s="56">
        <f t="shared" si="0"/>
        <v>0</v>
      </c>
      <c r="F12" s="3">
        <v>1918917</v>
      </c>
      <c r="G12" s="55">
        <v>348426</v>
      </c>
      <c r="H12" s="75">
        <v>1</v>
      </c>
      <c r="I12" s="75">
        <v>2</v>
      </c>
      <c r="J12" s="73">
        <f t="shared" si="1"/>
        <v>157049.1</v>
      </c>
      <c r="K12" s="70">
        <v>96940</v>
      </c>
      <c r="L12" s="70">
        <v>62398</v>
      </c>
      <c r="M12" s="70">
        <v>0</v>
      </c>
      <c r="N12" s="70">
        <v>159338</v>
      </c>
      <c r="O12" s="96">
        <f t="shared" si="2"/>
        <v>1201562</v>
      </c>
      <c r="P12" s="97">
        <f t="shared" si="2"/>
        <v>876693</v>
      </c>
      <c r="Q12" s="98">
        <f t="shared" si="2"/>
        <v>0</v>
      </c>
      <c r="R12" s="97">
        <f t="shared" si="2"/>
        <v>2078255</v>
      </c>
      <c r="S12" s="53">
        <f t="shared" si="3"/>
        <v>8</v>
      </c>
      <c r="T12" s="54">
        <v>5</v>
      </c>
      <c r="U12" s="54">
        <v>0</v>
      </c>
      <c r="V12" s="2">
        <v>13</v>
      </c>
      <c r="W12" s="109">
        <f t="shared" si="4"/>
        <v>0.57815908057480914</v>
      </c>
      <c r="X12" s="110">
        <f t="shared" si="5"/>
        <v>0.61538461538461542</v>
      </c>
    </row>
    <row r="13" spans="1:24" x14ac:dyDescent="0.2">
      <c r="A13" t="s">
        <v>30</v>
      </c>
      <c r="B13" t="s">
        <v>31</v>
      </c>
      <c r="C13" s="55">
        <v>116693</v>
      </c>
      <c r="D13" s="3">
        <v>232344</v>
      </c>
      <c r="E13" s="56">
        <f t="shared" si="0"/>
        <v>10947</v>
      </c>
      <c r="F13" s="3">
        <v>359984</v>
      </c>
      <c r="G13" s="55">
        <v>0</v>
      </c>
      <c r="H13" s="75">
        <v>0</v>
      </c>
      <c r="I13" s="75">
        <v>0</v>
      </c>
      <c r="J13" s="73">
        <f t="shared" si="1"/>
        <v>179992</v>
      </c>
      <c r="K13" s="70">
        <v>0</v>
      </c>
      <c r="L13" s="70">
        <v>0</v>
      </c>
      <c r="M13" s="70">
        <v>0</v>
      </c>
      <c r="N13" s="70">
        <v>0</v>
      </c>
      <c r="O13" s="96">
        <f t="shared" si="2"/>
        <v>116693</v>
      </c>
      <c r="P13" s="97">
        <f t="shared" si="2"/>
        <v>232344</v>
      </c>
      <c r="Q13" s="98">
        <f t="shared" si="2"/>
        <v>10947</v>
      </c>
      <c r="R13" s="97">
        <f t="shared" si="2"/>
        <v>359984</v>
      </c>
      <c r="S13" s="53">
        <f t="shared" si="3"/>
        <v>0</v>
      </c>
      <c r="T13" s="54">
        <v>2</v>
      </c>
      <c r="U13" s="54">
        <v>0</v>
      </c>
      <c r="V13" s="2">
        <v>2</v>
      </c>
      <c r="W13" s="109">
        <f t="shared" si="4"/>
        <v>0.33432845228442831</v>
      </c>
      <c r="X13" s="110">
        <f t="shared" si="5"/>
        <v>0</v>
      </c>
    </row>
    <row r="14" spans="1:24" x14ac:dyDescent="0.2">
      <c r="A14" t="s">
        <v>32</v>
      </c>
      <c r="B14" t="s">
        <v>33</v>
      </c>
      <c r="C14" s="55">
        <v>256348</v>
      </c>
      <c r="D14" s="3">
        <v>138038</v>
      </c>
      <c r="E14" s="56">
        <f t="shared" si="0"/>
        <v>10637</v>
      </c>
      <c r="F14" s="3">
        <v>405023</v>
      </c>
      <c r="G14" s="55">
        <v>0</v>
      </c>
      <c r="H14" s="75">
        <v>0</v>
      </c>
      <c r="I14" s="75">
        <v>0</v>
      </c>
      <c r="J14" s="73">
        <f t="shared" si="1"/>
        <v>202511.5</v>
      </c>
      <c r="K14" s="70">
        <v>0</v>
      </c>
      <c r="L14" s="70">
        <v>0</v>
      </c>
      <c r="M14" s="70">
        <v>0</v>
      </c>
      <c r="N14" s="70">
        <v>0</v>
      </c>
      <c r="O14" s="96">
        <f t="shared" si="2"/>
        <v>256348</v>
      </c>
      <c r="P14" s="97">
        <f t="shared" si="2"/>
        <v>138038</v>
      </c>
      <c r="Q14" s="98">
        <f t="shared" si="2"/>
        <v>10637</v>
      </c>
      <c r="R14" s="97">
        <f t="shared" si="2"/>
        <v>405023</v>
      </c>
      <c r="S14" s="53">
        <f t="shared" si="3"/>
        <v>2</v>
      </c>
      <c r="T14" s="54">
        <v>0</v>
      </c>
      <c r="U14" s="54">
        <v>0</v>
      </c>
      <c r="V14" s="2">
        <v>2</v>
      </c>
      <c r="W14" s="109">
        <f t="shared" si="4"/>
        <v>0.64999264679780722</v>
      </c>
      <c r="X14" s="110">
        <f t="shared" si="5"/>
        <v>1</v>
      </c>
    </row>
    <row r="15" spans="1:24" x14ac:dyDescent="0.2">
      <c r="A15" t="s">
        <v>34</v>
      </c>
      <c r="B15" s="2" t="s">
        <v>35</v>
      </c>
      <c r="C15" s="55">
        <v>1657183</v>
      </c>
      <c r="D15" s="3">
        <v>1740541</v>
      </c>
      <c r="E15" s="56">
        <f t="shared" si="0"/>
        <v>31412</v>
      </c>
      <c r="F15" s="3">
        <v>3429136</v>
      </c>
      <c r="G15" s="55">
        <v>348609</v>
      </c>
      <c r="H15" s="75">
        <v>1</v>
      </c>
      <c r="I15" s="75">
        <v>1</v>
      </c>
      <c r="J15" s="73">
        <f t="shared" si="1"/>
        <v>181207.4705882353</v>
      </c>
      <c r="K15" s="70">
        <v>66875</v>
      </c>
      <c r="L15" s="70">
        <v>82529</v>
      </c>
      <c r="M15" s="70">
        <v>0</v>
      </c>
      <c r="N15" s="70">
        <v>149404</v>
      </c>
      <c r="O15" s="96">
        <f t="shared" si="2"/>
        <v>1724058</v>
      </c>
      <c r="P15" s="97">
        <f t="shared" si="2"/>
        <v>1823070</v>
      </c>
      <c r="Q15" s="98">
        <f t="shared" si="2"/>
        <v>31412</v>
      </c>
      <c r="R15" s="97">
        <f t="shared" si="2"/>
        <v>3578540</v>
      </c>
      <c r="S15" s="53">
        <f t="shared" si="3"/>
        <v>10</v>
      </c>
      <c r="T15" s="54">
        <v>9</v>
      </c>
      <c r="U15" s="54">
        <v>0</v>
      </c>
      <c r="V15" s="2">
        <v>19</v>
      </c>
      <c r="W15" s="109">
        <f t="shared" si="4"/>
        <v>0.4860433567663755</v>
      </c>
      <c r="X15" s="110">
        <f t="shared" si="5"/>
        <v>0.52631578947368418</v>
      </c>
    </row>
    <row r="16" spans="1:24" x14ac:dyDescent="0.2">
      <c r="A16" t="s">
        <v>36</v>
      </c>
      <c r="B16" s="2" t="s">
        <v>37</v>
      </c>
      <c r="C16" s="55">
        <v>840694</v>
      </c>
      <c r="D16" s="3">
        <v>640568</v>
      </c>
      <c r="E16" s="56">
        <f t="shared" si="0"/>
        <v>40091</v>
      </c>
      <c r="F16" s="3">
        <v>1521353</v>
      </c>
      <c r="G16" s="55">
        <v>0</v>
      </c>
      <c r="H16" s="75">
        <v>0</v>
      </c>
      <c r="I16" s="75">
        <v>0</v>
      </c>
      <c r="J16" s="73">
        <f t="shared" si="1"/>
        <v>169039.22222222222</v>
      </c>
      <c r="K16" s="70">
        <v>0</v>
      </c>
      <c r="L16" s="70">
        <v>0</v>
      </c>
      <c r="M16" s="70">
        <v>0</v>
      </c>
      <c r="N16" s="70">
        <v>0</v>
      </c>
      <c r="O16" s="96">
        <f t="shared" si="2"/>
        <v>840694</v>
      </c>
      <c r="P16" s="97">
        <f t="shared" si="2"/>
        <v>640568</v>
      </c>
      <c r="Q16" s="98">
        <f t="shared" si="2"/>
        <v>40091</v>
      </c>
      <c r="R16" s="97">
        <f t="shared" si="2"/>
        <v>1521353</v>
      </c>
      <c r="S16" s="53">
        <f t="shared" si="3"/>
        <v>6</v>
      </c>
      <c r="T16" s="54">
        <v>3</v>
      </c>
      <c r="U16" s="54">
        <v>0</v>
      </c>
      <c r="V16" s="2">
        <v>9</v>
      </c>
      <c r="W16" s="109">
        <f t="shared" si="4"/>
        <v>0.56755253290775032</v>
      </c>
      <c r="X16" s="110">
        <f t="shared" si="5"/>
        <v>0.66666666666666663</v>
      </c>
    </row>
    <row r="17" spans="1:24" x14ac:dyDescent="0.2">
      <c r="A17" t="s">
        <v>38</v>
      </c>
      <c r="B17" t="s">
        <v>39</v>
      </c>
      <c r="C17" s="55">
        <v>546382</v>
      </c>
      <c r="D17" s="3">
        <v>453550</v>
      </c>
      <c r="E17" s="56">
        <f t="shared" si="0"/>
        <v>12690</v>
      </c>
      <c r="F17" s="3">
        <v>1012622</v>
      </c>
      <c r="G17" s="55">
        <v>0</v>
      </c>
      <c r="H17" s="75">
        <v>0</v>
      </c>
      <c r="I17" s="75">
        <v>0</v>
      </c>
      <c r="J17" s="73">
        <f t="shared" si="1"/>
        <v>202524.4</v>
      </c>
      <c r="K17" s="70">
        <v>0</v>
      </c>
      <c r="L17" s="70">
        <v>0</v>
      </c>
      <c r="M17" s="70">
        <v>0</v>
      </c>
      <c r="N17" s="70">
        <v>0</v>
      </c>
      <c r="O17" s="96">
        <f t="shared" si="2"/>
        <v>546382</v>
      </c>
      <c r="P17" s="97">
        <f t="shared" si="2"/>
        <v>453550</v>
      </c>
      <c r="Q17" s="98">
        <f t="shared" si="2"/>
        <v>12690</v>
      </c>
      <c r="R17" s="97">
        <f t="shared" si="2"/>
        <v>1012622</v>
      </c>
      <c r="S17" s="53">
        <f t="shared" si="3"/>
        <v>4</v>
      </c>
      <c r="T17" s="54">
        <v>1</v>
      </c>
      <c r="U17" s="54">
        <v>0</v>
      </c>
      <c r="V17" s="2">
        <v>5</v>
      </c>
      <c r="W17" s="109">
        <f t="shared" si="4"/>
        <v>0.54641915650264217</v>
      </c>
      <c r="X17" s="110">
        <f t="shared" si="5"/>
        <v>0.8</v>
      </c>
    </row>
    <row r="18" spans="1:24" x14ac:dyDescent="0.2">
      <c r="A18" t="s">
        <v>40</v>
      </c>
      <c r="B18" t="s">
        <v>41</v>
      </c>
      <c r="C18" s="55">
        <v>536026</v>
      </c>
      <c r="D18" s="3">
        <v>259911</v>
      </c>
      <c r="E18" s="56">
        <f t="shared" si="0"/>
        <v>33953</v>
      </c>
      <c r="F18" s="3">
        <v>829890</v>
      </c>
      <c r="G18" s="55">
        <v>208561</v>
      </c>
      <c r="H18" s="75">
        <v>1</v>
      </c>
      <c r="I18" s="75">
        <v>0</v>
      </c>
      <c r="J18" s="73">
        <f t="shared" si="1"/>
        <v>207109.66666666666</v>
      </c>
      <c r="K18" s="70">
        <v>0</v>
      </c>
      <c r="L18" s="70">
        <v>81418</v>
      </c>
      <c r="M18" s="70">
        <v>-18585</v>
      </c>
      <c r="N18" s="70">
        <v>62833</v>
      </c>
      <c r="O18" s="96">
        <f t="shared" si="2"/>
        <v>536026</v>
      </c>
      <c r="P18" s="97">
        <f t="shared" si="2"/>
        <v>341329</v>
      </c>
      <c r="Q18" s="98">
        <f t="shared" si="2"/>
        <v>15368</v>
      </c>
      <c r="R18" s="97">
        <f t="shared" si="2"/>
        <v>892723</v>
      </c>
      <c r="S18" s="53">
        <f t="shared" si="3"/>
        <v>3</v>
      </c>
      <c r="T18" s="54">
        <v>1</v>
      </c>
      <c r="U18" s="54">
        <v>0</v>
      </c>
      <c r="V18" s="2">
        <v>4</v>
      </c>
      <c r="W18" s="109">
        <f t="shared" si="4"/>
        <v>0.6109567962797271</v>
      </c>
      <c r="X18" s="110">
        <f t="shared" si="5"/>
        <v>0.75</v>
      </c>
    </row>
    <row r="19" spans="1:24" x14ac:dyDescent="0.2">
      <c r="A19" t="s">
        <v>42</v>
      </c>
      <c r="B19" t="s">
        <v>43</v>
      </c>
      <c r="C19" s="55">
        <v>693860</v>
      </c>
      <c r="D19" s="3">
        <v>350924</v>
      </c>
      <c r="E19" s="56">
        <f t="shared" si="0"/>
        <v>49458</v>
      </c>
      <c r="F19" s="3">
        <v>1094242</v>
      </c>
      <c r="G19" s="55">
        <v>160688</v>
      </c>
      <c r="H19" s="75">
        <v>1</v>
      </c>
      <c r="I19" s="75">
        <v>0</v>
      </c>
      <c r="J19" s="73">
        <f t="shared" si="1"/>
        <v>186710.8</v>
      </c>
      <c r="K19" s="70">
        <v>15076</v>
      </c>
      <c r="L19" s="70">
        <v>56013</v>
      </c>
      <c r="M19" s="70">
        <v>-45066</v>
      </c>
      <c r="N19" s="70">
        <v>26023</v>
      </c>
      <c r="O19" s="96">
        <f t="shared" si="2"/>
        <v>708936</v>
      </c>
      <c r="P19" s="97">
        <f t="shared" si="2"/>
        <v>406937</v>
      </c>
      <c r="Q19" s="98">
        <f t="shared" si="2"/>
        <v>4392</v>
      </c>
      <c r="R19" s="97">
        <f t="shared" si="2"/>
        <v>1120265</v>
      </c>
      <c r="S19" s="53">
        <f t="shared" si="3"/>
        <v>4</v>
      </c>
      <c r="T19" s="54">
        <v>2</v>
      </c>
      <c r="U19" s="54">
        <v>0</v>
      </c>
      <c r="V19" s="2">
        <v>6</v>
      </c>
      <c r="W19" s="109">
        <f t="shared" si="4"/>
        <v>0.63531961074423349</v>
      </c>
      <c r="X19" s="110">
        <f t="shared" si="5"/>
        <v>0.66666666666666663</v>
      </c>
    </row>
    <row r="20" spans="1:24" x14ac:dyDescent="0.2">
      <c r="A20" t="s">
        <v>44</v>
      </c>
      <c r="B20" t="s">
        <v>45</v>
      </c>
      <c r="C20" s="55">
        <v>667702</v>
      </c>
      <c r="D20" s="3">
        <v>390644</v>
      </c>
      <c r="E20" s="56">
        <f t="shared" si="0"/>
        <v>81817</v>
      </c>
      <c r="F20" s="3">
        <v>1140163</v>
      </c>
      <c r="G20" s="55">
        <v>665452</v>
      </c>
      <c r="H20" s="75">
        <v>3</v>
      </c>
      <c r="I20" s="75">
        <v>1</v>
      </c>
      <c r="J20" s="73">
        <f t="shared" si="1"/>
        <v>158237</v>
      </c>
      <c r="K20" s="70">
        <v>59425</v>
      </c>
      <c r="L20" s="70">
        <v>193659</v>
      </c>
      <c r="M20" s="70">
        <v>-74924</v>
      </c>
      <c r="N20" s="70">
        <v>178160</v>
      </c>
      <c r="O20" s="96">
        <f t="shared" si="2"/>
        <v>727127</v>
      </c>
      <c r="P20" s="97">
        <f t="shared" si="2"/>
        <v>584303</v>
      </c>
      <c r="Q20" s="98">
        <f t="shared" si="2"/>
        <v>6893</v>
      </c>
      <c r="R20" s="97">
        <f t="shared" si="2"/>
        <v>1318323</v>
      </c>
      <c r="S20" s="53">
        <f t="shared" si="3"/>
        <v>5</v>
      </c>
      <c r="T20" s="54">
        <v>2</v>
      </c>
      <c r="U20" s="54">
        <v>0</v>
      </c>
      <c r="V20" s="2">
        <v>7</v>
      </c>
      <c r="W20" s="109">
        <f t="shared" si="4"/>
        <v>0.55445353545366505</v>
      </c>
      <c r="X20" s="110">
        <f t="shared" si="5"/>
        <v>0.7142857142857143</v>
      </c>
    </row>
    <row r="21" spans="1:24" x14ac:dyDescent="0.2">
      <c r="A21" t="s">
        <v>46</v>
      </c>
      <c r="B21" t="s">
        <v>47</v>
      </c>
      <c r="C21" s="55">
        <v>205780</v>
      </c>
      <c r="D21" s="3">
        <v>289514</v>
      </c>
      <c r="E21" s="56">
        <f t="shared" si="0"/>
        <v>0</v>
      </c>
      <c r="F21" s="3">
        <v>495294</v>
      </c>
      <c r="G21" s="55">
        <v>0</v>
      </c>
      <c r="H21" s="75">
        <v>0</v>
      </c>
      <c r="I21" s="75">
        <v>0</v>
      </c>
      <c r="J21" s="73">
        <f t="shared" si="1"/>
        <v>247647</v>
      </c>
      <c r="K21" s="70">
        <v>0</v>
      </c>
      <c r="L21" s="70">
        <v>0</v>
      </c>
      <c r="M21" s="70">
        <v>0</v>
      </c>
      <c r="N21" s="70">
        <v>0</v>
      </c>
      <c r="O21" s="96">
        <f t="shared" si="2"/>
        <v>205780</v>
      </c>
      <c r="P21" s="97">
        <f t="shared" si="2"/>
        <v>289514</v>
      </c>
      <c r="Q21" s="98">
        <f t="shared" si="2"/>
        <v>0</v>
      </c>
      <c r="R21" s="97">
        <f t="shared" si="2"/>
        <v>495294</v>
      </c>
      <c r="S21" s="53">
        <f t="shared" si="3"/>
        <v>0</v>
      </c>
      <c r="T21" s="54">
        <v>2</v>
      </c>
      <c r="U21" s="54">
        <v>0</v>
      </c>
      <c r="V21" s="2">
        <v>2</v>
      </c>
      <c r="W21" s="109">
        <f t="shared" si="4"/>
        <v>0.41547040747515618</v>
      </c>
      <c r="X21" s="110">
        <f t="shared" si="5"/>
        <v>0</v>
      </c>
    </row>
    <row r="22" spans="1:24" x14ac:dyDescent="0.2">
      <c r="A22" t="s">
        <v>48</v>
      </c>
      <c r="B22" s="2" t="s">
        <v>49</v>
      </c>
      <c r="C22" s="55">
        <v>752911</v>
      </c>
      <c r="D22" s="3">
        <v>904250</v>
      </c>
      <c r="E22" s="56">
        <f t="shared" si="0"/>
        <v>1952</v>
      </c>
      <c r="F22" s="3">
        <v>1659113</v>
      </c>
      <c r="G22" s="55">
        <v>0</v>
      </c>
      <c r="H22" s="75">
        <v>0</v>
      </c>
      <c r="I22" s="75">
        <v>0</v>
      </c>
      <c r="J22" s="73">
        <f t="shared" si="1"/>
        <v>207389.125</v>
      </c>
      <c r="K22" s="70">
        <v>0</v>
      </c>
      <c r="L22" s="70">
        <v>0</v>
      </c>
      <c r="M22" s="70">
        <v>0</v>
      </c>
      <c r="N22" s="70">
        <v>0</v>
      </c>
      <c r="O22" s="96">
        <f t="shared" si="2"/>
        <v>752911</v>
      </c>
      <c r="P22" s="97">
        <f t="shared" si="2"/>
        <v>904250</v>
      </c>
      <c r="Q22" s="98">
        <f t="shared" si="2"/>
        <v>1952</v>
      </c>
      <c r="R22" s="97">
        <f t="shared" si="2"/>
        <v>1659113</v>
      </c>
      <c r="S22" s="53">
        <f t="shared" si="3"/>
        <v>2</v>
      </c>
      <c r="T22" s="54">
        <v>6</v>
      </c>
      <c r="U22" s="54">
        <v>0</v>
      </c>
      <c r="V22" s="2">
        <v>8</v>
      </c>
      <c r="W22" s="109">
        <f t="shared" si="4"/>
        <v>0.45433787061124414</v>
      </c>
      <c r="X22" s="110">
        <f t="shared" si="5"/>
        <v>0.25</v>
      </c>
    </row>
    <row r="23" spans="1:24" x14ac:dyDescent="0.2">
      <c r="A23" t="s">
        <v>50</v>
      </c>
      <c r="B23" t="s">
        <v>51</v>
      </c>
      <c r="C23" s="55">
        <v>290484</v>
      </c>
      <c r="D23" s="3">
        <v>1528634</v>
      </c>
      <c r="E23" s="56">
        <f t="shared" si="0"/>
        <v>401208</v>
      </c>
      <c r="F23" s="3">
        <v>2220326</v>
      </c>
      <c r="G23" s="55">
        <v>1269194</v>
      </c>
      <c r="H23" s="75">
        <v>0</v>
      </c>
      <c r="I23" s="75">
        <v>6</v>
      </c>
      <c r="J23" s="73">
        <f t="shared" si="1"/>
        <v>237783</v>
      </c>
      <c r="K23" s="70">
        <v>430636</v>
      </c>
      <c r="L23" s="70">
        <v>78722</v>
      </c>
      <c r="M23" s="70">
        <v>-343101</v>
      </c>
      <c r="N23" s="70">
        <v>166257</v>
      </c>
      <c r="O23" s="96">
        <f t="shared" si="2"/>
        <v>721120</v>
      </c>
      <c r="P23" s="97">
        <f t="shared" si="2"/>
        <v>1607356</v>
      </c>
      <c r="Q23" s="98">
        <f t="shared" si="2"/>
        <v>58107</v>
      </c>
      <c r="R23" s="97">
        <f t="shared" si="2"/>
        <v>2386583</v>
      </c>
      <c r="S23" s="53">
        <f t="shared" si="3"/>
        <v>0</v>
      </c>
      <c r="T23" s="54">
        <v>10</v>
      </c>
      <c r="U23" s="54">
        <v>0</v>
      </c>
      <c r="V23" s="2">
        <v>10</v>
      </c>
      <c r="W23" s="109">
        <f t="shared" si="4"/>
        <v>0.30969612742411773</v>
      </c>
      <c r="X23" s="110">
        <f t="shared" si="5"/>
        <v>0</v>
      </c>
    </row>
    <row r="24" spans="1:24" x14ac:dyDescent="0.2">
      <c r="A24" t="s">
        <v>52</v>
      </c>
      <c r="B24" s="2" t="s">
        <v>53</v>
      </c>
      <c r="C24" s="55">
        <v>1474178</v>
      </c>
      <c r="D24" s="3">
        <v>1507174</v>
      </c>
      <c r="E24" s="56">
        <f t="shared" si="0"/>
        <v>74545</v>
      </c>
      <c r="F24" s="3">
        <v>3055897</v>
      </c>
      <c r="G24" s="55">
        <v>305280</v>
      </c>
      <c r="H24" s="75">
        <v>0</v>
      </c>
      <c r="I24" s="75">
        <v>2</v>
      </c>
      <c r="J24" s="73">
        <f t="shared" si="1"/>
        <v>211585.92307692306</v>
      </c>
      <c r="K24" s="70">
        <v>131494</v>
      </c>
      <c r="L24" s="70">
        <v>27241</v>
      </c>
      <c r="M24" s="70">
        <v>-25702</v>
      </c>
      <c r="N24" s="70">
        <v>133033</v>
      </c>
      <c r="O24" s="96">
        <f t="shared" si="2"/>
        <v>1605672</v>
      </c>
      <c r="P24" s="97">
        <f t="shared" si="2"/>
        <v>1534415</v>
      </c>
      <c r="Q24" s="98">
        <f t="shared" si="2"/>
        <v>48843</v>
      </c>
      <c r="R24" s="97">
        <f t="shared" si="2"/>
        <v>3188930</v>
      </c>
      <c r="S24" s="53">
        <f t="shared" si="3"/>
        <v>9</v>
      </c>
      <c r="T24" s="54">
        <v>6</v>
      </c>
      <c r="U24" s="54">
        <v>0</v>
      </c>
      <c r="V24" s="2">
        <v>15</v>
      </c>
      <c r="W24" s="109">
        <f t="shared" si="4"/>
        <v>0.51134634167779425</v>
      </c>
      <c r="X24" s="110">
        <f t="shared" si="5"/>
        <v>0.6</v>
      </c>
    </row>
    <row r="25" spans="1:24" x14ac:dyDescent="0.2">
      <c r="A25" t="s">
        <v>54</v>
      </c>
      <c r="B25" t="s">
        <v>55</v>
      </c>
      <c r="C25" s="55">
        <v>1029612</v>
      </c>
      <c r="D25" s="3">
        <v>1097911</v>
      </c>
      <c r="E25" s="56">
        <f t="shared" si="0"/>
        <v>74115</v>
      </c>
      <c r="F25" s="3">
        <v>2201638</v>
      </c>
      <c r="G25" s="55">
        <v>0</v>
      </c>
      <c r="H25" s="75">
        <v>0</v>
      </c>
      <c r="I25" s="75">
        <v>0</v>
      </c>
      <c r="J25" s="73">
        <f t="shared" si="1"/>
        <v>275204.75</v>
      </c>
      <c r="K25" s="70">
        <v>0</v>
      </c>
      <c r="L25" s="70">
        <v>0</v>
      </c>
      <c r="M25" s="70">
        <v>0</v>
      </c>
      <c r="N25" s="70">
        <v>0</v>
      </c>
      <c r="O25" s="96">
        <f t="shared" si="2"/>
        <v>1029612</v>
      </c>
      <c r="P25" s="97">
        <f t="shared" si="2"/>
        <v>1097911</v>
      </c>
      <c r="Q25" s="98">
        <f t="shared" si="2"/>
        <v>74115</v>
      </c>
      <c r="R25" s="97">
        <f t="shared" si="2"/>
        <v>2201638</v>
      </c>
      <c r="S25" s="53">
        <f t="shared" si="3"/>
        <v>4</v>
      </c>
      <c r="T25" s="54">
        <v>4</v>
      </c>
      <c r="U25" s="54">
        <v>0</v>
      </c>
      <c r="V25" s="2">
        <v>8</v>
      </c>
      <c r="W25" s="109">
        <f t="shared" si="4"/>
        <v>0.48394870466735262</v>
      </c>
      <c r="X25" s="110">
        <f t="shared" si="5"/>
        <v>0.5</v>
      </c>
    </row>
    <row r="26" spans="1:24" x14ac:dyDescent="0.2">
      <c r="A26" t="s">
        <v>56</v>
      </c>
      <c r="B26" t="s">
        <v>57</v>
      </c>
      <c r="C26" s="55">
        <v>338817</v>
      </c>
      <c r="D26" s="3">
        <v>320157</v>
      </c>
      <c r="E26" s="56">
        <f t="shared" si="0"/>
        <v>18662</v>
      </c>
      <c r="F26" s="3">
        <v>677636</v>
      </c>
      <c r="G26" s="55">
        <v>0</v>
      </c>
      <c r="H26" s="75">
        <v>0</v>
      </c>
      <c r="I26" s="75">
        <v>0</v>
      </c>
      <c r="J26" s="73">
        <f t="shared" si="1"/>
        <v>169409</v>
      </c>
      <c r="K26" s="70">
        <v>0</v>
      </c>
      <c r="L26" s="70">
        <v>0</v>
      </c>
      <c r="M26" s="70">
        <v>0</v>
      </c>
      <c r="N26" s="70">
        <v>0</v>
      </c>
      <c r="O26" s="96">
        <f t="shared" si="2"/>
        <v>338817</v>
      </c>
      <c r="P26" s="97">
        <f t="shared" si="2"/>
        <v>320157</v>
      </c>
      <c r="Q26" s="98">
        <f t="shared" si="2"/>
        <v>18662</v>
      </c>
      <c r="R26" s="97">
        <f t="shared" si="2"/>
        <v>677636</v>
      </c>
      <c r="S26" s="53">
        <f t="shared" si="3"/>
        <v>2</v>
      </c>
      <c r="T26" s="54">
        <v>2</v>
      </c>
      <c r="U26" s="54">
        <v>0</v>
      </c>
      <c r="V26" s="2">
        <v>4</v>
      </c>
      <c r="W26" s="109">
        <f t="shared" si="4"/>
        <v>0.51415837347148752</v>
      </c>
      <c r="X26" s="110">
        <f t="shared" si="5"/>
        <v>0.5</v>
      </c>
    </row>
    <row r="27" spans="1:24" x14ac:dyDescent="0.2">
      <c r="A27" t="s">
        <v>58</v>
      </c>
      <c r="B27" t="s">
        <v>59</v>
      </c>
      <c r="C27" s="55">
        <v>985905</v>
      </c>
      <c r="D27" s="3">
        <v>829177</v>
      </c>
      <c r="E27" s="56">
        <f t="shared" si="0"/>
        <v>38481</v>
      </c>
      <c r="F27" s="3">
        <v>1853563</v>
      </c>
      <c r="G27" s="55">
        <v>0</v>
      </c>
      <c r="H27" s="75">
        <v>0</v>
      </c>
      <c r="I27" s="75">
        <v>0</v>
      </c>
      <c r="J27" s="73">
        <f t="shared" si="1"/>
        <v>205951.44444444444</v>
      </c>
      <c r="K27" s="70">
        <v>0</v>
      </c>
      <c r="L27" s="70">
        <v>0</v>
      </c>
      <c r="M27" s="70">
        <v>0</v>
      </c>
      <c r="N27" s="70">
        <v>0</v>
      </c>
      <c r="O27" s="96">
        <f t="shared" si="2"/>
        <v>985905</v>
      </c>
      <c r="P27" s="97">
        <f t="shared" si="2"/>
        <v>829177</v>
      </c>
      <c r="Q27" s="98">
        <f t="shared" si="2"/>
        <v>38481</v>
      </c>
      <c r="R27" s="97">
        <f t="shared" si="2"/>
        <v>1853563</v>
      </c>
      <c r="S27" s="53">
        <f t="shared" si="3"/>
        <v>5</v>
      </c>
      <c r="T27" s="54">
        <v>4</v>
      </c>
      <c r="U27" s="54">
        <v>0</v>
      </c>
      <c r="V27" s="2">
        <v>9</v>
      </c>
      <c r="W27" s="109">
        <f t="shared" si="4"/>
        <v>0.54317380702359452</v>
      </c>
      <c r="X27" s="110">
        <f t="shared" si="5"/>
        <v>0.55555555555555558</v>
      </c>
    </row>
    <row r="28" spans="1:24" x14ac:dyDescent="0.2">
      <c r="A28" t="s">
        <v>60</v>
      </c>
      <c r="B28" t="s">
        <v>61</v>
      </c>
      <c r="C28" s="55">
        <v>214100</v>
      </c>
      <c r="D28" s="3">
        <v>108233</v>
      </c>
      <c r="E28" s="56">
        <f t="shared" si="0"/>
        <v>8988</v>
      </c>
      <c r="F28" s="3">
        <v>331321</v>
      </c>
      <c r="G28" s="55">
        <v>0</v>
      </c>
      <c r="H28" s="75">
        <v>0</v>
      </c>
      <c r="I28" s="75">
        <v>0</v>
      </c>
      <c r="J28" s="73">
        <f t="shared" si="1"/>
        <v>331321</v>
      </c>
      <c r="K28" s="70">
        <v>0</v>
      </c>
      <c r="L28" s="70">
        <v>0</v>
      </c>
      <c r="M28" s="70">
        <v>0</v>
      </c>
      <c r="N28" s="70">
        <v>0</v>
      </c>
      <c r="O28" s="96">
        <f t="shared" si="2"/>
        <v>214100</v>
      </c>
      <c r="P28" s="97">
        <f t="shared" si="2"/>
        <v>108233</v>
      </c>
      <c r="Q28" s="98">
        <f t="shared" si="2"/>
        <v>8988</v>
      </c>
      <c r="R28" s="97">
        <f t="shared" si="2"/>
        <v>331321</v>
      </c>
      <c r="S28" s="53">
        <f t="shared" si="3"/>
        <v>1</v>
      </c>
      <c r="T28" s="54">
        <v>0</v>
      </c>
      <c r="U28" s="54">
        <v>0</v>
      </c>
      <c r="V28" s="2">
        <v>1</v>
      </c>
      <c r="W28" s="109">
        <f t="shared" si="4"/>
        <v>0.66421992163383825</v>
      </c>
      <c r="X28" s="110">
        <f t="shared" si="5"/>
        <v>1</v>
      </c>
    </row>
    <row r="29" spans="1:24" x14ac:dyDescent="0.2">
      <c r="A29" t="s">
        <v>62</v>
      </c>
      <c r="B29" t="s">
        <v>63</v>
      </c>
      <c r="C29" s="55">
        <v>386869</v>
      </c>
      <c r="D29" s="3">
        <v>46843</v>
      </c>
      <c r="E29" s="56">
        <f t="shared" si="0"/>
        <v>40102</v>
      </c>
      <c r="F29" s="3">
        <v>473814</v>
      </c>
      <c r="G29" s="55">
        <v>331800</v>
      </c>
      <c r="H29" s="75">
        <v>2</v>
      </c>
      <c r="I29" s="75">
        <v>0</v>
      </c>
      <c r="J29" s="73">
        <f t="shared" si="1"/>
        <v>142014</v>
      </c>
      <c r="K29" s="70">
        <v>0</v>
      </c>
      <c r="L29" s="70">
        <v>127266</v>
      </c>
      <c r="M29" s="70">
        <v>-34848</v>
      </c>
      <c r="N29" s="70">
        <v>92418</v>
      </c>
      <c r="O29" s="96">
        <f t="shared" si="2"/>
        <v>386869</v>
      </c>
      <c r="P29" s="97">
        <f t="shared" si="2"/>
        <v>174109</v>
      </c>
      <c r="Q29" s="98">
        <f t="shared" si="2"/>
        <v>5254</v>
      </c>
      <c r="R29" s="97">
        <f t="shared" si="2"/>
        <v>566232</v>
      </c>
      <c r="S29" s="53">
        <f t="shared" si="3"/>
        <v>3</v>
      </c>
      <c r="T29" s="54">
        <v>0</v>
      </c>
      <c r="U29" s="54">
        <v>0</v>
      </c>
      <c r="V29" s="2">
        <v>3</v>
      </c>
      <c r="W29" s="109">
        <f t="shared" si="4"/>
        <v>0.6896331050415524</v>
      </c>
      <c r="X29" s="110">
        <f t="shared" si="5"/>
        <v>1</v>
      </c>
    </row>
    <row r="30" spans="1:24" x14ac:dyDescent="0.2">
      <c r="A30" t="s">
        <v>64</v>
      </c>
      <c r="B30" t="s">
        <v>65</v>
      </c>
      <c r="C30" s="55">
        <v>301100</v>
      </c>
      <c r="D30" s="3">
        <v>171160</v>
      </c>
      <c r="E30" s="56">
        <f t="shared" si="0"/>
        <v>29593</v>
      </c>
      <c r="F30" s="3">
        <v>501853</v>
      </c>
      <c r="G30" s="55">
        <v>0</v>
      </c>
      <c r="H30" s="75">
        <v>0</v>
      </c>
      <c r="I30" s="75">
        <v>0</v>
      </c>
      <c r="J30" s="73">
        <f t="shared" si="1"/>
        <v>167284.33333333334</v>
      </c>
      <c r="K30" s="70">
        <v>0</v>
      </c>
      <c r="L30" s="70">
        <v>0</v>
      </c>
      <c r="M30" s="70">
        <v>0</v>
      </c>
      <c r="N30" s="70">
        <v>0</v>
      </c>
      <c r="O30" s="96">
        <f t="shared" si="2"/>
        <v>301100</v>
      </c>
      <c r="P30" s="97">
        <f t="shared" si="2"/>
        <v>171160</v>
      </c>
      <c r="Q30" s="98">
        <f t="shared" si="2"/>
        <v>29593</v>
      </c>
      <c r="R30" s="97">
        <f t="shared" si="2"/>
        <v>501853</v>
      </c>
      <c r="S30" s="53">
        <f t="shared" si="3"/>
        <v>2</v>
      </c>
      <c r="T30" s="54">
        <v>1</v>
      </c>
      <c r="U30" s="54">
        <v>0</v>
      </c>
      <c r="V30" s="2">
        <v>3</v>
      </c>
      <c r="W30" s="109">
        <f t="shared" si="4"/>
        <v>0.63757252360987593</v>
      </c>
      <c r="X30" s="110">
        <f t="shared" si="5"/>
        <v>0.66666666666666663</v>
      </c>
    </row>
    <row r="31" spans="1:24" x14ac:dyDescent="0.2">
      <c r="A31" t="s">
        <v>66</v>
      </c>
      <c r="B31" t="s">
        <v>67</v>
      </c>
      <c r="C31" s="55">
        <v>254797</v>
      </c>
      <c r="D31" s="3">
        <v>175905</v>
      </c>
      <c r="E31" s="56">
        <f t="shared" si="0"/>
        <v>12741</v>
      </c>
      <c r="F31" s="3">
        <v>443443</v>
      </c>
      <c r="G31" s="55">
        <v>0</v>
      </c>
      <c r="H31" s="75">
        <v>0</v>
      </c>
      <c r="I31" s="75">
        <v>0</v>
      </c>
      <c r="J31" s="73">
        <f t="shared" si="1"/>
        <v>221721.5</v>
      </c>
      <c r="K31" s="70">
        <v>0</v>
      </c>
      <c r="L31" s="70">
        <v>0</v>
      </c>
      <c r="M31" s="70">
        <v>0</v>
      </c>
      <c r="N31" s="70">
        <v>0</v>
      </c>
      <c r="O31" s="96">
        <f t="shared" si="2"/>
        <v>254797</v>
      </c>
      <c r="P31" s="97">
        <f t="shared" si="2"/>
        <v>175905</v>
      </c>
      <c r="Q31" s="98">
        <f t="shared" si="2"/>
        <v>12741</v>
      </c>
      <c r="R31" s="97">
        <f t="shared" si="2"/>
        <v>443443</v>
      </c>
      <c r="S31" s="53">
        <f t="shared" si="3"/>
        <v>2</v>
      </c>
      <c r="T31" s="54">
        <v>0</v>
      </c>
      <c r="U31" s="54">
        <v>0</v>
      </c>
      <c r="V31" s="2">
        <v>2</v>
      </c>
      <c r="W31" s="109">
        <f t="shared" si="4"/>
        <v>0.59158536528736805</v>
      </c>
      <c r="X31" s="110">
        <f t="shared" si="5"/>
        <v>1</v>
      </c>
    </row>
    <row r="32" spans="1:24" x14ac:dyDescent="0.2">
      <c r="A32" t="s">
        <v>68</v>
      </c>
      <c r="B32" t="s">
        <v>69</v>
      </c>
      <c r="C32" s="55">
        <v>933964</v>
      </c>
      <c r="D32" s="3">
        <v>1030204</v>
      </c>
      <c r="E32" s="56">
        <f t="shared" si="0"/>
        <v>41891</v>
      </c>
      <c r="F32" s="3">
        <v>2006059</v>
      </c>
      <c r="G32" s="55">
        <v>131389</v>
      </c>
      <c r="H32" s="75">
        <v>0</v>
      </c>
      <c r="I32" s="75">
        <v>1</v>
      </c>
      <c r="J32" s="73">
        <f t="shared" si="1"/>
        <v>156222.5</v>
      </c>
      <c r="K32" s="70">
        <v>52220</v>
      </c>
      <c r="L32" s="70">
        <v>0</v>
      </c>
      <c r="M32" s="70">
        <v>-9543</v>
      </c>
      <c r="N32" s="70">
        <v>42677</v>
      </c>
      <c r="O32" s="96">
        <f t="shared" si="2"/>
        <v>986184</v>
      </c>
      <c r="P32" s="97">
        <f t="shared" si="2"/>
        <v>1030204</v>
      </c>
      <c r="Q32" s="98">
        <f t="shared" si="2"/>
        <v>32348</v>
      </c>
      <c r="R32" s="97">
        <f t="shared" si="2"/>
        <v>2048736</v>
      </c>
      <c r="S32" s="53">
        <f t="shared" si="3"/>
        <v>6</v>
      </c>
      <c r="T32" s="54">
        <v>7</v>
      </c>
      <c r="U32" s="54">
        <v>0</v>
      </c>
      <c r="V32" s="2">
        <v>13</v>
      </c>
      <c r="W32" s="109">
        <f t="shared" si="4"/>
        <v>0.48908444208158353</v>
      </c>
      <c r="X32" s="110">
        <f t="shared" si="5"/>
        <v>0.46153846153846156</v>
      </c>
    </row>
    <row r="33" spans="1:24" x14ac:dyDescent="0.2">
      <c r="A33" t="s">
        <v>70</v>
      </c>
      <c r="B33" t="s">
        <v>71</v>
      </c>
      <c r="C33" s="55">
        <v>175342</v>
      </c>
      <c r="D33" s="3">
        <v>262071</v>
      </c>
      <c r="E33" s="56">
        <f t="shared" si="0"/>
        <v>82</v>
      </c>
      <c r="F33" s="3">
        <v>437495</v>
      </c>
      <c r="G33" s="55">
        <v>122921</v>
      </c>
      <c r="H33" s="75">
        <v>0</v>
      </c>
      <c r="I33" s="75">
        <v>1</v>
      </c>
      <c r="J33" s="73">
        <f t="shared" si="1"/>
        <v>157287</v>
      </c>
      <c r="K33" s="70">
        <v>52680</v>
      </c>
      <c r="L33" s="70">
        <v>0</v>
      </c>
      <c r="M33" s="70">
        <v>0</v>
      </c>
      <c r="N33" s="70">
        <v>52680</v>
      </c>
      <c r="O33" s="96">
        <f t="shared" si="2"/>
        <v>228022</v>
      </c>
      <c r="P33" s="97">
        <f t="shared" si="2"/>
        <v>262071</v>
      </c>
      <c r="Q33" s="98">
        <f t="shared" si="2"/>
        <v>82</v>
      </c>
      <c r="R33" s="97">
        <f t="shared" si="2"/>
        <v>490175</v>
      </c>
      <c r="S33" s="53">
        <f t="shared" si="3"/>
        <v>2</v>
      </c>
      <c r="T33" s="54">
        <v>1</v>
      </c>
      <c r="U33" s="54">
        <v>0</v>
      </c>
      <c r="V33" s="2">
        <v>3</v>
      </c>
      <c r="W33" s="109">
        <f t="shared" si="4"/>
        <v>0.46526271544380354</v>
      </c>
      <c r="X33" s="110">
        <f t="shared" si="5"/>
        <v>0.66666666666666663</v>
      </c>
    </row>
    <row r="34" spans="1:24" x14ac:dyDescent="0.2">
      <c r="A34" t="s">
        <v>72</v>
      </c>
      <c r="B34" t="s">
        <v>73</v>
      </c>
      <c r="C34" s="55">
        <v>1525771</v>
      </c>
      <c r="D34" s="3">
        <v>1777688</v>
      </c>
      <c r="E34" s="56">
        <f t="shared" si="0"/>
        <v>1397550</v>
      </c>
      <c r="F34" s="3">
        <v>4701009</v>
      </c>
      <c r="G34" s="55">
        <v>1024158</v>
      </c>
      <c r="H34" s="75">
        <v>2</v>
      </c>
      <c r="I34" s="75">
        <v>5</v>
      </c>
      <c r="J34" s="73">
        <f t="shared" si="1"/>
        <v>167129.59090909091</v>
      </c>
      <c r="K34" s="70">
        <v>324930</v>
      </c>
      <c r="L34" s="70">
        <v>405132</v>
      </c>
      <c r="M34" s="70">
        <v>-457090</v>
      </c>
      <c r="N34" s="70">
        <v>272972</v>
      </c>
      <c r="O34" s="96">
        <f t="shared" si="2"/>
        <v>1850701</v>
      </c>
      <c r="P34" s="97">
        <f t="shared" si="2"/>
        <v>2182820</v>
      </c>
      <c r="Q34" s="98">
        <f t="shared" si="2"/>
        <v>940460</v>
      </c>
      <c r="R34" s="97">
        <f t="shared" si="2"/>
        <v>4973981</v>
      </c>
      <c r="S34" s="53">
        <f t="shared" si="3"/>
        <v>10</v>
      </c>
      <c r="T34" s="54">
        <v>19</v>
      </c>
      <c r="U34" s="54">
        <v>0</v>
      </c>
      <c r="V34" s="2">
        <v>29</v>
      </c>
      <c r="W34" s="109">
        <f t="shared" si="4"/>
        <v>0.45883013872990869</v>
      </c>
      <c r="X34" s="110">
        <f t="shared" si="5"/>
        <v>0.34482758620689657</v>
      </c>
    </row>
    <row r="35" spans="1:24" x14ac:dyDescent="0.2">
      <c r="A35" t="s">
        <v>74</v>
      </c>
      <c r="B35" s="2" t="s">
        <v>75</v>
      </c>
      <c r="C35" s="55">
        <v>1209033</v>
      </c>
      <c r="D35" s="3">
        <v>970716</v>
      </c>
      <c r="E35" s="56">
        <f t="shared" si="0"/>
        <v>64400</v>
      </c>
      <c r="F35" s="3">
        <v>2244149</v>
      </c>
      <c r="G35" s="55">
        <v>312431</v>
      </c>
      <c r="H35" s="75">
        <v>2</v>
      </c>
      <c r="I35" s="75">
        <v>0</v>
      </c>
      <c r="J35" s="73">
        <f t="shared" ref="J35:J52" si="6">(F35-G35)/(V35-SUM(H35:I35))</f>
        <v>175610.72727272726</v>
      </c>
      <c r="K35" s="70">
        <v>0</v>
      </c>
      <c r="L35" s="70">
        <v>121234</v>
      </c>
      <c r="M35" s="70">
        <v>-29553</v>
      </c>
      <c r="N35" s="70">
        <v>91681</v>
      </c>
      <c r="O35" s="96">
        <f t="shared" ref="O35:R52" si="7">C35+K35</f>
        <v>1209033</v>
      </c>
      <c r="P35" s="97">
        <f t="shared" si="7"/>
        <v>1091950</v>
      </c>
      <c r="Q35" s="98">
        <f t="shared" si="7"/>
        <v>34847</v>
      </c>
      <c r="R35" s="97">
        <f t="shared" si="7"/>
        <v>2335830</v>
      </c>
      <c r="S35" s="53">
        <f t="shared" si="3"/>
        <v>7</v>
      </c>
      <c r="T35" s="54">
        <v>6</v>
      </c>
      <c r="U35" s="54">
        <v>0</v>
      </c>
      <c r="V35" s="2">
        <v>13</v>
      </c>
      <c r="W35" s="109">
        <f t="shared" si="4"/>
        <v>0.52544195241772751</v>
      </c>
      <c r="X35" s="110">
        <f t="shared" si="5"/>
        <v>0.53846153846153844</v>
      </c>
    </row>
    <row r="36" spans="1:24" s="2" customFormat="1" x14ac:dyDescent="0.2">
      <c r="A36" s="2" t="s">
        <v>76</v>
      </c>
      <c r="B36" s="2" t="s">
        <v>77</v>
      </c>
      <c r="C36" s="55">
        <v>109957</v>
      </c>
      <c r="D36" s="3">
        <v>121073</v>
      </c>
      <c r="E36" s="56">
        <f t="shared" si="0"/>
        <v>0</v>
      </c>
      <c r="F36" s="3">
        <v>231030</v>
      </c>
      <c r="G36" s="55">
        <v>0</v>
      </c>
      <c r="H36" s="75">
        <v>0</v>
      </c>
      <c r="I36" s="75">
        <v>0</v>
      </c>
      <c r="J36" s="73">
        <f t="shared" si="6"/>
        <v>231030</v>
      </c>
      <c r="K36" s="70">
        <v>0</v>
      </c>
      <c r="L36" s="70">
        <v>0</v>
      </c>
      <c r="M36" s="70">
        <v>0</v>
      </c>
      <c r="N36" s="70">
        <v>0</v>
      </c>
      <c r="O36" s="96">
        <f t="shared" si="7"/>
        <v>109957</v>
      </c>
      <c r="P36" s="97">
        <f t="shared" si="7"/>
        <v>121073</v>
      </c>
      <c r="Q36" s="98">
        <f t="shared" si="7"/>
        <v>0</v>
      </c>
      <c r="R36" s="97">
        <f t="shared" si="7"/>
        <v>231030</v>
      </c>
      <c r="S36" s="53">
        <f t="shared" si="3"/>
        <v>0</v>
      </c>
      <c r="T36" s="54">
        <v>1</v>
      </c>
      <c r="U36" s="54">
        <v>0</v>
      </c>
      <c r="V36" s="2">
        <v>1</v>
      </c>
      <c r="W36" s="109">
        <f t="shared" si="4"/>
        <v>0.47594251828766826</v>
      </c>
      <c r="X36" s="110">
        <f t="shared" si="5"/>
        <v>0</v>
      </c>
    </row>
    <row r="37" spans="1:24" x14ac:dyDescent="0.2">
      <c r="A37" t="s">
        <v>78</v>
      </c>
      <c r="B37" s="2" t="s">
        <v>79</v>
      </c>
      <c r="C37" s="55">
        <v>1775555</v>
      </c>
      <c r="D37" s="3">
        <v>1331614</v>
      </c>
      <c r="E37" s="56">
        <f t="shared" si="0"/>
        <v>50854</v>
      </c>
      <c r="F37" s="3">
        <v>3158023</v>
      </c>
      <c r="G37" s="55">
        <v>125546</v>
      </c>
      <c r="H37" s="75">
        <v>1</v>
      </c>
      <c r="I37" s="75">
        <v>0</v>
      </c>
      <c r="J37" s="73">
        <f t="shared" si="6"/>
        <v>178381</v>
      </c>
      <c r="K37" s="70">
        <v>0</v>
      </c>
      <c r="L37" s="70">
        <v>53805</v>
      </c>
      <c r="M37" s="70">
        <v>0</v>
      </c>
      <c r="N37" s="70">
        <v>53805</v>
      </c>
      <c r="O37" s="96">
        <f t="shared" si="7"/>
        <v>1775555</v>
      </c>
      <c r="P37" s="97">
        <f t="shared" si="7"/>
        <v>1385419</v>
      </c>
      <c r="Q37" s="98">
        <f t="shared" si="7"/>
        <v>50854</v>
      </c>
      <c r="R37" s="97">
        <f t="shared" si="7"/>
        <v>3211828</v>
      </c>
      <c r="S37" s="53">
        <f t="shared" si="3"/>
        <v>12</v>
      </c>
      <c r="T37" s="54">
        <v>6</v>
      </c>
      <c r="U37" s="54">
        <v>0</v>
      </c>
      <c r="V37" s="2">
        <v>18</v>
      </c>
      <c r="W37" s="109">
        <f t="shared" si="4"/>
        <v>0.56171135858757459</v>
      </c>
      <c r="X37" s="110">
        <f t="shared" si="5"/>
        <v>0.66666666666666663</v>
      </c>
    </row>
    <row r="38" spans="1:24" x14ac:dyDescent="0.2">
      <c r="A38" t="s">
        <v>80</v>
      </c>
      <c r="B38" t="s">
        <v>81</v>
      </c>
      <c r="C38" s="55">
        <v>546832</v>
      </c>
      <c r="D38" s="3">
        <v>391927</v>
      </c>
      <c r="E38" s="56">
        <f t="shared" si="0"/>
        <v>63093</v>
      </c>
      <c r="F38" s="3">
        <v>1001852</v>
      </c>
      <c r="G38" s="55">
        <v>196090</v>
      </c>
      <c r="H38" s="75">
        <v>1</v>
      </c>
      <c r="I38" s="75">
        <v>0</v>
      </c>
      <c r="J38" s="73">
        <f t="shared" si="6"/>
        <v>201440.5</v>
      </c>
      <c r="K38" s="70">
        <v>0</v>
      </c>
      <c r="L38" s="70">
        <v>63517</v>
      </c>
      <c r="M38" s="70">
        <v>-47884</v>
      </c>
      <c r="N38" s="70">
        <v>15633</v>
      </c>
      <c r="O38" s="96">
        <f t="shared" si="7"/>
        <v>546832</v>
      </c>
      <c r="P38" s="97">
        <f t="shared" si="7"/>
        <v>455444</v>
      </c>
      <c r="Q38" s="98">
        <f t="shared" si="7"/>
        <v>15209</v>
      </c>
      <c r="R38" s="97">
        <f t="shared" si="7"/>
        <v>1017485</v>
      </c>
      <c r="S38" s="53">
        <f t="shared" si="3"/>
        <v>4</v>
      </c>
      <c r="T38" s="54">
        <v>1</v>
      </c>
      <c r="U38" s="54">
        <v>0</v>
      </c>
      <c r="V38" s="2">
        <v>5</v>
      </c>
      <c r="W38" s="109">
        <f t="shared" si="4"/>
        <v>0.54559023662144956</v>
      </c>
      <c r="X38" s="110">
        <f t="shared" si="5"/>
        <v>0.8</v>
      </c>
    </row>
    <row r="39" spans="1:24" x14ac:dyDescent="0.2">
      <c r="A39" t="s">
        <v>82</v>
      </c>
      <c r="B39" t="s">
        <v>83</v>
      </c>
      <c r="C39" s="55">
        <v>528997</v>
      </c>
      <c r="D39" s="3">
        <v>676920</v>
      </c>
      <c r="E39" s="56">
        <f t="shared" si="0"/>
        <v>34398</v>
      </c>
      <c r="F39" s="3">
        <v>1240315</v>
      </c>
      <c r="G39" s="55">
        <v>0</v>
      </c>
      <c r="H39" s="75">
        <v>0</v>
      </c>
      <c r="I39" s="75">
        <v>0</v>
      </c>
      <c r="J39" s="73">
        <f t="shared" si="6"/>
        <v>248063</v>
      </c>
      <c r="K39" s="70">
        <v>0</v>
      </c>
      <c r="L39" s="70">
        <v>0</v>
      </c>
      <c r="M39" s="70">
        <v>0</v>
      </c>
      <c r="N39" s="70">
        <v>0</v>
      </c>
      <c r="O39" s="96">
        <f t="shared" si="7"/>
        <v>528997</v>
      </c>
      <c r="P39" s="97">
        <f t="shared" si="7"/>
        <v>676920</v>
      </c>
      <c r="Q39" s="98">
        <f t="shared" si="7"/>
        <v>34398</v>
      </c>
      <c r="R39" s="97">
        <f t="shared" si="7"/>
        <v>1240315</v>
      </c>
      <c r="S39" s="53">
        <f t="shared" si="3"/>
        <v>1</v>
      </c>
      <c r="T39" s="54">
        <v>4</v>
      </c>
      <c r="U39" s="54">
        <v>0</v>
      </c>
      <c r="V39" s="2">
        <v>5</v>
      </c>
      <c r="W39" s="109">
        <f t="shared" si="4"/>
        <v>0.4386678353485356</v>
      </c>
      <c r="X39" s="110">
        <f t="shared" si="5"/>
        <v>0.2</v>
      </c>
    </row>
    <row r="40" spans="1:24" x14ac:dyDescent="0.2">
      <c r="A40" t="s">
        <v>84</v>
      </c>
      <c r="B40" s="2" t="s">
        <v>85</v>
      </c>
      <c r="C40" s="55">
        <v>1859270</v>
      </c>
      <c r="D40" s="3">
        <v>1348665</v>
      </c>
      <c r="E40" s="56">
        <f t="shared" si="0"/>
        <v>102378</v>
      </c>
      <c r="F40" s="3">
        <v>3310313</v>
      </c>
      <c r="G40" s="55">
        <v>872853</v>
      </c>
      <c r="H40" s="75">
        <v>5</v>
      </c>
      <c r="I40" s="75">
        <v>1</v>
      </c>
      <c r="J40" s="73">
        <f t="shared" si="6"/>
        <v>187496.92307692306</v>
      </c>
      <c r="K40" s="70">
        <v>89242</v>
      </c>
      <c r="L40" s="70">
        <v>303149</v>
      </c>
      <c r="M40" s="70">
        <v>-93665</v>
      </c>
      <c r="N40" s="70">
        <v>298726</v>
      </c>
      <c r="O40" s="96">
        <f t="shared" si="7"/>
        <v>1948512</v>
      </c>
      <c r="P40" s="97">
        <f t="shared" si="7"/>
        <v>1651814</v>
      </c>
      <c r="Q40" s="98">
        <f t="shared" si="7"/>
        <v>8713</v>
      </c>
      <c r="R40" s="97">
        <f t="shared" si="7"/>
        <v>3609039</v>
      </c>
      <c r="S40" s="53">
        <f t="shared" si="3"/>
        <v>12</v>
      </c>
      <c r="T40" s="54">
        <v>7</v>
      </c>
      <c r="U40" s="54">
        <v>0</v>
      </c>
      <c r="V40" s="2">
        <v>19</v>
      </c>
      <c r="W40" s="109">
        <f t="shared" si="4"/>
        <v>0.54120432427507958</v>
      </c>
      <c r="X40" s="110">
        <f t="shared" si="5"/>
        <v>0.63157894736842102</v>
      </c>
    </row>
    <row r="41" spans="1:24" x14ac:dyDescent="0.2">
      <c r="A41" t="s">
        <v>86</v>
      </c>
      <c r="B41" t="s">
        <v>87</v>
      </c>
      <c r="C41" s="55">
        <v>97137</v>
      </c>
      <c r="D41" s="3">
        <v>224676</v>
      </c>
      <c r="E41" s="56">
        <f t="shared" si="0"/>
        <v>6930</v>
      </c>
      <c r="F41" s="3">
        <v>328743</v>
      </c>
      <c r="G41" s="55">
        <v>0</v>
      </c>
      <c r="H41" s="75">
        <v>0</v>
      </c>
      <c r="I41" s="75">
        <v>0</v>
      </c>
      <c r="J41" s="73">
        <f t="shared" si="6"/>
        <v>164371.5</v>
      </c>
      <c r="K41" s="70">
        <v>0</v>
      </c>
      <c r="L41" s="70">
        <v>0</v>
      </c>
      <c r="M41" s="70">
        <v>0</v>
      </c>
      <c r="N41" s="70">
        <v>0</v>
      </c>
      <c r="O41" s="96">
        <f t="shared" si="7"/>
        <v>97137</v>
      </c>
      <c r="P41" s="97">
        <f t="shared" si="7"/>
        <v>224676</v>
      </c>
      <c r="Q41" s="98">
        <f t="shared" si="7"/>
        <v>6930</v>
      </c>
      <c r="R41" s="97">
        <f t="shared" si="7"/>
        <v>328743</v>
      </c>
      <c r="S41" s="53">
        <f t="shared" si="3"/>
        <v>0</v>
      </c>
      <c r="T41" s="54">
        <v>2</v>
      </c>
      <c r="U41" s="54">
        <v>0</v>
      </c>
      <c r="V41" s="2">
        <v>2</v>
      </c>
      <c r="W41" s="109">
        <f t="shared" si="4"/>
        <v>0.30184299577705065</v>
      </c>
      <c r="X41" s="110">
        <f t="shared" si="5"/>
        <v>0</v>
      </c>
    </row>
    <row r="42" spans="1:24" x14ac:dyDescent="0.2">
      <c r="A42" t="s">
        <v>88</v>
      </c>
      <c r="B42" t="s">
        <v>89</v>
      </c>
      <c r="C42" s="55">
        <v>569267</v>
      </c>
      <c r="D42" s="3">
        <v>344972</v>
      </c>
      <c r="E42" s="56">
        <f t="shared" si="0"/>
        <v>70176</v>
      </c>
      <c r="F42" s="3">
        <v>984415</v>
      </c>
      <c r="G42" s="55">
        <v>455756</v>
      </c>
      <c r="H42" s="75">
        <v>2</v>
      </c>
      <c r="I42" s="75">
        <v>1</v>
      </c>
      <c r="J42" s="73">
        <f t="shared" si="6"/>
        <v>176219.66666666666</v>
      </c>
      <c r="K42" s="70">
        <v>52866</v>
      </c>
      <c r="L42" s="70">
        <v>117889</v>
      </c>
      <c r="M42" s="70">
        <v>-62133</v>
      </c>
      <c r="N42" s="70">
        <v>108622</v>
      </c>
      <c r="O42" s="96">
        <f t="shared" si="7"/>
        <v>622133</v>
      </c>
      <c r="P42" s="97">
        <f t="shared" si="7"/>
        <v>462861</v>
      </c>
      <c r="Q42" s="98">
        <f t="shared" si="7"/>
        <v>8043</v>
      </c>
      <c r="R42" s="97">
        <f t="shared" si="7"/>
        <v>1093037</v>
      </c>
      <c r="S42" s="53">
        <f t="shared" si="3"/>
        <v>4</v>
      </c>
      <c r="T42" s="54">
        <v>2</v>
      </c>
      <c r="U42" s="54">
        <v>0</v>
      </c>
      <c r="V42" s="2">
        <v>6</v>
      </c>
      <c r="W42" s="109">
        <f t="shared" si="4"/>
        <v>0.57339764090861334</v>
      </c>
      <c r="X42" s="110">
        <f t="shared" si="5"/>
        <v>0.66666666666666663</v>
      </c>
    </row>
    <row r="43" spans="1:24" x14ac:dyDescent="0.2">
      <c r="A43" t="s">
        <v>90</v>
      </c>
      <c r="B43" t="s">
        <v>91</v>
      </c>
      <c r="C43" s="55">
        <v>180023</v>
      </c>
      <c r="D43" s="3">
        <v>153551</v>
      </c>
      <c r="E43" s="56">
        <f t="shared" si="0"/>
        <v>3117</v>
      </c>
      <c r="F43" s="3">
        <v>336691</v>
      </c>
      <c r="G43" s="55">
        <v>0</v>
      </c>
      <c r="H43" s="75">
        <v>0</v>
      </c>
      <c r="I43" s="75">
        <v>0</v>
      </c>
      <c r="J43" s="73">
        <f t="shared" si="6"/>
        <v>336691</v>
      </c>
      <c r="K43" s="70">
        <v>0</v>
      </c>
      <c r="L43" s="70">
        <v>0</v>
      </c>
      <c r="M43" s="70">
        <v>0</v>
      </c>
      <c r="N43" s="70">
        <v>0</v>
      </c>
      <c r="O43" s="96">
        <f t="shared" si="7"/>
        <v>180023</v>
      </c>
      <c r="P43" s="97">
        <f t="shared" si="7"/>
        <v>153551</v>
      </c>
      <c r="Q43" s="98">
        <f t="shared" si="7"/>
        <v>3117</v>
      </c>
      <c r="R43" s="97">
        <f t="shared" si="7"/>
        <v>336691</v>
      </c>
      <c r="S43" s="53">
        <f t="shared" si="3"/>
        <v>1</v>
      </c>
      <c r="T43" s="54">
        <v>0</v>
      </c>
      <c r="U43" s="54">
        <v>0</v>
      </c>
      <c r="V43" s="2">
        <v>1</v>
      </c>
      <c r="W43" s="109">
        <f t="shared" si="4"/>
        <v>0.53967935150821111</v>
      </c>
      <c r="X43" s="110">
        <f t="shared" si="5"/>
        <v>1</v>
      </c>
    </row>
    <row r="44" spans="1:24" x14ac:dyDescent="0.2">
      <c r="A44" t="s">
        <v>92</v>
      </c>
      <c r="B44" t="s">
        <v>93</v>
      </c>
      <c r="C44" s="55">
        <v>770510</v>
      </c>
      <c r="D44" s="3">
        <v>708375</v>
      </c>
      <c r="E44" s="56">
        <f t="shared" si="0"/>
        <v>50505</v>
      </c>
      <c r="F44" s="3">
        <v>1529390</v>
      </c>
      <c r="G44" s="55">
        <v>273146</v>
      </c>
      <c r="H44" s="75">
        <v>1</v>
      </c>
      <c r="I44" s="75">
        <v>1</v>
      </c>
      <c r="J44" s="73">
        <f t="shared" si="6"/>
        <v>179463.42857142858</v>
      </c>
      <c r="K44" s="70">
        <v>53839</v>
      </c>
      <c r="L44" s="70">
        <v>59277</v>
      </c>
      <c r="M44" s="70">
        <v>-24942</v>
      </c>
      <c r="N44" s="70">
        <v>88174</v>
      </c>
      <c r="O44" s="96">
        <f t="shared" si="7"/>
        <v>824349</v>
      </c>
      <c r="P44" s="97">
        <f t="shared" si="7"/>
        <v>767652</v>
      </c>
      <c r="Q44" s="98">
        <f t="shared" si="7"/>
        <v>25563</v>
      </c>
      <c r="R44" s="97">
        <f t="shared" si="7"/>
        <v>1617564</v>
      </c>
      <c r="S44" s="53">
        <f t="shared" si="3"/>
        <v>4</v>
      </c>
      <c r="T44" s="54">
        <v>5</v>
      </c>
      <c r="U44" s="54">
        <v>0</v>
      </c>
      <c r="V44" s="2">
        <v>9</v>
      </c>
      <c r="W44" s="109">
        <f t="shared" si="4"/>
        <v>0.51780683554847018</v>
      </c>
      <c r="X44" s="110">
        <f t="shared" si="5"/>
        <v>0.44444444444444442</v>
      </c>
    </row>
    <row r="45" spans="1:24" x14ac:dyDescent="0.2">
      <c r="A45" t="s">
        <v>94</v>
      </c>
      <c r="B45" s="2" t="s">
        <v>95</v>
      </c>
      <c r="C45" s="55">
        <v>2290723</v>
      </c>
      <c r="D45" s="3">
        <v>1885178</v>
      </c>
      <c r="E45" s="56">
        <f t="shared" si="0"/>
        <v>119309</v>
      </c>
      <c r="F45" s="3">
        <v>4295210</v>
      </c>
      <c r="G45" s="55">
        <v>920756</v>
      </c>
      <c r="H45" s="75">
        <v>4</v>
      </c>
      <c r="I45" s="75">
        <v>5</v>
      </c>
      <c r="J45" s="73">
        <f t="shared" si="6"/>
        <v>146715.39130434784</v>
      </c>
      <c r="K45" s="70">
        <v>231007</v>
      </c>
      <c r="L45" s="70">
        <v>354054</v>
      </c>
      <c r="M45" s="70">
        <v>-67519</v>
      </c>
      <c r="N45" s="70">
        <v>517542</v>
      </c>
      <c r="O45" s="96">
        <f t="shared" si="7"/>
        <v>2521730</v>
      </c>
      <c r="P45" s="97">
        <f t="shared" si="7"/>
        <v>2239232</v>
      </c>
      <c r="Q45" s="98">
        <f t="shared" si="7"/>
        <v>51790</v>
      </c>
      <c r="R45" s="97">
        <f t="shared" si="7"/>
        <v>4812752</v>
      </c>
      <c r="S45" s="53">
        <f t="shared" si="3"/>
        <v>15</v>
      </c>
      <c r="T45" s="54">
        <v>17</v>
      </c>
      <c r="U45" s="54">
        <v>0</v>
      </c>
      <c r="V45" s="2">
        <v>32</v>
      </c>
      <c r="W45" s="109">
        <f t="shared" si="4"/>
        <v>0.52966816370304992</v>
      </c>
      <c r="X45" s="110">
        <f t="shared" si="5"/>
        <v>0.46875</v>
      </c>
    </row>
    <row r="46" spans="1:24" x14ac:dyDescent="0.2">
      <c r="A46" t="s">
        <v>96</v>
      </c>
      <c r="B46" t="s">
        <v>97</v>
      </c>
      <c r="C46" s="55">
        <v>321986</v>
      </c>
      <c r="D46" s="3">
        <v>221401</v>
      </c>
      <c r="E46" s="56">
        <f t="shared" si="0"/>
        <v>13766</v>
      </c>
      <c r="F46" s="3">
        <v>557153</v>
      </c>
      <c r="G46" s="55">
        <v>0</v>
      </c>
      <c r="H46" s="75">
        <v>0</v>
      </c>
      <c r="I46" s="75">
        <v>0</v>
      </c>
      <c r="J46" s="73">
        <f t="shared" si="6"/>
        <v>185717.66666666666</v>
      </c>
      <c r="K46" s="70">
        <v>0</v>
      </c>
      <c r="L46" s="70">
        <v>0</v>
      </c>
      <c r="M46" s="70">
        <v>0</v>
      </c>
      <c r="N46" s="70">
        <v>0</v>
      </c>
      <c r="O46" s="96">
        <f t="shared" si="7"/>
        <v>321986</v>
      </c>
      <c r="P46" s="97">
        <f t="shared" si="7"/>
        <v>221401</v>
      </c>
      <c r="Q46" s="98">
        <f t="shared" si="7"/>
        <v>13766</v>
      </c>
      <c r="R46" s="97">
        <f t="shared" si="7"/>
        <v>557153</v>
      </c>
      <c r="S46" s="53">
        <f t="shared" si="3"/>
        <v>2</v>
      </c>
      <c r="T46" s="54">
        <v>1</v>
      </c>
      <c r="U46" s="54">
        <v>0</v>
      </c>
      <c r="V46" s="2">
        <v>3</v>
      </c>
      <c r="W46" s="109">
        <f t="shared" si="4"/>
        <v>0.59255374162429353</v>
      </c>
      <c r="X46" s="110">
        <f t="shared" si="5"/>
        <v>0.66666666666666663</v>
      </c>
    </row>
    <row r="47" spans="1:24" x14ac:dyDescent="0.2">
      <c r="A47" t="s">
        <v>98</v>
      </c>
      <c r="B47" t="s">
        <v>99</v>
      </c>
      <c r="C47" s="55">
        <v>72813</v>
      </c>
      <c r="D47" s="3">
        <v>0</v>
      </c>
      <c r="E47" s="56">
        <f t="shared" si="0"/>
        <v>152442</v>
      </c>
      <c r="F47" s="3">
        <v>225255</v>
      </c>
      <c r="G47" s="55">
        <v>0</v>
      </c>
      <c r="H47" s="75">
        <v>0</v>
      </c>
      <c r="I47" s="75">
        <v>0</v>
      </c>
      <c r="J47" s="73">
        <f t="shared" si="6"/>
        <v>225255</v>
      </c>
      <c r="K47" s="70">
        <v>0</v>
      </c>
      <c r="L47" s="70">
        <v>0</v>
      </c>
      <c r="M47" s="70">
        <v>0</v>
      </c>
      <c r="N47" s="70">
        <v>0</v>
      </c>
      <c r="O47" s="96">
        <f t="shared" si="7"/>
        <v>72813</v>
      </c>
      <c r="P47" s="97">
        <f t="shared" si="7"/>
        <v>0</v>
      </c>
      <c r="Q47" s="98">
        <f t="shared" si="7"/>
        <v>152442</v>
      </c>
      <c r="R47" s="97">
        <f t="shared" si="7"/>
        <v>225255</v>
      </c>
      <c r="S47" s="53">
        <f t="shared" si="3"/>
        <v>0</v>
      </c>
      <c r="T47" s="54">
        <v>0</v>
      </c>
      <c r="U47" s="54">
        <v>1</v>
      </c>
      <c r="V47" s="2">
        <v>1</v>
      </c>
      <c r="W47" s="109" t="s">
        <v>1</v>
      </c>
      <c r="X47" s="110" t="s">
        <v>1</v>
      </c>
    </row>
    <row r="48" spans="1:24" x14ac:dyDescent="0.2">
      <c r="A48" t="s">
        <v>100</v>
      </c>
      <c r="B48" s="2" t="s">
        <v>101</v>
      </c>
      <c r="C48" s="55">
        <v>955673</v>
      </c>
      <c r="D48" s="3">
        <v>440478</v>
      </c>
      <c r="E48" s="56">
        <f t="shared" si="0"/>
        <v>120331</v>
      </c>
      <c r="F48" s="3">
        <v>1516482</v>
      </c>
      <c r="G48" s="55">
        <v>869170</v>
      </c>
      <c r="H48" s="75">
        <v>5</v>
      </c>
      <c r="I48" s="75">
        <v>2</v>
      </c>
      <c r="J48" s="73">
        <f t="shared" si="6"/>
        <v>161828</v>
      </c>
      <c r="K48" s="70">
        <v>122539</v>
      </c>
      <c r="L48" s="70">
        <v>291180</v>
      </c>
      <c r="M48" s="70">
        <v>-114957</v>
      </c>
      <c r="N48" s="70">
        <v>298762</v>
      </c>
      <c r="O48" s="96">
        <f t="shared" si="7"/>
        <v>1078212</v>
      </c>
      <c r="P48" s="97">
        <f t="shared" si="7"/>
        <v>731658</v>
      </c>
      <c r="Q48" s="98">
        <f t="shared" si="7"/>
        <v>5374</v>
      </c>
      <c r="R48" s="97">
        <f t="shared" si="7"/>
        <v>1815244</v>
      </c>
      <c r="S48" s="53">
        <f t="shared" si="3"/>
        <v>8</v>
      </c>
      <c r="T48" s="54">
        <v>3</v>
      </c>
      <c r="U48" s="54">
        <v>0</v>
      </c>
      <c r="V48" s="2">
        <v>11</v>
      </c>
      <c r="W48" s="109">
        <f t="shared" si="4"/>
        <v>0.59574002552669525</v>
      </c>
      <c r="X48" s="110">
        <f t="shared" si="5"/>
        <v>0.72727272727272729</v>
      </c>
    </row>
    <row r="49" spans="1:24" x14ac:dyDescent="0.2">
      <c r="A49" t="s">
        <v>102</v>
      </c>
      <c r="B49" t="s">
        <v>103</v>
      </c>
      <c r="C49" s="55">
        <v>778922</v>
      </c>
      <c r="D49" s="3">
        <v>907440</v>
      </c>
      <c r="E49" s="56">
        <f t="shared" si="0"/>
        <v>52754</v>
      </c>
      <c r="F49" s="3">
        <v>1739116</v>
      </c>
      <c r="G49" s="55">
        <v>0</v>
      </c>
      <c r="H49" s="75">
        <v>0</v>
      </c>
      <c r="I49" s="75">
        <v>0</v>
      </c>
      <c r="J49" s="73">
        <f t="shared" si="6"/>
        <v>193235.11111111112</v>
      </c>
      <c r="K49" s="70">
        <v>0</v>
      </c>
      <c r="L49" s="70">
        <v>0</v>
      </c>
      <c r="M49" s="70">
        <v>0</v>
      </c>
      <c r="N49" s="70">
        <v>0</v>
      </c>
      <c r="O49" s="96">
        <f t="shared" si="7"/>
        <v>778922</v>
      </c>
      <c r="P49" s="97">
        <f t="shared" si="7"/>
        <v>907440</v>
      </c>
      <c r="Q49" s="98">
        <f t="shared" si="7"/>
        <v>52754</v>
      </c>
      <c r="R49" s="97">
        <f t="shared" si="7"/>
        <v>1739116</v>
      </c>
      <c r="S49" s="53">
        <f t="shared" si="3"/>
        <v>3</v>
      </c>
      <c r="T49" s="54">
        <v>6</v>
      </c>
      <c r="U49" s="54">
        <v>0</v>
      </c>
      <c r="V49" s="2">
        <v>9</v>
      </c>
      <c r="W49" s="109">
        <f t="shared" si="4"/>
        <v>0.46189489563925185</v>
      </c>
      <c r="X49" s="110">
        <f t="shared" si="5"/>
        <v>0.33333333333333331</v>
      </c>
    </row>
    <row r="50" spans="1:24" x14ac:dyDescent="0.2">
      <c r="A50" t="s">
        <v>104</v>
      </c>
      <c r="B50" t="s">
        <v>105</v>
      </c>
      <c r="C50" s="55">
        <v>135505</v>
      </c>
      <c r="D50" s="3">
        <v>264124</v>
      </c>
      <c r="E50" s="56">
        <f t="shared" si="0"/>
        <v>320</v>
      </c>
      <c r="F50" s="3">
        <v>399949</v>
      </c>
      <c r="G50" s="55">
        <v>111261</v>
      </c>
      <c r="H50" s="75">
        <v>0</v>
      </c>
      <c r="I50" s="75">
        <v>1</v>
      </c>
      <c r="J50" s="73">
        <f t="shared" si="6"/>
        <v>144344</v>
      </c>
      <c r="K50" s="70">
        <v>47546</v>
      </c>
      <c r="L50" s="70">
        <v>0</v>
      </c>
      <c r="M50" s="70">
        <v>-320</v>
      </c>
      <c r="N50" s="70">
        <v>47226</v>
      </c>
      <c r="O50" s="96">
        <f t="shared" si="7"/>
        <v>183051</v>
      </c>
      <c r="P50" s="97">
        <f t="shared" si="7"/>
        <v>264124</v>
      </c>
      <c r="Q50" s="98">
        <f t="shared" si="7"/>
        <v>0</v>
      </c>
      <c r="R50" s="97">
        <f t="shared" si="7"/>
        <v>447175</v>
      </c>
      <c r="S50" s="53">
        <f t="shared" si="3"/>
        <v>1</v>
      </c>
      <c r="T50" s="54">
        <v>2</v>
      </c>
      <c r="U50" s="54">
        <v>0</v>
      </c>
      <c r="V50" s="2">
        <v>3</v>
      </c>
      <c r="W50" s="109">
        <f t="shared" si="4"/>
        <v>0.40934980712249119</v>
      </c>
      <c r="X50" s="110">
        <f t="shared" si="5"/>
        <v>0.33333333333333331</v>
      </c>
    </row>
    <row r="51" spans="1:24" x14ac:dyDescent="0.2">
      <c r="A51" t="s">
        <v>106</v>
      </c>
      <c r="B51" s="2" t="s">
        <v>107</v>
      </c>
      <c r="C51" s="55">
        <v>889146</v>
      </c>
      <c r="D51" s="3">
        <v>676925</v>
      </c>
      <c r="E51" s="56">
        <f t="shared" si="0"/>
        <v>71475</v>
      </c>
      <c r="F51" s="3">
        <v>1637546</v>
      </c>
      <c r="G51" s="55">
        <v>534540</v>
      </c>
      <c r="H51" s="75">
        <v>2</v>
      </c>
      <c r="I51" s="75">
        <v>1</v>
      </c>
      <c r="J51" s="73">
        <f t="shared" si="6"/>
        <v>220601.2</v>
      </c>
      <c r="K51" s="70">
        <v>66180</v>
      </c>
      <c r="L51" s="70">
        <v>187129</v>
      </c>
      <c r="M51" s="70">
        <v>-51451</v>
      </c>
      <c r="N51" s="70">
        <v>201858</v>
      </c>
      <c r="O51" s="96">
        <f t="shared" si="7"/>
        <v>955326</v>
      </c>
      <c r="P51" s="97">
        <f t="shared" si="7"/>
        <v>864054</v>
      </c>
      <c r="Q51" s="98">
        <f t="shared" si="7"/>
        <v>20024</v>
      </c>
      <c r="R51" s="97">
        <f t="shared" si="7"/>
        <v>1839404</v>
      </c>
      <c r="S51" s="53">
        <f t="shared" si="3"/>
        <v>4</v>
      </c>
      <c r="T51" s="54">
        <v>4</v>
      </c>
      <c r="U51" s="54">
        <v>0</v>
      </c>
      <c r="V51" s="2">
        <v>8</v>
      </c>
      <c r="W51" s="109">
        <f t="shared" si="4"/>
        <v>0.52508327012498768</v>
      </c>
      <c r="X51" s="110">
        <f t="shared" si="5"/>
        <v>0.5</v>
      </c>
    </row>
    <row r="52" spans="1:24" x14ac:dyDescent="0.2">
      <c r="A52" t="s">
        <v>108</v>
      </c>
      <c r="B52" t="s">
        <v>109</v>
      </c>
      <c r="C52" s="55">
        <v>110229</v>
      </c>
      <c r="D52" s="3">
        <v>65961</v>
      </c>
      <c r="E52" s="56">
        <f t="shared" si="0"/>
        <v>5962</v>
      </c>
      <c r="F52" s="3">
        <v>182152</v>
      </c>
      <c r="G52" s="55">
        <v>0</v>
      </c>
      <c r="H52" s="75">
        <v>0</v>
      </c>
      <c r="I52" s="75">
        <v>0</v>
      </c>
      <c r="J52" s="73">
        <f t="shared" si="6"/>
        <v>182152</v>
      </c>
      <c r="K52" s="70">
        <v>0</v>
      </c>
      <c r="L52" s="70">
        <v>0</v>
      </c>
      <c r="M52" s="70">
        <v>0</v>
      </c>
      <c r="N52" s="70">
        <v>0</v>
      </c>
      <c r="O52" s="96">
        <f t="shared" si="7"/>
        <v>110229</v>
      </c>
      <c r="P52" s="97">
        <f t="shared" si="7"/>
        <v>65961</v>
      </c>
      <c r="Q52" s="98">
        <f t="shared" si="7"/>
        <v>5962</v>
      </c>
      <c r="R52" s="97">
        <f t="shared" si="7"/>
        <v>182152</v>
      </c>
      <c r="S52" s="53">
        <f t="shared" si="3"/>
        <v>1</v>
      </c>
      <c r="T52" s="54">
        <v>0</v>
      </c>
      <c r="U52" s="54">
        <v>0</v>
      </c>
      <c r="V52" s="2">
        <v>1</v>
      </c>
      <c r="W52" s="109">
        <f t="shared" si="4"/>
        <v>0.62562574493444578</v>
      </c>
      <c r="X52" s="110">
        <f t="shared" si="5"/>
        <v>1</v>
      </c>
    </row>
    <row r="53" spans="1:24" x14ac:dyDescent="0.2">
      <c r="E53" s="21"/>
      <c r="O53" s="96"/>
      <c r="P53" s="99"/>
      <c r="Q53" s="100"/>
      <c r="R53" s="99"/>
    </row>
    <row r="54" spans="1:24" s="29" customFormat="1" x14ac:dyDescent="0.2">
      <c r="A54" s="23" t="s">
        <v>110</v>
      </c>
      <c r="B54" s="23"/>
      <c r="C54" s="24">
        <f>SUM(C3:C52)</f>
        <v>37091270</v>
      </c>
      <c r="D54" s="25">
        <f t="shared" ref="D54:F54" si="8">SUM(D3:D52)</f>
        <v>33642142</v>
      </c>
      <c r="E54" s="26">
        <f t="shared" si="8"/>
        <v>3973143</v>
      </c>
      <c r="F54" s="25">
        <f t="shared" si="8"/>
        <v>74706555</v>
      </c>
      <c r="G54" s="24">
        <f>SUM(G3:G52)</f>
        <v>11208981</v>
      </c>
      <c r="H54" s="25">
        <f t="shared" ref="H54:I54" si="9">SUM(H3:H52)</f>
        <v>44</v>
      </c>
      <c r="I54" s="25">
        <f t="shared" si="9"/>
        <v>37</v>
      </c>
      <c r="J54" s="72" t="s">
        <v>1</v>
      </c>
      <c r="K54" s="25"/>
      <c r="L54" s="25"/>
      <c r="M54" s="25"/>
      <c r="N54" s="25"/>
      <c r="O54" s="101">
        <f>SUM(O3:O52)</f>
        <v>39920405</v>
      </c>
      <c r="P54" s="102">
        <f t="shared" ref="P54:R54" si="10">SUM(P3:P52)</f>
        <v>37252626</v>
      </c>
      <c r="Q54" s="102">
        <f t="shared" si="10"/>
        <v>2288803</v>
      </c>
      <c r="R54" s="102">
        <f t="shared" si="10"/>
        <v>79461834</v>
      </c>
      <c r="S54" s="27">
        <f>SUM(S3:S52)</f>
        <v>229</v>
      </c>
      <c r="T54" s="28">
        <f t="shared" ref="T54:V54" si="11">SUM(T3:T52)</f>
        <v>205</v>
      </c>
      <c r="U54" s="28">
        <f t="shared" si="11"/>
        <v>1</v>
      </c>
      <c r="V54" s="28">
        <f t="shared" si="11"/>
        <v>435</v>
      </c>
      <c r="W54" s="112">
        <f>O54/SUM(O54:P54)</f>
        <v>0.51728439952034544</v>
      </c>
      <c r="X54" s="113">
        <f>S54/V54</f>
        <v>0.52643678160919538</v>
      </c>
    </row>
    <row r="55" spans="1:24" x14ac:dyDescent="0.2">
      <c r="A55" s="105" t="s">
        <v>177</v>
      </c>
      <c r="O55" s="96"/>
      <c r="P55" s="99"/>
      <c r="Q55" s="99"/>
      <c r="R55" s="99"/>
      <c r="W55" s="111">
        <f>ROUND(V54*W54,0)</f>
        <v>225</v>
      </c>
    </row>
    <row r="56" spans="1:24" x14ac:dyDescent="0.2">
      <c r="A56" s="105" t="s">
        <v>178</v>
      </c>
      <c r="O56" s="96"/>
      <c r="P56" s="99"/>
      <c r="Q56" s="99"/>
      <c r="R56" s="99"/>
    </row>
    <row r="57" spans="1:24" x14ac:dyDescent="0.2">
      <c r="A57" s="105"/>
    </row>
    <row r="58" spans="1:24" x14ac:dyDescent="0.2">
      <c r="A58" s="106" t="s">
        <v>179</v>
      </c>
    </row>
  </sheetData>
  <sheetProtection sheet="1" objects="1" scenarios="1"/>
  <autoFilter ref="A2:X52" xr:uid="{00000000-0009-0000-0000-000000000000}"/>
  <pageMargins left="0.7" right="0.7" top="0.75" bottom="0.75" header="0.3" footer="0.3"/>
  <ignoredErrors>
    <ignoredError sqref="W53:X56 W3 W4:W46 W48:W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13"/>
  <sheetViews>
    <sheetView workbookViewId="0">
      <pane xSplit="2" ySplit="2" topLeftCell="H80" activePane="bottomRight" state="frozen"/>
      <selection pane="topRight" activeCell="C1" sqref="C1"/>
      <selection pane="bottomLeft" activeCell="A3" sqref="A3"/>
      <selection pane="bottomRight" activeCell="U108" sqref="A2:U108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7"/>
    <col min="6" max="6" width="10.83203125" style="52"/>
    <col min="7" max="7" width="10.83203125" style="1"/>
    <col min="8" max="8" width="10.83203125" style="17"/>
    <col min="11" max="11" width="10.83203125" style="17"/>
    <col min="13" max="13" width="10.83203125" style="1"/>
    <col min="14" max="14" width="10.83203125" style="20"/>
    <col min="15" max="17" width="10.83203125" style="1"/>
    <col min="18" max="18" width="10.83203125" style="20"/>
    <col min="19" max="21" width="10.83203125" style="1"/>
    <col min="22" max="22" width="52.33203125" style="17" bestFit="1" customWidth="1"/>
  </cols>
  <sheetData>
    <row r="1" spans="1:22" x14ac:dyDescent="0.2">
      <c r="A1" s="30"/>
      <c r="B1" s="30" t="s">
        <v>1</v>
      </c>
      <c r="C1" s="31"/>
      <c r="D1" s="32"/>
      <c r="E1" s="33" t="s">
        <v>111</v>
      </c>
      <c r="F1" s="34"/>
      <c r="G1" s="35"/>
      <c r="H1" s="36"/>
      <c r="I1" s="37" t="s">
        <v>112</v>
      </c>
      <c r="J1" s="38"/>
      <c r="K1" s="76" t="s">
        <v>155</v>
      </c>
      <c r="L1" s="77"/>
      <c r="M1" s="69" t="s">
        <v>149</v>
      </c>
      <c r="N1" s="76"/>
      <c r="O1" s="78" t="s">
        <v>156</v>
      </c>
      <c r="P1" s="79"/>
      <c r="Q1" s="77"/>
      <c r="R1" s="76"/>
      <c r="S1" s="77" t="s">
        <v>157</v>
      </c>
      <c r="T1" s="77"/>
      <c r="U1" s="77"/>
      <c r="V1" s="36"/>
    </row>
    <row r="2" spans="1:22" x14ac:dyDescent="0.2">
      <c r="A2" s="39" t="s">
        <v>3</v>
      </c>
      <c r="B2" s="39" t="s">
        <v>4</v>
      </c>
      <c r="C2" s="31" t="s">
        <v>113</v>
      </c>
      <c r="D2" s="31" t="s">
        <v>114</v>
      </c>
      <c r="E2" s="30" t="s">
        <v>115</v>
      </c>
      <c r="F2" s="40" t="s">
        <v>116</v>
      </c>
      <c r="G2" s="41" t="s">
        <v>117</v>
      </c>
      <c r="H2" s="31" t="s">
        <v>118</v>
      </c>
      <c r="I2" s="30" t="s">
        <v>119</v>
      </c>
      <c r="J2" s="30" t="s">
        <v>120</v>
      </c>
      <c r="K2" s="76" t="s">
        <v>158</v>
      </c>
      <c r="L2" s="77" t="s">
        <v>159</v>
      </c>
      <c r="M2" s="69" t="s">
        <v>153</v>
      </c>
      <c r="N2" s="76" t="s">
        <v>151</v>
      </c>
      <c r="O2" s="77" t="s">
        <v>152</v>
      </c>
      <c r="P2" s="77" t="s">
        <v>160</v>
      </c>
      <c r="Q2" s="77" t="s">
        <v>150</v>
      </c>
      <c r="R2" s="76" t="s">
        <v>161</v>
      </c>
      <c r="S2" s="77" t="s">
        <v>162</v>
      </c>
      <c r="T2" s="77" t="s">
        <v>163</v>
      </c>
      <c r="U2" s="77" t="s">
        <v>164</v>
      </c>
      <c r="V2" s="36" t="s">
        <v>9</v>
      </c>
    </row>
    <row r="3" spans="1:22" s="49" customFormat="1" x14ac:dyDescent="0.2">
      <c r="A3" s="42" t="s">
        <v>10</v>
      </c>
      <c r="B3" s="42" t="s">
        <v>11</v>
      </c>
      <c r="C3" s="43" t="s">
        <v>122</v>
      </c>
      <c r="D3" s="44">
        <v>139705</v>
      </c>
      <c r="E3" s="45">
        <v>0</v>
      </c>
      <c r="F3" s="46">
        <f t="shared" ref="F3:F108" si="0">G3-SUM(D3:E3)</f>
        <v>21396</v>
      </c>
      <c r="G3" s="45">
        <v>161101</v>
      </c>
      <c r="H3" s="47">
        <v>1</v>
      </c>
      <c r="I3" s="48">
        <v>0</v>
      </c>
      <c r="J3" s="48">
        <v>0</v>
      </c>
      <c r="K3" s="80">
        <f>$C$112</f>
        <v>0.7</v>
      </c>
      <c r="L3" s="81">
        <f>$C$113</f>
        <v>0.7</v>
      </c>
      <c r="M3" s="82">
        <f>VLOOKUP(B3,'Election Results by State'!$B$3:$J$52,9,FALSE)</f>
        <v>185761.5</v>
      </c>
      <c r="N3" s="83">
        <f>IF(G3&gt;0,IF(H3&gt;0,MAX(D3,ROUND(K3*M3,0)),MAX(F3,ROUND((1-L3)*(O3/L3),0))),D3)</f>
        <v>139705</v>
      </c>
      <c r="O3" s="82">
        <f>IF(G3&gt;0,IF(I3&gt;0,MAX(E3,ROUND(L3*M3,0)),MAX(F3,ROUND((1-K3)*(N3/K3),0))),E3)</f>
        <v>59874</v>
      </c>
      <c r="P3" s="82">
        <v>0</v>
      </c>
      <c r="Q3" s="82">
        <f>SUM(N3:P3)</f>
        <v>199579</v>
      </c>
      <c r="R3" s="83">
        <f t="shared" ref="R3:U3" si="1">N3-D3</f>
        <v>0</v>
      </c>
      <c r="S3" s="82">
        <f t="shared" si="1"/>
        <v>59874</v>
      </c>
      <c r="T3" s="82">
        <f t="shared" si="1"/>
        <v>-21396</v>
      </c>
      <c r="U3" s="82">
        <f t="shared" si="1"/>
        <v>38478</v>
      </c>
      <c r="V3" s="19"/>
    </row>
    <row r="4" spans="1:22" s="49" customFormat="1" x14ac:dyDescent="0.2">
      <c r="A4" s="42" t="s">
        <v>10</v>
      </c>
      <c r="B4" s="42" t="s">
        <v>11</v>
      </c>
      <c r="C4" s="43" t="s">
        <v>123</v>
      </c>
      <c r="D4" s="44">
        <v>178171</v>
      </c>
      <c r="E4" s="45">
        <v>0</v>
      </c>
      <c r="F4" s="46">
        <f t="shared" ref="F4:F5" si="2">G4-SUM(D4:E4)</f>
        <v>20175</v>
      </c>
      <c r="G4" s="45">
        <v>198346</v>
      </c>
      <c r="H4" s="47">
        <v>1</v>
      </c>
      <c r="I4" s="48">
        <v>0</v>
      </c>
      <c r="J4" s="48">
        <v>0</v>
      </c>
      <c r="K4" s="80">
        <f t="shared" ref="K4:K67" si="3">$C$112</f>
        <v>0.7</v>
      </c>
      <c r="L4" s="81">
        <f t="shared" ref="L4:L67" si="4">$C$113</f>
        <v>0.7</v>
      </c>
      <c r="M4" s="82">
        <f>VLOOKUP(B4,'Election Results by State'!$B$3:$J$52,9,FALSE)</f>
        <v>185761.5</v>
      </c>
      <c r="N4" s="83">
        <f t="shared" ref="N4:N67" si="5">IF(G4&gt;0,IF(H4&gt;0,MAX(D4,ROUND(K4*M4,0)),MAX(F4,ROUND((1-L4)*(O4/L4),0))),D4)</f>
        <v>178171</v>
      </c>
      <c r="O4" s="82">
        <f t="shared" ref="O4:O67" si="6">IF(G4&gt;0,IF(I4&gt;0,MAX(E4,ROUND(L4*M4,0)),MAX(F4,ROUND((1-K4)*(N4/K4),0))),E4)</f>
        <v>76359</v>
      </c>
      <c r="P4" s="82">
        <v>0</v>
      </c>
      <c r="Q4" s="82">
        <f t="shared" ref="Q4:Q67" si="7">SUM(N4:P4)</f>
        <v>254530</v>
      </c>
      <c r="R4" s="83">
        <f t="shared" ref="R4:R67" si="8">N4-D4</f>
        <v>0</v>
      </c>
      <c r="S4" s="82">
        <f t="shared" ref="S4:S67" si="9">O4-E4</f>
        <v>76359</v>
      </c>
      <c r="T4" s="82">
        <f t="shared" ref="T4:T67" si="10">P4-F4</f>
        <v>-20175</v>
      </c>
      <c r="U4" s="82">
        <f t="shared" ref="U4:U67" si="11">Q4-G4</f>
        <v>56184</v>
      </c>
      <c r="V4" s="19"/>
    </row>
    <row r="5" spans="1:22" s="49" customFormat="1" x14ac:dyDescent="0.2">
      <c r="A5" s="42" t="s">
        <v>10</v>
      </c>
      <c r="B5" s="42" t="s">
        <v>11</v>
      </c>
      <c r="C5" s="43" t="s">
        <v>124</v>
      </c>
      <c r="D5" s="44">
        <v>0</v>
      </c>
      <c r="E5" s="45">
        <v>153735</v>
      </c>
      <c r="F5" s="46">
        <f t="shared" si="2"/>
        <v>12574</v>
      </c>
      <c r="G5" s="45">
        <v>166309</v>
      </c>
      <c r="H5" s="47">
        <v>0</v>
      </c>
      <c r="I5" s="48">
        <v>1</v>
      </c>
      <c r="J5" s="48">
        <v>0</v>
      </c>
      <c r="K5" s="80">
        <f t="shared" si="3"/>
        <v>0.7</v>
      </c>
      <c r="L5" s="81">
        <f t="shared" si="4"/>
        <v>0.7</v>
      </c>
      <c r="M5" s="82">
        <f>VLOOKUP(B5,'Election Results by State'!$B$3:$J$52,9,FALSE)</f>
        <v>185761.5</v>
      </c>
      <c r="N5" s="83">
        <f t="shared" si="5"/>
        <v>65886</v>
      </c>
      <c r="O5" s="82">
        <f t="shared" si="6"/>
        <v>153735</v>
      </c>
      <c r="P5" s="82">
        <v>0</v>
      </c>
      <c r="Q5" s="82">
        <f t="shared" si="7"/>
        <v>219621</v>
      </c>
      <c r="R5" s="83">
        <f t="shared" si="8"/>
        <v>65886</v>
      </c>
      <c r="S5" s="82">
        <f t="shared" si="9"/>
        <v>0</v>
      </c>
      <c r="T5" s="82">
        <f t="shared" si="10"/>
        <v>-12574</v>
      </c>
      <c r="U5" s="82">
        <f t="shared" si="11"/>
        <v>53312</v>
      </c>
      <c r="V5" s="19"/>
    </row>
    <row r="6" spans="1:22" s="49" customFormat="1" x14ac:dyDescent="0.2">
      <c r="A6" s="42" t="s">
        <v>12</v>
      </c>
      <c r="B6" s="42" t="s">
        <v>13</v>
      </c>
      <c r="C6" s="43" t="s">
        <v>121</v>
      </c>
      <c r="D6" s="44">
        <v>0</v>
      </c>
      <c r="E6" s="45">
        <v>0</v>
      </c>
      <c r="F6" s="46">
        <f t="shared" si="0"/>
        <v>0</v>
      </c>
      <c r="G6" s="45">
        <v>0</v>
      </c>
      <c r="H6" s="47">
        <v>0</v>
      </c>
      <c r="I6" s="48">
        <v>0</v>
      </c>
      <c r="J6" s="48">
        <v>0</v>
      </c>
      <c r="K6" s="80">
        <f t="shared" si="3"/>
        <v>0.7</v>
      </c>
      <c r="L6" s="81">
        <f t="shared" si="4"/>
        <v>0.7</v>
      </c>
      <c r="M6" s="82">
        <f>VLOOKUP(B6,'Election Results by State'!$B$3:$J$52,9,FALSE)</f>
        <v>227725</v>
      </c>
      <c r="N6" s="83">
        <f t="shared" si="5"/>
        <v>0</v>
      </c>
      <c r="O6" s="82">
        <f t="shared" si="6"/>
        <v>0</v>
      </c>
      <c r="P6" s="82">
        <v>0</v>
      </c>
      <c r="Q6" s="82">
        <f t="shared" si="7"/>
        <v>0</v>
      </c>
      <c r="R6" s="83">
        <f t="shared" si="8"/>
        <v>0</v>
      </c>
      <c r="S6" s="82">
        <f t="shared" si="9"/>
        <v>0</v>
      </c>
      <c r="T6" s="82">
        <f t="shared" si="10"/>
        <v>0</v>
      </c>
      <c r="U6" s="82">
        <f t="shared" si="11"/>
        <v>0</v>
      </c>
      <c r="V6" s="19"/>
    </row>
    <row r="7" spans="1:22" s="49" customFormat="1" x14ac:dyDescent="0.2">
      <c r="A7" s="42" t="s">
        <v>14</v>
      </c>
      <c r="B7" s="42" t="s">
        <v>15</v>
      </c>
      <c r="C7" s="43" t="s">
        <v>121</v>
      </c>
      <c r="D7" s="44">
        <v>0</v>
      </c>
      <c r="E7" s="45">
        <v>0</v>
      </c>
      <c r="F7" s="46">
        <f t="shared" si="0"/>
        <v>0</v>
      </c>
      <c r="G7" s="45">
        <v>0</v>
      </c>
      <c r="H7" s="47">
        <v>0</v>
      </c>
      <c r="I7" s="48">
        <v>0</v>
      </c>
      <c r="J7" s="48">
        <v>0</v>
      </c>
      <c r="K7" s="80">
        <f t="shared" si="3"/>
        <v>0.7</v>
      </c>
      <c r="L7" s="81">
        <f t="shared" si="4"/>
        <v>0.7</v>
      </c>
      <c r="M7" s="82">
        <f>VLOOKUP(B7,'Election Results by State'!$B$3:$J$52,9,FALSE)</f>
        <v>149300</v>
      </c>
      <c r="N7" s="83">
        <f t="shared" si="5"/>
        <v>0</v>
      </c>
      <c r="O7" s="82">
        <f t="shared" si="6"/>
        <v>0</v>
      </c>
      <c r="P7" s="82">
        <v>0</v>
      </c>
      <c r="Q7" s="82">
        <f t="shared" si="7"/>
        <v>0</v>
      </c>
      <c r="R7" s="83">
        <f t="shared" si="8"/>
        <v>0</v>
      </c>
      <c r="S7" s="82">
        <f t="shared" si="9"/>
        <v>0</v>
      </c>
      <c r="T7" s="82">
        <f t="shared" si="10"/>
        <v>0</v>
      </c>
      <c r="U7" s="82">
        <f t="shared" si="11"/>
        <v>0</v>
      </c>
      <c r="V7" s="19"/>
    </row>
    <row r="8" spans="1:22" s="49" customFormat="1" x14ac:dyDescent="0.2">
      <c r="A8" s="42" t="s">
        <v>16</v>
      </c>
      <c r="B8" s="42" t="s">
        <v>17</v>
      </c>
      <c r="C8" s="43" t="s">
        <v>125</v>
      </c>
      <c r="D8" s="44">
        <v>0</v>
      </c>
      <c r="E8" s="45">
        <v>142752</v>
      </c>
      <c r="F8" s="46">
        <f t="shared" si="0"/>
        <v>10874</v>
      </c>
      <c r="G8" s="45">
        <v>153626</v>
      </c>
      <c r="H8" s="47">
        <v>0</v>
      </c>
      <c r="I8" s="48">
        <v>1</v>
      </c>
      <c r="J8" s="48">
        <v>0</v>
      </c>
      <c r="K8" s="80">
        <f t="shared" si="3"/>
        <v>0.7</v>
      </c>
      <c r="L8" s="81">
        <f t="shared" si="4"/>
        <v>0.7</v>
      </c>
      <c r="M8" s="82">
        <f>VLOOKUP(B8,'Election Results by State'!$B$3:$J$52,9,FALSE)</f>
        <v>195797.5</v>
      </c>
      <c r="N8" s="83">
        <f t="shared" si="5"/>
        <v>61179</v>
      </c>
      <c r="O8" s="82">
        <f t="shared" si="6"/>
        <v>142752</v>
      </c>
      <c r="P8" s="82">
        <v>0</v>
      </c>
      <c r="Q8" s="82">
        <f t="shared" si="7"/>
        <v>203931</v>
      </c>
      <c r="R8" s="83">
        <f t="shared" si="8"/>
        <v>61179</v>
      </c>
      <c r="S8" s="82">
        <f t="shared" si="9"/>
        <v>0</v>
      </c>
      <c r="T8" s="82">
        <f t="shared" si="10"/>
        <v>-10874</v>
      </c>
      <c r="U8" s="82">
        <f t="shared" si="11"/>
        <v>50305</v>
      </c>
      <c r="V8" s="19"/>
    </row>
    <row r="9" spans="1:22" s="49" customFormat="1" x14ac:dyDescent="0.2">
      <c r="A9" s="42" t="s">
        <v>16</v>
      </c>
      <c r="B9" s="42" t="s">
        <v>17</v>
      </c>
      <c r="C9" s="43" t="s">
        <v>126</v>
      </c>
      <c r="D9" s="44">
        <v>141478</v>
      </c>
      <c r="E9" s="45">
        <v>0</v>
      </c>
      <c r="F9" s="46">
        <f t="shared" ref="F9" si="12">G9-SUM(D9:E9)</f>
        <v>1577</v>
      </c>
      <c r="G9" s="45">
        <v>143055</v>
      </c>
      <c r="H9" s="47">
        <v>1</v>
      </c>
      <c r="I9" s="48">
        <v>0</v>
      </c>
      <c r="J9" s="48">
        <v>0</v>
      </c>
      <c r="K9" s="80">
        <f t="shared" si="3"/>
        <v>0.7</v>
      </c>
      <c r="L9" s="81">
        <f t="shared" si="4"/>
        <v>0.7</v>
      </c>
      <c r="M9" s="82">
        <f>VLOOKUP(B9,'Election Results by State'!$B$3:$J$52,9,FALSE)</f>
        <v>195797.5</v>
      </c>
      <c r="N9" s="83">
        <f t="shared" si="5"/>
        <v>141478</v>
      </c>
      <c r="O9" s="82">
        <f t="shared" si="6"/>
        <v>60633</v>
      </c>
      <c r="P9" s="82">
        <v>0</v>
      </c>
      <c r="Q9" s="82">
        <f t="shared" si="7"/>
        <v>202111</v>
      </c>
      <c r="R9" s="83">
        <f t="shared" si="8"/>
        <v>0</v>
      </c>
      <c r="S9" s="82">
        <f t="shared" si="9"/>
        <v>60633</v>
      </c>
      <c r="T9" s="82">
        <f t="shared" si="10"/>
        <v>-1577</v>
      </c>
      <c r="U9" s="82">
        <f t="shared" si="11"/>
        <v>59056</v>
      </c>
      <c r="V9" s="19"/>
    </row>
    <row r="10" spans="1:22" s="49" customFormat="1" x14ac:dyDescent="0.2">
      <c r="A10" s="42" t="s">
        <v>18</v>
      </c>
      <c r="B10" s="42" t="s">
        <v>19</v>
      </c>
      <c r="C10" s="43" t="s">
        <v>127</v>
      </c>
      <c r="D10" s="44">
        <v>0</v>
      </c>
      <c r="E10" s="45">
        <v>126390</v>
      </c>
      <c r="F10" s="46">
        <f t="shared" si="0"/>
        <v>40807</v>
      </c>
      <c r="G10" s="45">
        <v>167197</v>
      </c>
      <c r="H10" s="47">
        <v>0</v>
      </c>
      <c r="I10" s="48">
        <v>1</v>
      </c>
      <c r="J10" s="48">
        <v>0</v>
      </c>
      <c r="K10" s="80">
        <f t="shared" si="3"/>
        <v>0.7</v>
      </c>
      <c r="L10" s="81">
        <f t="shared" si="4"/>
        <v>0.7</v>
      </c>
      <c r="M10" s="82">
        <f>VLOOKUP(B10,'Election Results by State'!$B$3:$J$52,9,FALSE)</f>
        <v>136641.62745098039</v>
      </c>
      <c r="N10" s="83">
        <f t="shared" si="5"/>
        <v>54167</v>
      </c>
      <c r="O10" s="82">
        <f t="shared" si="6"/>
        <v>126390</v>
      </c>
      <c r="P10" s="82">
        <v>0</v>
      </c>
      <c r="Q10" s="82">
        <f t="shared" si="7"/>
        <v>180557</v>
      </c>
      <c r="R10" s="83">
        <f t="shared" si="8"/>
        <v>54167</v>
      </c>
      <c r="S10" s="82">
        <f t="shared" si="9"/>
        <v>0</v>
      </c>
      <c r="T10" s="82">
        <f t="shared" si="10"/>
        <v>-40807</v>
      </c>
      <c r="U10" s="82">
        <f t="shared" si="11"/>
        <v>13360</v>
      </c>
      <c r="V10" s="19"/>
    </row>
    <row r="11" spans="1:22" s="49" customFormat="1" x14ac:dyDescent="0.2">
      <c r="A11" s="42" t="s">
        <v>18</v>
      </c>
      <c r="B11" s="42" t="s">
        <v>19</v>
      </c>
      <c r="C11" s="43" t="s">
        <v>128</v>
      </c>
      <c r="D11" s="44">
        <v>94594</v>
      </c>
      <c r="E11" s="45">
        <v>0</v>
      </c>
      <c r="F11" s="46">
        <f t="shared" ref="F11" si="13">G11-SUM(D11:E11)</f>
        <v>27903</v>
      </c>
      <c r="G11" s="45">
        <v>122497</v>
      </c>
      <c r="H11" s="47">
        <v>1</v>
      </c>
      <c r="I11" s="48">
        <v>0</v>
      </c>
      <c r="J11" s="48">
        <v>0</v>
      </c>
      <c r="K11" s="80">
        <f t="shared" si="3"/>
        <v>0.7</v>
      </c>
      <c r="L11" s="81">
        <f t="shared" si="4"/>
        <v>0.7</v>
      </c>
      <c r="M11" s="82">
        <f>VLOOKUP(B11,'Election Results by State'!$B$3:$J$52,9,FALSE)</f>
        <v>136641.62745098039</v>
      </c>
      <c r="N11" s="83">
        <f t="shared" si="5"/>
        <v>95649</v>
      </c>
      <c r="O11" s="82">
        <f t="shared" si="6"/>
        <v>40992</v>
      </c>
      <c r="P11" s="82">
        <v>0</v>
      </c>
      <c r="Q11" s="82">
        <f t="shared" si="7"/>
        <v>136641</v>
      </c>
      <c r="R11" s="83">
        <f t="shared" si="8"/>
        <v>1055</v>
      </c>
      <c r="S11" s="82">
        <f t="shared" si="9"/>
        <v>40992</v>
      </c>
      <c r="T11" s="82">
        <f t="shared" si="10"/>
        <v>-27903</v>
      </c>
      <c r="U11" s="82">
        <f t="shared" si="11"/>
        <v>14144</v>
      </c>
      <c r="V11" s="19"/>
    </row>
    <row r="12" spans="1:22" s="49" customFormat="1" x14ac:dyDescent="0.2">
      <c r="A12" s="42" t="s">
        <v>20</v>
      </c>
      <c r="B12" s="42" t="s">
        <v>21</v>
      </c>
      <c r="C12" s="43" t="s">
        <v>121</v>
      </c>
      <c r="D12" s="44">
        <v>0</v>
      </c>
      <c r="E12" s="45">
        <v>0</v>
      </c>
      <c r="F12" s="46">
        <f t="shared" si="0"/>
        <v>0</v>
      </c>
      <c r="G12" s="45">
        <v>0</v>
      </c>
      <c r="H12" s="47">
        <v>0</v>
      </c>
      <c r="I12" s="48">
        <v>0</v>
      </c>
      <c r="J12" s="48">
        <v>0</v>
      </c>
      <c r="K12" s="80">
        <f t="shared" si="3"/>
        <v>0.7</v>
      </c>
      <c r="L12" s="81">
        <f t="shared" si="4"/>
        <v>0.7</v>
      </c>
      <c r="M12" s="82">
        <f>VLOOKUP(B12,'Election Results by State'!$B$3:$J$52,9,FALSE)</f>
        <v>199584</v>
      </c>
      <c r="N12" s="83">
        <f t="shared" si="5"/>
        <v>0</v>
      </c>
      <c r="O12" s="82">
        <f t="shared" si="6"/>
        <v>0</v>
      </c>
      <c r="P12" s="82">
        <v>0</v>
      </c>
      <c r="Q12" s="82">
        <f t="shared" si="7"/>
        <v>0</v>
      </c>
      <c r="R12" s="83">
        <f t="shared" si="8"/>
        <v>0</v>
      </c>
      <c r="S12" s="82">
        <f t="shared" si="9"/>
        <v>0</v>
      </c>
      <c r="T12" s="82">
        <f t="shared" si="10"/>
        <v>0</v>
      </c>
      <c r="U12" s="82">
        <f t="shared" si="11"/>
        <v>0</v>
      </c>
      <c r="V12" s="19"/>
    </row>
    <row r="13" spans="1:22" s="49" customFormat="1" x14ac:dyDescent="0.2">
      <c r="A13" s="42" t="s">
        <v>22</v>
      </c>
      <c r="B13" s="42" t="s">
        <v>23</v>
      </c>
      <c r="C13" s="43" t="s">
        <v>121</v>
      </c>
      <c r="D13" s="44">
        <v>0</v>
      </c>
      <c r="E13" s="45">
        <v>0</v>
      </c>
      <c r="F13" s="46">
        <f t="shared" si="0"/>
        <v>0</v>
      </c>
      <c r="G13" s="45">
        <v>0</v>
      </c>
      <c r="H13" s="47">
        <v>0</v>
      </c>
      <c r="I13" s="48">
        <v>0</v>
      </c>
      <c r="J13" s="48">
        <v>0</v>
      </c>
      <c r="K13" s="80">
        <f t="shared" si="3"/>
        <v>0.7</v>
      </c>
      <c r="L13" s="81">
        <f t="shared" si="4"/>
        <v>0.7</v>
      </c>
      <c r="M13" s="82">
        <f>VLOOKUP(B13,'Election Results by State'!$B$3:$J$52,9,FALSE)</f>
        <v>197861.8</v>
      </c>
      <c r="N13" s="83">
        <f t="shared" si="5"/>
        <v>0</v>
      </c>
      <c r="O13" s="82">
        <f t="shared" si="6"/>
        <v>0</v>
      </c>
      <c r="P13" s="82">
        <v>0</v>
      </c>
      <c r="Q13" s="82">
        <f t="shared" si="7"/>
        <v>0</v>
      </c>
      <c r="R13" s="83">
        <f t="shared" si="8"/>
        <v>0</v>
      </c>
      <c r="S13" s="82">
        <f t="shared" si="9"/>
        <v>0</v>
      </c>
      <c r="T13" s="82">
        <f t="shared" si="10"/>
        <v>0</v>
      </c>
      <c r="U13" s="82">
        <f t="shared" si="11"/>
        <v>0</v>
      </c>
      <c r="V13" s="19"/>
    </row>
    <row r="14" spans="1:22" s="49" customFormat="1" x14ac:dyDescent="0.2">
      <c r="A14" s="42" t="s">
        <v>24</v>
      </c>
      <c r="B14" s="42" t="s">
        <v>25</v>
      </c>
      <c r="C14" s="43" t="s">
        <v>121</v>
      </c>
      <c r="D14" s="44">
        <v>0</v>
      </c>
      <c r="E14" s="45">
        <v>0</v>
      </c>
      <c r="F14" s="46">
        <f t="shared" si="0"/>
        <v>0</v>
      </c>
      <c r="G14" s="45">
        <v>0</v>
      </c>
      <c r="H14" s="47">
        <v>0</v>
      </c>
      <c r="I14" s="48">
        <v>0</v>
      </c>
      <c r="J14" s="48">
        <v>0</v>
      </c>
      <c r="K14" s="80">
        <f t="shared" si="3"/>
        <v>0.7</v>
      </c>
      <c r="L14" s="81">
        <f t="shared" si="4"/>
        <v>0.7</v>
      </c>
      <c r="M14" s="82">
        <f>VLOOKUP(B14,'Election Results by State'!$B$3:$J$52,9,FALSE)</f>
        <v>228405</v>
      </c>
      <c r="N14" s="83">
        <f t="shared" si="5"/>
        <v>0</v>
      </c>
      <c r="O14" s="82">
        <f t="shared" si="6"/>
        <v>0</v>
      </c>
      <c r="P14" s="82">
        <v>0</v>
      </c>
      <c r="Q14" s="82">
        <f t="shared" si="7"/>
        <v>0</v>
      </c>
      <c r="R14" s="83">
        <f t="shared" si="8"/>
        <v>0</v>
      </c>
      <c r="S14" s="82">
        <f t="shared" si="9"/>
        <v>0</v>
      </c>
      <c r="T14" s="82">
        <f t="shared" si="10"/>
        <v>0</v>
      </c>
      <c r="U14" s="82">
        <f t="shared" si="11"/>
        <v>0</v>
      </c>
      <c r="V14" s="19"/>
    </row>
    <row r="15" spans="1:22" s="49" customFormat="1" x14ac:dyDescent="0.2">
      <c r="A15" s="42" t="s">
        <v>26</v>
      </c>
      <c r="B15" s="42" t="s">
        <v>27</v>
      </c>
      <c r="C15" s="43" t="s">
        <v>122</v>
      </c>
      <c r="D15" s="44">
        <v>171152</v>
      </c>
      <c r="E15" s="45">
        <v>0</v>
      </c>
      <c r="F15" s="46">
        <f t="shared" si="0"/>
        <v>509</v>
      </c>
      <c r="G15" s="45">
        <v>171661</v>
      </c>
      <c r="H15" s="47">
        <v>1</v>
      </c>
      <c r="I15" s="48">
        <v>0</v>
      </c>
      <c r="J15" s="48">
        <v>0</v>
      </c>
      <c r="K15" s="80">
        <f t="shared" si="3"/>
        <v>0.7</v>
      </c>
      <c r="L15" s="81">
        <f t="shared" si="4"/>
        <v>0.7</v>
      </c>
      <c r="M15" s="82">
        <f>VLOOKUP(B15,'Election Results by State'!$B$3:$J$52,9,FALSE)</f>
        <v>203608.4375</v>
      </c>
      <c r="N15" s="83">
        <f t="shared" si="5"/>
        <v>171152</v>
      </c>
      <c r="O15" s="82">
        <f t="shared" si="6"/>
        <v>73351</v>
      </c>
      <c r="P15" s="82">
        <v>0</v>
      </c>
      <c r="Q15" s="82">
        <f t="shared" si="7"/>
        <v>244503</v>
      </c>
      <c r="R15" s="83">
        <f t="shared" si="8"/>
        <v>0</v>
      </c>
      <c r="S15" s="82">
        <f t="shared" si="9"/>
        <v>73351</v>
      </c>
      <c r="T15" s="82">
        <f t="shared" si="10"/>
        <v>-509</v>
      </c>
      <c r="U15" s="82">
        <f t="shared" si="11"/>
        <v>72842</v>
      </c>
      <c r="V15" s="19"/>
    </row>
    <row r="16" spans="1:22" s="65" customFormat="1" x14ac:dyDescent="0.2">
      <c r="A16" s="57" t="s">
        <v>26</v>
      </c>
      <c r="B16" s="57" t="s">
        <v>27</v>
      </c>
      <c r="C16" s="58" t="s">
        <v>127</v>
      </c>
      <c r="D16" s="59" t="s">
        <v>1</v>
      </c>
      <c r="E16" s="60" t="s">
        <v>1</v>
      </c>
      <c r="F16" s="61" t="s">
        <v>1</v>
      </c>
      <c r="G16" s="61" t="s">
        <v>1</v>
      </c>
      <c r="H16" s="62">
        <v>1</v>
      </c>
      <c r="I16" s="63">
        <v>0</v>
      </c>
      <c r="J16" s="63">
        <v>0</v>
      </c>
      <c r="K16" s="84">
        <f t="shared" si="3"/>
        <v>0.7</v>
      </c>
      <c r="L16" s="85">
        <f t="shared" si="4"/>
        <v>0.7</v>
      </c>
      <c r="M16" s="86">
        <f>VLOOKUP(B16,'Election Results by State'!$B$3:$J$52,9,FALSE)</f>
        <v>203608.4375</v>
      </c>
      <c r="N16" s="87">
        <f t="shared" si="5"/>
        <v>142526</v>
      </c>
      <c r="O16" s="86">
        <f t="shared" si="6"/>
        <v>61083</v>
      </c>
      <c r="P16" s="86">
        <v>0</v>
      </c>
      <c r="Q16" s="86">
        <f t="shared" si="7"/>
        <v>203609</v>
      </c>
      <c r="R16" s="87">
        <f t="shared" ref="R16:U19" si="14">N16</f>
        <v>142526</v>
      </c>
      <c r="S16" s="86">
        <f t="shared" si="14"/>
        <v>61083</v>
      </c>
      <c r="T16" s="86">
        <f t="shared" si="14"/>
        <v>0</v>
      </c>
      <c r="U16" s="86">
        <f t="shared" si="14"/>
        <v>203609</v>
      </c>
      <c r="V16" s="64" t="s">
        <v>136</v>
      </c>
    </row>
    <row r="17" spans="1:22" s="65" customFormat="1" x14ac:dyDescent="0.2">
      <c r="A17" s="57" t="s">
        <v>26</v>
      </c>
      <c r="B17" s="57" t="s">
        <v>27</v>
      </c>
      <c r="C17" s="58" t="s">
        <v>129</v>
      </c>
      <c r="D17" s="59" t="s">
        <v>1</v>
      </c>
      <c r="E17" s="60" t="s">
        <v>1</v>
      </c>
      <c r="F17" s="61" t="s">
        <v>1</v>
      </c>
      <c r="G17" s="61" t="s">
        <v>1</v>
      </c>
      <c r="H17" s="62">
        <v>0</v>
      </c>
      <c r="I17" s="63">
        <v>1</v>
      </c>
      <c r="J17" s="63">
        <v>0</v>
      </c>
      <c r="K17" s="84">
        <f t="shared" si="3"/>
        <v>0.7</v>
      </c>
      <c r="L17" s="85">
        <f t="shared" si="4"/>
        <v>0.7</v>
      </c>
      <c r="M17" s="86">
        <f>VLOOKUP(B17,'Election Results by State'!$B$3:$J$52,9,FALSE)</f>
        <v>203608.4375</v>
      </c>
      <c r="N17" s="87">
        <f t="shared" si="5"/>
        <v>61083</v>
      </c>
      <c r="O17" s="86">
        <f t="shared" si="6"/>
        <v>142526</v>
      </c>
      <c r="P17" s="86">
        <v>0</v>
      </c>
      <c r="Q17" s="86">
        <f t="shared" si="7"/>
        <v>203609</v>
      </c>
      <c r="R17" s="87">
        <f t="shared" si="14"/>
        <v>61083</v>
      </c>
      <c r="S17" s="86">
        <f t="shared" si="14"/>
        <v>142526</v>
      </c>
      <c r="T17" s="86">
        <f t="shared" si="14"/>
        <v>0</v>
      </c>
      <c r="U17" s="86">
        <f t="shared" si="14"/>
        <v>203609</v>
      </c>
      <c r="V17" s="64" t="s">
        <v>136</v>
      </c>
    </row>
    <row r="18" spans="1:22" s="65" customFormat="1" x14ac:dyDescent="0.2">
      <c r="A18" s="57" t="s">
        <v>26</v>
      </c>
      <c r="B18" s="57" t="s">
        <v>27</v>
      </c>
      <c r="C18" s="58" t="s">
        <v>130</v>
      </c>
      <c r="D18" s="59" t="s">
        <v>1</v>
      </c>
      <c r="E18" s="60" t="s">
        <v>1</v>
      </c>
      <c r="F18" s="61" t="s">
        <v>1</v>
      </c>
      <c r="G18" s="61" t="s">
        <v>1</v>
      </c>
      <c r="H18" s="62">
        <v>1</v>
      </c>
      <c r="I18" s="63">
        <v>0</v>
      </c>
      <c r="J18" s="63">
        <v>0</v>
      </c>
      <c r="K18" s="84">
        <f t="shared" si="3"/>
        <v>0.7</v>
      </c>
      <c r="L18" s="85">
        <f t="shared" si="4"/>
        <v>0.7</v>
      </c>
      <c r="M18" s="86">
        <f>VLOOKUP(B18,'Election Results by State'!$B$3:$J$52,9,FALSE)</f>
        <v>203608.4375</v>
      </c>
      <c r="N18" s="87">
        <f t="shared" si="5"/>
        <v>142526</v>
      </c>
      <c r="O18" s="86">
        <f t="shared" si="6"/>
        <v>61083</v>
      </c>
      <c r="P18" s="86">
        <v>0</v>
      </c>
      <c r="Q18" s="86">
        <f t="shared" si="7"/>
        <v>203609</v>
      </c>
      <c r="R18" s="87">
        <f t="shared" si="14"/>
        <v>142526</v>
      </c>
      <c r="S18" s="86">
        <f t="shared" si="14"/>
        <v>61083</v>
      </c>
      <c r="T18" s="86">
        <f t="shared" si="14"/>
        <v>0</v>
      </c>
      <c r="U18" s="86">
        <f t="shared" si="14"/>
        <v>203609</v>
      </c>
      <c r="V18" s="64" t="s">
        <v>136</v>
      </c>
    </row>
    <row r="19" spans="1:22" s="65" customFormat="1" x14ac:dyDescent="0.2">
      <c r="A19" s="57" t="s">
        <v>26</v>
      </c>
      <c r="B19" s="57" t="s">
        <v>27</v>
      </c>
      <c r="C19" s="58" t="s">
        <v>131</v>
      </c>
      <c r="D19" s="59" t="s">
        <v>1</v>
      </c>
      <c r="E19" s="60" t="s">
        <v>1</v>
      </c>
      <c r="F19" s="61" t="s">
        <v>1</v>
      </c>
      <c r="G19" s="61" t="s">
        <v>1</v>
      </c>
      <c r="H19" s="62">
        <v>1</v>
      </c>
      <c r="I19" s="63">
        <v>0</v>
      </c>
      <c r="J19" s="63">
        <v>0</v>
      </c>
      <c r="K19" s="84">
        <f t="shared" si="3"/>
        <v>0.7</v>
      </c>
      <c r="L19" s="85">
        <f t="shared" si="4"/>
        <v>0.7</v>
      </c>
      <c r="M19" s="86">
        <f>VLOOKUP(B19,'Election Results by State'!$B$3:$J$52,9,FALSE)</f>
        <v>203608.4375</v>
      </c>
      <c r="N19" s="87">
        <f t="shared" si="5"/>
        <v>142526</v>
      </c>
      <c r="O19" s="86">
        <f t="shared" si="6"/>
        <v>61083</v>
      </c>
      <c r="P19" s="86">
        <v>0</v>
      </c>
      <c r="Q19" s="86">
        <f t="shared" si="7"/>
        <v>203609</v>
      </c>
      <c r="R19" s="87">
        <f t="shared" si="14"/>
        <v>142526</v>
      </c>
      <c r="S19" s="86">
        <f t="shared" si="14"/>
        <v>61083</v>
      </c>
      <c r="T19" s="86">
        <f t="shared" si="14"/>
        <v>0</v>
      </c>
      <c r="U19" s="86">
        <f t="shared" si="14"/>
        <v>203609</v>
      </c>
      <c r="V19" s="64" t="s">
        <v>136</v>
      </c>
    </row>
    <row r="20" spans="1:22" s="49" customFormat="1" x14ac:dyDescent="0.2">
      <c r="A20" s="42" t="s">
        <v>26</v>
      </c>
      <c r="B20" s="42" t="s">
        <v>27</v>
      </c>
      <c r="C20" s="43" t="s">
        <v>132</v>
      </c>
      <c r="D20" s="44">
        <v>176171</v>
      </c>
      <c r="E20" s="45">
        <v>0</v>
      </c>
      <c r="F20" s="46">
        <f t="shared" ref="F20:F21" si="15">G20-SUM(D20:E20)</f>
        <v>47169</v>
      </c>
      <c r="G20" s="45">
        <v>223340</v>
      </c>
      <c r="H20" s="47">
        <v>1</v>
      </c>
      <c r="I20" s="48">
        <v>0</v>
      </c>
      <c r="J20" s="48">
        <v>0</v>
      </c>
      <c r="K20" s="80">
        <f t="shared" si="3"/>
        <v>0.7</v>
      </c>
      <c r="L20" s="81">
        <f t="shared" si="4"/>
        <v>0.7</v>
      </c>
      <c r="M20" s="82">
        <f>VLOOKUP(B20,'Election Results by State'!$B$3:$J$52,9,FALSE)</f>
        <v>203608.4375</v>
      </c>
      <c r="N20" s="83">
        <f t="shared" si="5"/>
        <v>176171</v>
      </c>
      <c r="O20" s="82">
        <f t="shared" si="6"/>
        <v>75502</v>
      </c>
      <c r="P20" s="82">
        <v>0</v>
      </c>
      <c r="Q20" s="82">
        <f t="shared" si="7"/>
        <v>251673</v>
      </c>
      <c r="R20" s="83">
        <f t="shared" si="8"/>
        <v>0</v>
      </c>
      <c r="S20" s="82">
        <f t="shared" si="9"/>
        <v>75502</v>
      </c>
      <c r="T20" s="82">
        <f t="shared" si="10"/>
        <v>-47169</v>
      </c>
      <c r="U20" s="82">
        <f t="shared" si="11"/>
        <v>28333</v>
      </c>
      <c r="V20" s="19"/>
    </row>
    <row r="21" spans="1:22" s="49" customFormat="1" x14ac:dyDescent="0.2">
      <c r="A21" s="42" t="s">
        <v>26</v>
      </c>
      <c r="B21" s="42" t="s">
        <v>27</v>
      </c>
      <c r="C21" s="43" t="s">
        <v>133</v>
      </c>
      <c r="D21" s="44">
        <v>0</v>
      </c>
      <c r="E21" s="45">
        <v>113749</v>
      </c>
      <c r="F21" s="46">
        <f t="shared" si="15"/>
        <v>73</v>
      </c>
      <c r="G21" s="45">
        <v>113822</v>
      </c>
      <c r="H21" s="47">
        <v>0</v>
      </c>
      <c r="I21" s="48">
        <v>1</v>
      </c>
      <c r="J21" s="48">
        <v>0</v>
      </c>
      <c r="K21" s="80">
        <f t="shared" si="3"/>
        <v>0.7</v>
      </c>
      <c r="L21" s="81">
        <f t="shared" si="4"/>
        <v>0.7</v>
      </c>
      <c r="M21" s="82">
        <f>VLOOKUP(B21,'Election Results by State'!$B$3:$J$52,9,FALSE)</f>
        <v>203608.4375</v>
      </c>
      <c r="N21" s="83">
        <f t="shared" si="5"/>
        <v>61083</v>
      </c>
      <c r="O21" s="82">
        <f t="shared" si="6"/>
        <v>142526</v>
      </c>
      <c r="P21" s="82">
        <v>0</v>
      </c>
      <c r="Q21" s="82">
        <f t="shared" si="7"/>
        <v>203609</v>
      </c>
      <c r="R21" s="83">
        <f t="shared" si="8"/>
        <v>61083</v>
      </c>
      <c r="S21" s="82">
        <f t="shared" si="9"/>
        <v>28777</v>
      </c>
      <c r="T21" s="82">
        <f t="shared" si="10"/>
        <v>-73</v>
      </c>
      <c r="U21" s="82">
        <f t="shared" si="11"/>
        <v>89787</v>
      </c>
      <c r="V21" s="19"/>
    </row>
    <row r="22" spans="1:22" s="65" customFormat="1" x14ac:dyDescent="0.2">
      <c r="A22" s="57" t="s">
        <v>26</v>
      </c>
      <c r="B22" s="57" t="s">
        <v>27</v>
      </c>
      <c r="C22" s="58" t="s">
        <v>134</v>
      </c>
      <c r="D22" s="59" t="s">
        <v>1</v>
      </c>
      <c r="E22" s="60" t="s">
        <v>1</v>
      </c>
      <c r="F22" s="61" t="s">
        <v>1</v>
      </c>
      <c r="G22" s="61" t="s">
        <v>1</v>
      </c>
      <c r="H22" s="62">
        <v>0</v>
      </c>
      <c r="I22" s="63">
        <v>1</v>
      </c>
      <c r="J22" s="63">
        <v>0</v>
      </c>
      <c r="K22" s="84">
        <f t="shared" si="3"/>
        <v>0.7</v>
      </c>
      <c r="L22" s="85">
        <f t="shared" si="4"/>
        <v>0.7</v>
      </c>
      <c r="M22" s="86">
        <f>VLOOKUP(B22,'Election Results by State'!$B$3:$J$52,9,FALSE)</f>
        <v>203608.4375</v>
      </c>
      <c r="N22" s="87">
        <f t="shared" si="5"/>
        <v>61083</v>
      </c>
      <c r="O22" s="86">
        <f t="shared" si="6"/>
        <v>142526</v>
      </c>
      <c r="P22" s="86">
        <v>0</v>
      </c>
      <c r="Q22" s="86">
        <f t="shared" si="7"/>
        <v>203609</v>
      </c>
      <c r="R22" s="87">
        <f t="shared" ref="R22:U23" si="16">N22</f>
        <v>61083</v>
      </c>
      <c r="S22" s="86">
        <f t="shared" si="16"/>
        <v>142526</v>
      </c>
      <c r="T22" s="86">
        <f t="shared" si="16"/>
        <v>0</v>
      </c>
      <c r="U22" s="86">
        <f t="shared" si="16"/>
        <v>203609</v>
      </c>
      <c r="V22" s="64" t="s">
        <v>136</v>
      </c>
    </row>
    <row r="23" spans="1:22" s="65" customFormat="1" x14ac:dyDescent="0.2">
      <c r="A23" s="57" t="s">
        <v>26</v>
      </c>
      <c r="B23" s="57" t="s">
        <v>27</v>
      </c>
      <c r="C23" s="58" t="s">
        <v>135</v>
      </c>
      <c r="D23" s="59" t="s">
        <v>1</v>
      </c>
      <c r="E23" s="60" t="s">
        <v>1</v>
      </c>
      <c r="F23" s="61" t="s">
        <v>1</v>
      </c>
      <c r="G23" s="61" t="s">
        <v>1</v>
      </c>
      <c r="H23" s="62">
        <v>1</v>
      </c>
      <c r="I23" s="63">
        <v>0</v>
      </c>
      <c r="J23" s="63">
        <v>0</v>
      </c>
      <c r="K23" s="84">
        <f t="shared" si="3"/>
        <v>0.7</v>
      </c>
      <c r="L23" s="85">
        <f t="shared" si="4"/>
        <v>0.7</v>
      </c>
      <c r="M23" s="86">
        <f>VLOOKUP(B23,'Election Results by State'!$B$3:$J$52,9,FALSE)</f>
        <v>203608.4375</v>
      </c>
      <c r="N23" s="87">
        <f t="shared" si="5"/>
        <v>142526</v>
      </c>
      <c r="O23" s="86">
        <f t="shared" si="6"/>
        <v>61083</v>
      </c>
      <c r="P23" s="86">
        <v>0</v>
      </c>
      <c r="Q23" s="86">
        <f t="shared" si="7"/>
        <v>203609</v>
      </c>
      <c r="R23" s="87">
        <f t="shared" si="16"/>
        <v>142526</v>
      </c>
      <c r="S23" s="86">
        <f t="shared" si="16"/>
        <v>61083</v>
      </c>
      <c r="T23" s="86">
        <f t="shared" si="16"/>
        <v>0</v>
      </c>
      <c r="U23" s="86">
        <f t="shared" si="16"/>
        <v>203609</v>
      </c>
      <c r="V23" s="64" t="s">
        <v>136</v>
      </c>
    </row>
    <row r="24" spans="1:22" s="49" customFormat="1" x14ac:dyDescent="0.2">
      <c r="A24" s="42" t="s">
        <v>28</v>
      </c>
      <c r="B24" s="42" t="s">
        <v>29</v>
      </c>
      <c r="C24" s="43" t="s">
        <v>125</v>
      </c>
      <c r="D24" s="44">
        <v>0</v>
      </c>
      <c r="E24" s="45">
        <v>102925</v>
      </c>
      <c r="F24" s="46">
        <f t="shared" si="0"/>
        <v>0</v>
      </c>
      <c r="G24" s="45">
        <v>102925</v>
      </c>
      <c r="H24" s="47">
        <v>0</v>
      </c>
      <c r="I24" s="48">
        <v>1</v>
      </c>
      <c r="J24" s="48">
        <v>0</v>
      </c>
      <c r="K24" s="89">
        <f t="shared" si="3"/>
        <v>0.7</v>
      </c>
      <c r="L24" s="90">
        <f t="shared" si="4"/>
        <v>0.7</v>
      </c>
      <c r="M24" s="91">
        <f>VLOOKUP(B24,'Election Results by State'!$B$3:$J$52,9,FALSE)</f>
        <v>157049.1</v>
      </c>
      <c r="N24" s="92">
        <f t="shared" si="5"/>
        <v>47115</v>
      </c>
      <c r="O24" s="91">
        <f t="shared" si="6"/>
        <v>109934</v>
      </c>
      <c r="P24" s="91">
        <v>0</v>
      </c>
      <c r="Q24" s="91">
        <f t="shared" si="7"/>
        <v>157049</v>
      </c>
      <c r="R24" s="92">
        <f t="shared" si="8"/>
        <v>47115</v>
      </c>
      <c r="S24" s="91">
        <f t="shared" si="9"/>
        <v>7009</v>
      </c>
      <c r="T24" s="91">
        <f t="shared" si="10"/>
        <v>0</v>
      </c>
      <c r="U24" s="91">
        <f t="shared" si="11"/>
        <v>54124</v>
      </c>
      <c r="V24" s="19"/>
    </row>
    <row r="25" spans="1:22" s="49" customFormat="1" x14ac:dyDescent="0.2">
      <c r="A25" s="42" t="s">
        <v>28</v>
      </c>
      <c r="B25" s="42" t="s">
        <v>29</v>
      </c>
      <c r="C25" s="43" t="s">
        <v>137</v>
      </c>
      <c r="D25" s="44">
        <v>0</v>
      </c>
      <c r="E25" s="45">
        <v>116259</v>
      </c>
      <c r="F25" s="46">
        <f t="shared" ref="F25:F26" si="17">G25-SUM(D25:E25)</f>
        <v>0</v>
      </c>
      <c r="G25" s="45">
        <v>116259</v>
      </c>
      <c r="H25" s="47">
        <v>0</v>
      </c>
      <c r="I25" s="48">
        <v>1</v>
      </c>
      <c r="J25" s="48">
        <v>0</v>
      </c>
      <c r="K25" s="89">
        <f t="shared" si="3"/>
        <v>0.7</v>
      </c>
      <c r="L25" s="90">
        <f t="shared" si="4"/>
        <v>0.7</v>
      </c>
      <c r="M25" s="91">
        <f>VLOOKUP(B25,'Election Results by State'!$B$3:$J$52,9,FALSE)</f>
        <v>157049.1</v>
      </c>
      <c r="N25" s="92">
        <f t="shared" si="5"/>
        <v>49825</v>
      </c>
      <c r="O25" s="91">
        <f t="shared" si="6"/>
        <v>116259</v>
      </c>
      <c r="P25" s="91">
        <v>0</v>
      </c>
      <c r="Q25" s="91">
        <f t="shared" si="7"/>
        <v>166084</v>
      </c>
      <c r="R25" s="92">
        <f t="shared" si="8"/>
        <v>49825</v>
      </c>
      <c r="S25" s="91">
        <f t="shared" si="9"/>
        <v>0</v>
      </c>
      <c r="T25" s="91">
        <f t="shared" si="10"/>
        <v>0</v>
      </c>
      <c r="U25" s="91">
        <f t="shared" si="11"/>
        <v>49825</v>
      </c>
      <c r="V25" s="19"/>
    </row>
    <row r="26" spans="1:22" s="49" customFormat="1" x14ac:dyDescent="0.2">
      <c r="A26" s="42" t="s">
        <v>28</v>
      </c>
      <c r="B26" s="42" t="s">
        <v>29</v>
      </c>
      <c r="C26" s="43" t="s">
        <v>127</v>
      </c>
      <c r="D26" s="44">
        <v>129242</v>
      </c>
      <c r="E26" s="45">
        <v>0</v>
      </c>
      <c r="F26" s="46">
        <f t="shared" si="17"/>
        <v>0</v>
      </c>
      <c r="G26" s="45">
        <v>129242</v>
      </c>
      <c r="H26" s="47">
        <v>1</v>
      </c>
      <c r="I26" s="48">
        <v>0</v>
      </c>
      <c r="J26" s="48">
        <v>0</v>
      </c>
      <c r="K26" s="89">
        <f t="shared" si="3"/>
        <v>0.7</v>
      </c>
      <c r="L26" s="90">
        <f t="shared" si="4"/>
        <v>0.7</v>
      </c>
      <c r="M26" s="91">
        <f>VLOOKUP(B26,'Election Results by State'!$B$3:$J$52,9,FALSE)</f>
        <v>157049.1</v>
      </c>
      <c r="N26" s="92">
        <f t="shared" si="5"/>
        <v>129242</v>
      </c>
      <c r="O26" s="91">
        <f t="shared" si="6"/>
        <v>55389</v>
      </c>
      <c r="P26" s="91">
        <v>0</v>
      </c>
      <c r="Q26" s="91">
        <f t="shared" si="7"/>
        <v>184631</v>
      </c>
      <c r="R26" s="92">
        <f t="shared" si="8"/>
        <v>0</v>
      </c>
      <c r="S26" s="91">
        <f t="shared" si="9"/>
        <v>55389</v>
      </c>
      <c r="T26" s="91">
        <f t="shared" si="10"/>
        <v>0</v>
      </c>
      <c r="U26" s="91">
        <f t="shared" si="11"/>
        <v>55389</v>
      </c>
      <c r="V26" s="19"/>
    </row>
    <row r="27" spans="1:22" s="49" customFormat="1" x14ac:dyDescent="0.2">
      <c r="A27" s="42" t="s">
        <v>30</v>
      </c>
      <c r="B27" s="42" t="s">
        <v>31</v>
      </c>
      <c r="C27" s="43" t="s">
        <v>121</v>
      </c>
      <c r="D27" s="44">
        <v>0</v>
      </c>
      <c r="E27" s="45">
        <v>0</v>
      </c>
      <c r="F27" s="46">
        <f t="shared" si="0"/>
        <v>0</v>
      </c>
      <c r="G27" s="45">
        <v>0</v>
      </c>
      <c r="H27" s="47">
        <v>0</v>
      </c>
      <c r="I27" s="48">
        <v>0</v>
      </c>
      <c r="J27" s="48">
        <v>0</v>
      </c>
      <c r="K27" s="89">
        <f t="shared" si="3"/>
        <v>0.7</v>
      </c>
      <c r="L27" s="90">
        <f t="shared" si="4"/>
        <v>0.7</v>
      </c>
      <c r="M27" s="91">
        <f>VLOOKUP(B27,'Election Results by State'!$B$3:$J$52,9,FALSE)</f>
        <v>179992</v>
      </c>
      <c r="N27" s="92">
        <f t="shared" si="5"/>
        <v>0</v>
      </c>
      <c r="O27" s="91">
        <f t="shared" si="6"/>
        <v>0</v>
      </c>
      <c r="P27" s="91">
        <v>0</v>
      </c>
      <c r="Q27" s="91">
        <f t="shared" si="7"/>
        <v>0</v>
      </c>
      <c r="R27" s="92">
        <f t="shared" si="8"/>
        <v>0</v>
      </c>
      <c r="S27" s="91">
        <f t="shared" si="9"/>
        <v>0</v>
      </c>
      <c r="T27" s="91">
        <f t="shared" si="10"/>
        <v>0</v>
      </c>
      <c r="U27" s="91">
        <f t="shared" si="11"/>
        <v>0</v>
      </c>
      <c r="V27" s="19"/>
    </row>
    <row r="28" spans="1:22" s="49" customFormat="1" x14ac:dyDescent="0.2">
      <c r="A28" s="42" t="s">
        <v>32</v>
      </c>
      <c r="B28" s="42" t="s">
        <v>33</v>
      </c>
      <c r="C28" s="43" t="s">
        <v>121</v>
      </c>
      <c r="D28" s="44">
        <v>0</v>
      </c>
      <c r="E28" s="45">
        <v>0</v>
      </c>
      <c r="F28" s="46">
        <f t="shared" si="0"/>
        <v>0</v>
      </c>
      <c r="G28" s="45">
        <v>0</v>
      </c>
      <c r="H28" s="47">
        <v>0</v>
      </c>
      <c r="I28" s="48">
        <v>0</v>
      </c>
      <c r="J28" s="48">
        <v>0</v>
      </c>
      <c r="K28" s="89">
        <f t="shared" si="3"/>
        <v>0.7</v>
      </c>
      <c r="L28" s="90">
        <f t="shared" si="4"/>
        <v>0.7</v>
      </c>
      <c r="M28" s="91">
        <f>VLOOKUP(B28,'Election Results by State'!$B$3:$J$52,9,FALSE)</f>
        <v>202511.5</v>
      </c>
      <c r="N28" s="92">
        <f t="shared" si="5"/>
        <v>0</v>
      </c>
      <c r="O28" s="91">
        <f t="shared" si="6"/>
        <v>0</v>
      </c>
      <c r="P28" s="91">
        <v>0</v>
      </c>
      <c r="Q28" s="91">
        <f t="shared" si="7"/>
        <v>0</v>
      </c>
      <c r="R28" s="92">
        <f t="shared" si="8"/>
        <v>0</v>
      </c>
      <c r="S28" s="91">
        <f t="shared" si="9"/>
        <v>0</v>
      </c>
      <c r="T28" s="91">
        <f t="shared" si="10"/>
        <v>0</v>
      </c>
      <c r="U28" s="91">
        <f t="shared" si="11"/>
        <v>0</v>
      </c>
      <c r="V28" s="19"/>
    </row>
    <row r="29" spans="1:22" s="49" customFormat="1" x14ac:dyDescent="0.2">
      <c r="A29" s="42" t="s">
        <v>34</v>
      </c>
      <c r="B29" s="42" t="s">
        <v>35</v>
      </c>
      <c r="C29" s="43" t="s">
        <v>125</v>
      </c>
      <c r="D29" s="44">
        <v>0</v>
      </c>
      <c r="E29" s="45">
        <v>156042</v>
      </c>
      <c r="F29" s="46">
        <f t="shared" si="0"/>
        <v>0</v>
      </c>
      <c r="G29" s="45">
        <v>156042</v>
      </c>
      <c r="H29" s="47">
        <v>0</v>
      </c>
      <c r="I29" s="48">
        <v>1</v>
      </c>
      <c r="J29" s="48">
        <v>0</v>
      </c>
      <c r="K29" s="89">
        <f t="shared" si="3"/>
        <v>0.7</v>
      </c>
      <c r="L29" s="90">
        <f t="shared" si="4"/>
        <v>0.7</v>
      </c>
      <c r="M29" s="91">
        <f>VLOOKUP(B29,'Election Results by State'!$B$3:$J$52,9,FALSE)</f>
        <v>181207.4705882353</v>
      </c>
      <c r="N29" s="92">
        <f t="shared" si="5"/>
        <v>66875</v>
      </c>
      <c r="O29" s="91">
        <f t="shared" si="6"/>
        <v>156042</v>
      </c>
      <c r="P29" s="91">
        <v>0</v>
      </c>
      <c r="Q29" s="91">
        <f t="shared" si="7"/>
        <v>222917</v>
      </c>
      <c r="R29" s="92">
        <f t="shared" si="8"/>
        <v>66875</v>
      </c>
      <c r="S29" s="91">
        <f t="shared" si="9"/>
        <v>0</v>
      </c>
      <c r="T29" s="91">
        <f t="shared" si="10"/>
        <v>0</v>
      </c>
      <c r="U29" s="91">
        <f t="shared" si="11"/>
        <v>66875</v>
      </c>
      <c r="V29" s="19"/>
    </row>
    <row r="30" spans="1:22" s="49" customFormat="1" x14ac:dyDescent="0.2">
      <c r="A30" s="42" t="s">
        <v>34</v>
      </c>
      <c r="B30" s="42" t="s">
        <v>35</v>
      </c>
      <c r="C30" s="43" t="s">
        <v>138</v>
      </c>
      <c r="D30" s="44">
        <v>192567</v>
      </c>
      <c r="E30" s="45">
        <v>0</v>
      </c>
      <c r="F30" s="46">
        <f t="shared" ref="F30" si="18">G30-SUM(D30:E30)</f>
        <v>0</v>
      </c>
      <c r="G30" s="45">
        <v>192567</v>
      </c>
      <c r="H30" s="47">
        <v>1</v>
      </c>
      <c r="I30" s="48">
        <v>0</v>
      </c>
      <c r="J30" s="48">
        <v>0</v>
      </c>
      <c r="K30" s="89">
        <f t="shared" si="3"/>
        <v>0.7</v>
      </c>
      <c r="L30" s="90">
        <f t="shared" si="4"/>
        <v>0.7</v>
      </c>
      <c r="M30" s="91">
        <f>VLOOKUP(B30,'Election Results by State'!$B$3:$J$52,9,FALSE)</f>
        <v>181207.4705882353</v>
      </c>
      <c r="N30" s="92">
        <f t="shared" si="5"/>
        <v>192567</v>
      </c>
      <c r="O30" s="91">
        <f t="shared" si="6"/>
        <v>82529</v>
      </c>
      <c r="P30" s="91">
        <v>0</v>
      </c>
      <c r="Q30" s="91">
        <f t="shared" si="7"/>
        <v>275096</v>
      </c>
      <c r="R30" s="92">
        <f t="shared" si="8"/>
        <v>0</v>
      </c>
      <c r="S30" s="91">
        <f t="shared" si="9"/>
        <v>82529</v>
      </c>
      <c r="T30" s="91">
        <f t="shared" si="10"/>
        <v>0</v>
      </c>
      <c r="U30" s="91">
        <f t="shared" si="11"/>
        <v>82529</v>
      </c>
      <c r="V30" s="19"/>
    </row>
    <row r="31" spans="1:22" s="49" customFormat="1" x14ac:dyDescent="0.2">
      <c r="A31" s="42" t="s">
        <v>36</v>
      </c>
      <c r="B31" s="42" t="s">
        <v>37</v>
      </c>
      <c r="C31" s="43" t="s">
        <v>121</v>
      </c>
      <c r="D31" s="44">
        <v>0</v>
      </c>
      <c r="E31" s="45">
        <v>0</v>
      </c>
      <c r="F31" s="46">
        <f t="shared" si="0"/>
        <v>0</v>
      </c>
      <c r="G31" s="45">
        <v>0</v>
      </c>
      <c r="H31" s="47">
        <v>0</v>
      </c>
      <c r="I31" s="48">
        <v>0</v>
      </c>
      <c r="J31" s="48">
        <v>0</v>
      </c>
      <c r="K31" s="89">
        <f t="shared" si="3"/>
        <v>0.7</v>
      </c>
      <c r="L31" s="90">
        <f t="shared" si="4"/>
        <v>0.7</v>
      </c>
      <c r="M31" s="91">
        <f>VLOOKUP(B31,'Election Results by State'!$B$3:$J$52,9,FALSE)</f>
        <v>169039.22222222222</v>
      </c>
      <c r="N31" s="92">
        <f t="shared" si="5"/>
        <v>0</v>
      </c>
      <c r="O31" s="91">
        <f t="shared" si="6"/>
        <v>0</v>
      </c>
      <c r="P31" s="91">
        <v>0</v>
      </c>
      <c r="Q31" s="91">
        <f t="shared" si="7"/>
        <v>0</v>
      </c>
      <c r="R31" s="92">
        <f t="shared" si="8"/>
        <v>0</v>
      </c>
      <c r="S31" s="91">
        <f t="shared" si="9"/>
        <v>0</v>
      </c>
      <c r="T31" s="91">
        <f t="shared" si="10"/>
        <v>0</v>
      </c>
      <c r="U31" s="91">
        <f t="shared" si="11"/>
        <v>0</v>
      </c>
      <c r="V31" s="19"/>
    </row>
    <row r="32" spans="1:22" s="49" customFormat="1" x14ac:dyDescent="0.2">
      <c r="A32" s="42" t="s">
        <v>38</v>
      </c>
      <c r="B32" s="42" t="s">
        <v>39</v>
      </c>
      <c r="C32" s="43" t="s">
        <v>121</v>
      </c>
      <c r="D32" s="44">
        <v>0</v>
      </c>
      <c r="E32" s="45">
        <v>0</v>
      </c>
      <c r="F32" s="46">
        <f t="shared" si="0"/>
        <v>0</v>
      </c>
      <c r="G32" s="45">
        <v>0</v>
      </c>
      <c r="H32" s="47">
        <v>0</v>
      </c>
      <c r="I32" s="48">
        <v>0</v>
      </c>
      <c r="J32" s="48">
        <v>0</v>
      </c>
      <c r="K32" s="89">
        <f t="shared" si="3"/>
        <v>0.7</v>
      </c>
      <c r="L32" s="90">
        <f t="shared" si="4"/>
        <v>0.7</v>
      </c>
      <c r="M32" s="91">
        <f>VLOOKUP(B32,'Election Results by State'!$B$3:$J$52,9,FALSE)</f>
        <v>202524.4</v>
      </c>
      <c r="N32" s="92">
        <f t="shared" si="5"/>
        <v>0</v>
      </c>
      <c r="O32" s="91">
        <f t="shared" si="6"/>
        <v>0</v>
      </c>
      <c r="P32" s="91">
        <v>0</v>
      </c>
      <c r="Q32" s="91">
        <f t="shared" si="7"/>
        <v>0</v>
      </c>
      <c r="R32" s="92">
        <f t="shared" si="8"/>
        <v>0</v>
      </c>
      <c r="S32" s="91">
        <f t="shared" si="9"/>
        <v>0</v>
      </c>
      <c r="T32" s="91">
        <f t="shared" si="10"/>
        <v>0</v>
      </c>
      <c r="U32" s="91">
        <f t="shared" si="11"/>
        <v>0</v>
      </c>
      <c r="V32" s="19"/>
    </row>
    <row r="33" spans="1:22" s="49" customFormat="1" x14ac:dyDescent="0.2">
      <c r="A33" s="42" t="s">
        <v>40</v>
      </c>
      <c r="B33" s="42" t="s">
        <v>41</v>
      </c>
      <c r="C33" s="43" t="s">
        <v>139</v>
      </c>
      <c r="D33" s="44">
        <v>189976</v>
      </c>
      <c r="E33" s="45">
        <v>0</v>
      </c>
      <c r="F33" s="46">
        <f t="shared" si="0"/>
        <v>18585</v>
      </c>
      <c r="G33" s="45">
        <v>208561</v>
      </c>
      <c r="H33" s="47">
        <v>1</v>
      </c>
      <c r="I33" s="48">
        <v>0</v>
      </c>
      <c r="J33" s="48">
        <v>0</v>
      </c>
      <c r="K33" s="89">
        <f t="shared" si="3"/>
        <v>0.7</v>
      </c>
      <c r="L33" s="90">
        <f t="shared" si="4"/>
        <v>0.7</v>
      </c>
      <c r="M33" s="91">
        <f>VLOOKUP(B33,'Election Results by State'!$B$3:$J$52,9,FALSE)</f>
        <v>207109.66666666666</v>
      </c>
      <c r="N33" s="92">
        <f t="shared" si="5"/>
        <v>189976</v>
      </c>
      <c r="O33" s="91">
        <f t="shared" si="6"/>
        <v>81418</v>
      </c>
      <c r="P33" s="91">
        <v>0</v>
      </c>
      <c r="Q33" s="91">
        <f t="shared" si="7"/>
        <v>271394</v>
      </c>
      <c r="R33" s="92">
        <f t="shared" si="8"/>
        <v>0</v>
      </c>
      <c r="S33" s="91">
        <f t="shared" si="9"/>
        <v>81418</v>
      </c>
      <c r="T33" s="91">
        <f t="shared" si="10"/>
        <v>-18585</v>
      </c>
      <c r="U33" s="91">
        <f t="shared" si="11"/>
        <v>62833</v>
      </c>
      <c r="V33" s="19"/>
    </row>
    <row r="34" spans="1:22" s="49" customFormat="1" x14ac:dyDescent="0.2">
      <c r="A34" s="42" t="s">
        <v>42</v>
      </c>
      <c r="B34" s="42" t="s">
        <v>43</v>
      </c>
      <c r="C34" s="43" t="s">
        <v>123</v>
      </c>
      <c r="D34" s="44">
        <v>115622</v>
      </c>
      <c r="E34" s="45">
        <v>0</v>
      </c>
      <c r="F34" s="46">
        <f t="shared" si="0"/>
        <v>45066</v>
      </c>
      <c r="G34" s="45">
        <v>160688</v>
      </c>
      <c r="H34" s="47">
        <v>1</v>
      </c>
      <c r="I34" s="48">
        <v>0</v>
      </c>
      <c r="J34" s="48">
        <v>0</v>
      </c>
      <c r="K34" s="89">
        <f t="shared" si="3"/>
        <v>0.7</v>
      </c>
      <c r="L34" s="90">
        <f t="shared" si="4"/>
        <v>0.7</v>
      </c>
      <c r="M34" s="91">
        <f>VLOOKUP(B34,'Election Results by State'!$B$3:$J$52,9,FALSE)</f>
        <v>186710.8</v>
      </c>
      <c r="N34" s="92">
        <f t="shared" si="5"/>
        <v>130698</v>
      </c>
      <c r="O34" s="91">
        <f t="shared" si="6"/>
        <v>56013</v>
      </c>
      <c r="P34" s="91">
        <v>0</v>
      </c>
      <c r="Q34" s="91">
        <f t="shared" si="7"/>
        <v>186711</v>
      </c>
      <c r="R34" s="92">
        <f t="shared" si="8"/>
        <v>15076</v>
      </c>
      <c r="S34" s="91">
        <f t="shared" si="9"/>
        <v>56013</v>
      </c>
      <c r="T34" s="91">
        <f t="shared" si="10"/>
        <v>-45066</v>
      </c>
      <c r="U34" s="91">
        <f t="shared" si="11"/>
        <v>26023</v>
      </c>
      <c r="V34" s="19"/>
    </row>
    <row r="35" spans="1:22" s="49" customFormat="1" x14ac:dyDescent="0.2">
      <c r="A35" s="42" t="s">
        <v>44</v>
      </c>
      <c r="B35" s="42" t="s">
        <v>45</v>
      </c>
      <c r="C35" s="43" t="s">
        <v>139</v>
      </c>
      <c r="D35" s="44">
        <v>174614</v>
      </c>
      <c r="E35" s="45">
        <v>0</v>
      </c>
      <c r="F35" s="46">
        <f t="shared" si="0"/>
        <v>5956</v>
      </c>
      <c r="G35" s="45">
        <v>180570</v>
      </c>
      <c r="H35" s="47">
        <v>1</v>
      </c>
      <c r="I35" s="48">
        <v>0</v>
      </c>
      <c r="J35" s="48">
        <v>0</v>
      </c>
      <c r="K35" s="89">
        <f t="shared" si="3"/>
        <v>0.7</v>
      </c>
      <c r="L35" s="90">
        <f t="shared" si="4"/>
        <v>0.7</v>
      </c>
      <c r="M35" s="91">
        <f>VLOOKUP(B35,'Election Results by State'!$B$3:$J$52,9,FALSE)</f>
        <v>158237</v>
      </c>
      <c r="N35" s="92">
        <f t="shared" si="5"/>
        <v>174614</v>
      </c>
      <c r="O35" s="91">
        <f t="shared" si="6"/>
        <v>74835</v>
      </c>
      <c r="P35" s="91">
        <v>0</v>
      </c>
      <c r="Q35" s="91">
        <f t="shared" si="7"/>
        <v>249449</v>
      </c>
      <c r="R35" s="92">
        <f t="shared" si="8"/>
        <v>0</v>
      </c>
      <c r="S35" s="91">
        <f t="shared" si="9"/>
        <v>74835</v>
      </c>
      <c r="T35" s="91">
        <f t="shared" si="10"/>
        <v>-5956</v>
      </c>
      <c r="U35" s="91">
        <f t="shared" si="11"/>
        <v>68879</v>
      </c>
      <c r="V35" s="19"/>
    </row>
    <row r="36" spans="1:22" s="49" customFormat="1" x14ac:dyDescent="0.2">
      <c r="A36" s="42" t="s">
        <v>44</v>
      </c>
      <c r="B36" s="42" t="s">
        <v>45</v>
      </c>
      <c r="C36" s="43" t="s">
        <v>126</v>
      </c>
      <c r="D36" s="44">
        <v>130323</v>
      </c>
      <c r="E36" s="45">
        <v>0</v>
      </c>
      <c r="F36" s="46">
        <f t="shared" ref="F36:F38" si="19">G36-SUM(D36:E36)</f>
        <v>20019</v>
      </c>
      <c r="G36" s="45">
        <v>150342</v>
      </c>
      <c r="H36" s="47">
        <v>1</v>
      </c>
      <c r="I36" s="48">
        <v>0</v>
      </c>
      <c r="J36" s="48">
        <v>0</v>
      </c>
      <c r="K36" s="89">
        <f t="shared" si="3"/>
        <v>0.7</v>
      </c>
      <c r="L36" s="90">
        <f t="shared" si="4"/>
        <v>0.7</v>
      </c>
      <c r="M36" s="91">
        <f>VLOOKUP(B36,'Election Results by State'!$B$3:$J$52,9,FALSE)</f>
        <v>158237</v>
      </c>
      <c r="N36" s="92">
        <f t="shared" si="5"/>
        <v>130323</v>
      </c>
      <c r="O36" s="91">
        <f t="shared" si="6"/>
        <v>55853</v>
      </c>
      <c r="P36" s="91">
        <v>0</v>
      </c>
      <c r="Q36" s="91">
        <f t="shared" si="7"/>
        <v>186176</v>
      </c>
      <c r="R36" s="92">
        <f t="shared" si="8"/>
        <v>0</v>
      </c>
      <c r="S36" s="91">
        <f t="shared" si="9"/>
        <v>55853</v>
      </c>
      <c r="T36" s="91">
        <f t="shared" si="10"/>
        <v>-20019</v>
      </c>
      <c r="U36" s="91">
        <f t="shared" si="11"/>
        <v>35834</v>
      </c>
      <c r="V36" s="19"/>
    </row>
    <row r="37" spans="1:22" s="49" customFormat="1" x14ac:dyDescent="0.2">
      <c r="A37" s="42" t="s">
        <v>44</v>
      </c>
      <c r="B37" s="42" t="s">
        <v>45</v>
      </c>
      <c r="C37" s="43" t="s">
        <v>123</v>
      </c>
      <c r="D37" s="44">
        <v>146932</v>
      </c>
      <c r="E37" s="45">
        <v>0</v>
      </c>
      <c r="F37" s="46">
        <f t="shared" si="19"/>
        <v>27898</v>
      </c>
      <c r="G37" s="45">
        <v>174830</v>
      </c>
      <c r="H37" s="47">
        <v>1</v>
      </c>
      <c r="I37" s="48">
        <v>0</v>
      </c>
      <c r="J37" s="48">
        <v>0</v>
      </c>
      <c r="K37" s="89">
        <f t="shared" si="3"/>
        <v>0.7</v>
      </c>
      <c r="L37" s="90">
        <f t="shared" si="4"/>
        <v>0.7</v>
      </c>
      <c r="M37" s="91">
        <f>VLOOKUP(B37,'Election Results by State'!$B$3:$J$52,9,FALSE)</f>
        <v>158237</v>
      </c>
      <c r="N37" s="92">
        <f t="shared" si="5"/>
        <v>146932</v>
      </c>
      <c r="O37" s="91">
        <f t="shared" si="6"/>
        <v>62971</v>
      </c>
      <c r="P37" s="91">
        <v>0</v>
      </c>
      <c r="Q37" s="91">
        <f t="shared" si="7"/>
        <v>209903</v>
      </c>
      <c r="R37" s="92">
        <f t="shared" si="8"/>
        <v>0</v>
      </c>
      <c r="S37" s="91">
        <f t="shared" si="9"/>
        <v>62971</v>
      </c>
      <c r="T37" s="91">
        <f t="shared" si="10"/>
        <v>-27898</v>
      </c>
      <c r="U37" s="91">
        <f t="shared" si="11"/>
        <v>35073</v>
      </c>
      <c r="V37" s="19"/>
    </row>
    <row r="38" spans="1:22" s="49" customFormat="1" x14ac:dyDescent="0.2">
      <c r="A38" s="42" t="s">
        <v>44</v>
      </c>
      <c r="B38" s="42" t="s">
        <v>45</v>
      </c>
      <c r="C38" s="43" t="s">
        <v>124</v>
      </c>
      <c r="D38" s="44">
        <v>0</v>
      </c>
      <c r="E38" s="45">
        <v>138659</v>
      </c>
      <c r="F38" s="46">
        <f t="shared" si="19"/>
        <v>21051</v>
      </c>
      <c r="G38" s="45">
        <v>159710</v>
      </c>
      <c r="H38" s="47">
        <v>0</v>
      </c>
      <c r="I38" s="48">
        <v>1</v>
      </c>
      <c r="J38" s="48">
        <v>0</v>
      </c>
      <c r="K38" s="89">
        <f t="shared" si="3"/>
        <v>0.7</v>
      </c>
      <c r="L38" s="90">
        <f t="shared" si="4"/>
        <v>0.7</v>
      </c>
      <c r="M38" s="91">
        <f>VLOOKUP(B38,'Election Results by State'!$B$3:$J$52,9,FALSE)</f>
        <v>158237</v>
      </c>
      <c r="N38" s="92">
        <f t="shared" si="5"/>
        <v>59425</v>
      </c>
      <c r="O38" s="91">
        <f t="shared" si="6"/>
        <v>138659</v>
      </c>
      <c r="P38" s="91">
        <v>0</v>
      </c>
      <c r="Q38" s="91">
        <f t="shared" si="7"/>
        <v>198084</v>
      </c>
      <c r="R38" s="92">
        <f t="shared" si="8"/>
        <v>59425</v>
      </c>
      <c r="S38" s="91">
        <f t="shared" si="9"/>
        <v>0</v>
      </c>
      <c r="T38" s="91">
        <f t="shared" si="10"/>
        <v>-21051</v>
      </c>
      <c r="U38" s="91">
        <f t="shared" si="11"/>
        <v>38374</v>
      </c>
      <c r="V38" s="19"/>
    </row>
    <row r="39" spans="1:22" s="49" customFormat="1" x14ac:dyDescent="0.2">
      <c r="A39" s="42" t="s">
        <v>46</v>
      </c>
      <c r="B39" s="42" t="s">
        <v>47</v>
      </c>
      <c r="C39" s="43" t="s">
        <v>121</v>
      </c>
      <c r="D39" s="44">
        <v>0</v>
      </c>
      <c r="E39" s="45">
        <v>0</v>
      </c>
      <c r="F39" s="46">
        <f t="shared" si="0"/>
        <v>0</v>
      </c>
      <c r="G39" s="45">
        <v>0</v>
      </c>
      <c r="H39" s="47">
        <v>0</v>
      </c>
      <c r="I39" s="48">
        <v>0</v>
      </c>
      <c r="J39" s="48">
        <v>0</v>
      </c>
      <c r="K39" s="89">
        <f t="shared" si="3"/>
        <v>0.7</v>
      </c>
      <c r="L39" s="90">
        <f t="shared" si="4"/>
        <v>0.7</v>
      </c>
      <c r="M39" s="91">
        <f>VLOOKUP(B39,'Election Results by State'!$B$3:$J$52,9,FALSE)</f>
        <v>247647</v>
      </c>
      <c r="N39" s="92">
        <f t="shared" si="5"/>
        <v>0</v>
      </c>
      <c r="O39" s="91">
        <f t="shared" si="6"/>
        <v>0</v>
      </c>
      <c r="P39" s="91">
        <v>0</v>
      </c>
      <c r="Q39" s="91">
        <f t="shared" si="7"/>
        <v>0</v>
      </c>
      <c r="R39" s="92">
        <f t="shared" si="8"/>
        <v>0</v>
      </c>
      <c r="S39" s="91">
        <f t="shared" si="9"/>
        <v>0</v>
      </c>
      <c r="T39" s="91">
        <f t="shared" si="10"/>
        <v>0</v>
      </c>
      <c r="U39" s="91">
        <f t="shared" si="11"/>
        <v>0</v>
      </c>
      <c r="V39" s="19"/>
    </row>
    <row r="40" spans="1:22" s="49" customFormat="1" x14ac:dyDescent="0.2">
      <c r="A40" s="42" t="s">
        <v>48</v>
      </c>
      <c r="B40" s="42" t="s">
        <v>49</v>
      </c>
      <c r="C40" s="43" t="s">
        <v>121</v>
      </c>
      <c r="D40" s="44">
        <v>0</v>
      </c>
      <c r="E40" s="45">
        <v>0</v>
      </c>
      <c r="F40" s="46">
        <f t="shared" si="0"/>
        <v>0</v>
      </c>
      <c r="G40" s="45">
        <v>0</v>
      </c>
      <c r="H40" s="47">
        <v>0</v>
      </c>
      <c r="I40" s="48">
        <v>0</v>
      </c>
      <c r="J40" s="48">
        <v>0</v>
      </c>
      <c r="K40" s="89">
        <f t="shared" si="3"/>
        <v>0.7</v>
      </c>
      <c r="L40" s="90">
        <f t="shared" si="4"/>
        <v>0.7</v>
      </c>
      <c r="M40" s="91">
        <f>VLOOKUP(B40,'Election Results by State'!$B$3:$J$52,9,FALSE)</f>
        <v>207389.125</v>
      </c>
      <c r="N40" s="92">
        <f t="shared" si="5"/>
        <v>0</v>
      </c>
      <c r="O40" s="91">
        <f t="shared" si="6"/>
        <v>0</v>
      </c>
      <c r="P40" s="91">
        <v>0</v>
      </c>
      <c r="Q40" s="91">
        <f t="shared" si="7"/>
        <v>0</v>
      </c>
      <c r="R40" s="92">
        <f t="shared" si="8"/>
        <v>0</v>
      </c>
      <c r="S40" s="91">
        <f t="shared" si="9"/>
        <v>0</v>
      </c>
      <c r="T40" s="91">
        <f t="shared" si="10"/>
        <v>0</v>
      </c>
      <c r="U40" s="91">
        <f t="shared" si="11"/>
        <v>0</v>
      </c>
      <c r="V40" s="19"/>
    </row>
    <row r="41" spans="1:22" s="49" customFormat="1" x14ac:dyDescent="0.2">
      <c r="A41" s="42" t="s">
        <v>50</v>
      </c>
      <c r="B41" s="42" t="s">
        <v>51</v>
      </c>
      <c r="C41" s="43" t="s">
        <v>125</v>
      </c>
      <c r="D41" s="44">
        <v>0</v>
      </c>
      <c r="E41" s="45">
        <v>153387</v>
      </c>
      <c r="F41" s="46">
        <f t="shared" si="0"/>
        <v>55111</v>
      </c>
      <c r="G41" s="45">
        <v>208498</v>
      </c>
      <c r="H41" s="47">
        <v>0</v>
      </c>
      <c r="I41" s="48">
        <v>1</v>
      </c>
      <c r="J41" s="48">
        <v>0</v>
      </c>
      <c r="K41" s="89">
        <f t="shared" si="3"/>
        <v>0.7</v>
      </c>
      <c r="L41" s="90">
        <f t="shared" si="4"/>
        <v>0.7</v>
      </c>
      <c r="M41" s="91">
        <f>VLOOKUP(B41,'Election Results by State'!$B$3:$J$52,9,FALSE)</f>
        <v>237783</v>
      </c>
      <c r="N41" s="92">
        <f t="shared" si="5"/>
        <v>71335</v>
      </c>
      <c r="O41" s="91">
        <f t="shared" si="6"/>
        <v>166448</v>
      </c>
      <c r="P41" s="91">
        <v>0</v>
      </c>
      <c r="Q41" s="91">
        <f t="shared" si="7"/>
        <v>237783</v>
      </c>
      <c r="R41" s="92">
        <f t="shared" si="8"/>
        <v>71335</v>
      </c>
      <c r="S41" s="91">
        <f t="shared" si="9"/>
        <v>13061</v>
      </c>
      <c r="T41" s="91">
        <f t="shared" si="10"/>
        <v>-55111</v>
      </c>
      <c r="U41" s="91">
        <f t="shared" si="11"/>
        <v>29285</v>
      </c>
      <c r="V41" s="19"/>
    </row>
    <row r="42" spans="1:22" s="49" customFormat="1" x14ac:dyDescent="0.2">
      <c r="A42" s="42" t="s">
        <v>50</v>
      </c>
      <c r="B42" s="42" t="s">
        <v>51</v>
      </c>
      <c r="C42" s="43" t="s">
        <v>126</v>
      </c>
      <c r="D42" s="44">
        <v>0</v>
      </c>
      <c r="E42" s="45">
        <v>155697</v>
      </c>
      <c r="F42" s="46">
        <f t="shared" ref="F42:F46" si="20">G42-SUM(D42:E42)</f>
        <v>56607</v>
      </c>
      <c r="G42" s="45">
        <v>212304</v>
      </c>
      <c r="H42" s="47">
        <v>0</v>
      </c>
      <c r="I42" s="48">
        <v>1</v>
      </c>
      <c r="J42" s="48">
        <v>0</v>
      </c>
      <c r="K42" s="89">
        <f t="shared" si="3"/>
        <v>0.7</v>
      </c>
      <c r="L42" s="90">
        <f t="shared" si="4"/>
        <v>0.7</v>
      </c>
      <c r="M42" s="91">
        <f>VLOOKUP(B42,'Election Results by State'!$B$3:$J$52,9,FALSE)</f>
        <v>237783</v>
      </c>
      <c r="N42" s="92">
        <f t="shared" si="5"/>
        <v>71335</v>
      </c>
      <c r="O42" s="91">
        <f t="shared" si="6"/>
        <v>166448</v>
      </c>
      <c r="P42" s="91">
        <v>0</v>
      </c>
      <c r="Q42" s="91">
        <f t="shared" si="7"/>
        <v>237783</v>
      </c>
      <c r="R42" s="92">
        <f t="shared" si="8"/>
        <v>71335</v>
      </c>
      <c r="S42" s="91">
        <f t="shared" si="9"/>
        <v>10751</v>
      </c>
      <c r="T42" s="91">
        <f t="shared" si="10"/>
        <v>-56607</v>
      </c>
      <c r="U42" s="91">
        <f t="shared" si="11"/>
        <v>25479</v>
      </c>
      <c r="V42" s="19"/>
    </row>
    <row r="43" spans="1:22" s="49" customFormat="1" x14ac:dyDescent="0.2">
      <c r="A43" s="42" t="s">
        <v>50</v>
      </c>
      <c r="B43" s="42" t="s">
        <v>51</v>
      </c>
      <c r="C43" s="43" t="s">
        <v>122</v>
      </c>
      <c r="D43" s="44">
        <v>0</v>
      </c>
      <c r="E43" s="45">
        <v>166125</v>
      </c>
      <c r="F43" s="46">
        <f t="shared" si="20"/>
        <v>55084</v>
      </c>
      <c r="G43" s="45">
        <v>221209</v>
      </c>
      <c r="H43" s="47">
        <v>0</v>
      </c>
      <c r="I43" s="48">
        <v>1</v>
      </c>
      <c r="J43" s="48">
        <v>0</v>
      </c>
      <c r="K43" s="89">
        <f t="shared" si="3"/>
        <v>0.7</v>
      </c>
      <c r="L43" s="90">
        <f t="shared" si="4"/>
        <v>0.7</v>
      </c>
      <c r="M43" s="91">
        <f>VLOOKUP(B43,'Election Results by State'!$B$3:$J$52,9,FALSE)</f>
        <v>237783</v>
      </c>
      <c r="N43" s="92">
        <f t="shared" si="5"/>
        <v>71335</v>
      </c>
      <c r="O43" s="91">
        <f t="shared" si="6"/>
        <v>166448</v>
      </c>
      <c r="P43" s="91">
        <v>0</v>
      </c>
      <c r="Q43" s="91">
        <f t="shared" si="7"/>
        <v>237783</v>
      </c>
      <c r="R43" s="92">
        <f t="shared" si="8"/>
        <v>71335</v>
      </c>
      <c r="S43" s="91">
        <f t="shared" si="9"/>
        <v>323</v>
      </c>
      <c r="T43" s="91">
        <f t="shared" si="10"/>
        <v>-55084</v>
      </c>
      <c r="U43" s="91">
        <f t="shared" si="11"/>
        <v>16574</v>
      </c>
      <c r="V43" s="19"/>
    </row>
    <row r="44" spans="1:22" s="49" customFormat="1" x14ac:dyDescent="0.2">
      <c r="A44" s="42" t="s">
        <v>50</v>
      </c>
      <c r="B44" s="42" t="s">
        <v>51</v>
      </c>
      <c r="C44" s="43" t="s">
        <v>124</v>
      </c>
      <c r="D44" s="44">
        <v>0</v>
      </c>
      <c r="E44" s="45">
        <v>170968</v>
      </c>
      <c r="F44" s="46">
        <f t="shared" si="20"/>
        <v>65045</v>
      </c>
      <c r="G44" s="45">
        <v>236013</v>
      </c>
      <c r="H44" s="47">
        <v>0</v>
      </c>
      <c r="I44" s="48">
        <v>1</v>
      </c>
      <c r="J44" s="48">
        <v>0</v>
      </c>
      <c r="K44" s="89">
        <f t="shared" si="3"/>
        <v>0.7</v>
      </c>
      <c r="L44" s="90">
        <f t="shared" si="4"/>
        <v>0.7</v>
      </c>
      <c r="M44" s="91">
        <f>VLOOKUP(B44,'Election Results by State'!$B$3:$J$52,9,FALSE)</f>
        <v>237783</v>
      </c>
      <c r="N44" s="92">
        <f t="shared" si="5"/>
        <v>73272</v>
      </c>
      <c r="O44" s="91">
        <f t="shared" si="6"/>
        <v>170968</v>
      </c>
      <c r="P44" s="91">
        <v>0</v>
      </c>
      <c r="Q44" s="91">
        <f t="shared" si="7"/>
        <v>244240</v>
      </c>
      <c r="R44" s="92">
        <f t="shared" si="8"/>
        <v>73272</v>
      </c>
      <c r="S44" s="91">
        <f t="shared" si="9"/>
        <v>0</v>
      </c>
      <c r="T44" s="91">
        <f t="shared" si="10"/>
        <v>-65045</v>
      </c>
      <c r="U44" s="91">
        <f t="shared" si="11"/>
        <v>8227</v>
      </c>
      <c r="V44" s="19"/>
    </row>
    <row r="45" spans="1:22" s="49" customFormat="1" x14ac:dyDescent="0.2">
      <c r="A45" s="42" t="s">
        <v>50</v>
      </c>
      <c r="B45" s="42" t="s">
        <v>51</v>
      </c>
      <c r="C45" s="43" t="s">
        <v>140</v>
      </c>
      <c r="D45" s="44">
        <v>0</v>
      </c>
      <c r="E45" s="45">
        <v>111861</v>
      </c>
      <c r="F45" s="46">
        <f t="shared" si="20"/>
        <v>43443</v>
      </c>
      <c r="G45" s="45">
        <v>155304</v>
      </c>
      <c r="H45" s="47">
        <v>0</v>
      </c>
      <c r="I45" s="48">
        <v>1</v>
      </c>
      <c r="J45" s="48">
        <v>0</v>
      </c>
      <c r="K45" s="89">
        <f t="shared" si="3"/>
        <v>0.7</v>
      </c>
      <c r="L45" s="90">
        <f t="shared" si="4"/>
        <v>0.7</v>
      </c>
      <c r="M45" s="91">
        <f>VLOOKUP(B45,'Election Results by State'!$B$3:$J$52,9,FALSE)</f>
        <v>237783</v>
      </c>
      <c r="N45" s="92">
        <f t="shared" si="5"/>
        <v>71335</v>
      </c>
      <c r="O45" s="91">
        <f t="shared" si="6"/>
        <v>166448</v>
      </c>
      <c r="P45" s="91">
        <v>0</v>
      </c>
      <c r="Q45" s="91">
        <f t="shared" si="7"/>
        <v>237783</v>
      </c>
      <c r="R45" s="92">
        <f t="shared" si="8"/>
        <v>71335</v>
      </c>
      <c r="S45" s="91">
        <f t="shared" si="9"/>
        <v>54587</v>
      </c>
      <c r="T45" s="91">
        <f t="shared" si="10"/>
        <v>-43443</v>
      </c>
      <c r="U45" s="91">
        <f t="shared" si="11"/>
        <v>82479</v>
      </c>
      <c r="V45" s="19"/>
    </row>
    <row r="46" spans="1:22" s="49" customFormat="1" x14ac:dyDescent="0.2">
      <c r="A46" s="42" t="s">
        <v>50</v>
      </c>
      <c r="B46" s="42" t="s">
        <v>51</v>
      </c>
      <c r="C46" s="43" t="s">
        <v>141</v>
      </c>
      <c r="D46" s="44">
        <v>0</v>
      </c>
      <c r="E46" s="45">
        <v>168055</v>
      </c>
      <c r="F46" s="46">
        <f t="shared" si="20"/>
        <v>67811</v>
      </c>
      <c r="G46" s="45">
        <v>235866</v>
      </c>
      <c r="H46" s="47">
        <v>0</v>
      </c>
      <c r="I46" s="48">
        <v>1</v>
      </c>
      <c r="J46" s="48">
        <v>0</v>
      </c>
      <c r="K46" s="89">
        <f t="shared" si="3"/>
        <v>0.7</v>
      </c>
      <c r="L46" s="90">
        <f t="shared" si="4"/>
        <v>0.7</v>
      </c>
      <c r="M46" s="91">
        <f>VLOOKUP(B46,'Election Results by State'!$B$3:$J$52,9,FALSE)</f>
        <v>237783</v>
      </c>
      <c r="N46" s="92">
        <f t="shared" si="5"/>
        <v>72024</v>
      </c>
      <c r="O46" s="91">
        <f t="shared" si="6"/>
        <v>168055</v>
      </c>
      <c r="P46" s="91">
        <v>0</v>
      </c>
      <c r="Q46" s="91">
        <f t="shared" si="7"/>
        <v>240079</v>
      </c>
      <c r="R46" s="92">
        <f t="shared" si="8"/>
        <v>72024</v>
      </c>
      <c r="S46" s="91">
        <f t="shared" si="9"/>
        <v>0</v>
      </c>
      <c r="T46" s="91">
        <f t="shared" si="10"/>
        <v>-67811</v>
      </c>
      <c r="U46" s="91">
        <f t="shared" si="11"/>
        <v>4213</v>
      </c>
      <c r="V46" s="19"/>
    </row>
    <row r="47" spans="1:22" s="49" customFormat="1" x14ac:dyDescent="0.2">
      <c r="A47" s="42" t="s">
        <v>52</v>
      </c>
      <c r="B47" s="42" t="s">
        <v>53</v>
      </c>
      <c r="C47" s="43" t="s">
        <v>137</v>
      </c>
      <c r="D47" s="44">
        <v>0</v>
      </c>
      <c r="E47" s="45">
        <v>158709</v>
      </c>
      <c r="F47" s="46">
        <f t="shared" si="0"/>
        <v>14630</v>
      </c>
      <c r="G47" s="45">
        <v>173339</v>
      </c>
      <c r="H47" s="47">
        <v>0</v>
      </c>
      <c r="I47" s="48">
        <v>1</v>
      </c>
      <c r="J47" s="48">
        <v>0</v>
      </c>
      <c r="K47" s="89">
        <f t="shared" si="3"/>
        <v>0.7</v>
      </c>
      <c r="L47" s="90">
        <f t="shared" si="4"/>
        <v>0.7</v>
      </c>
      <c r="M47" s="91">
        <f>VLOOKUP(B47,'Election Results by State'!$B$3:$J$52,9,FALSE)</f>
        <v>211585.92307692306</v>
      </c>
      <c r="N47" s="92">
        <f t="shared" si="5"/>
        <v>68018</v>
      </c>
      <c r="O47" s="91">
        <f t="shared" si="6"/>
        <v>158709</v>
      </c>
      <c r="P47" s="91">
        <v>0</v>
      </c>
      <c r="Q47" s="91">
        <f t="shared" si="7"/>
        <v>226727</v>
      </c>
      <c r="R47" s="92">
        <f t="shared" si="8"/>
        <v>68018</v>
      </c>
      <c r="S47" s="91">
        <f t="shared" si="9"/>
        <v>0</v>
      </c>
      <c r="T47" s="91">
        <f t="shared" si="10"/>
        <v>-14630</v>
      </c>
      <c r="U47" s="91">
        <f t="shared" si="11"/>
        <v>53388</v>
      </c>
      <c r="V47" s="19"/>
    </row>
    <row r="48" spans="1:22" s="49" customFormat="1" x14ac:dyDescent="0.2">
      <c r="A48" s="42" t="s">
        <v>52</v>
      </c>
      <c r="B48" s="42" t="s">
        <v>53</v>
      </c>
      <c r="C48" s="43" t="s">
        <v>142</v>
      </c>
      <c r="D48" s="44">
        <v>0</v>
      </c>
      <c r="E48" s="45">
        <v>120869</v>
      </c>
      <c r="F48" s="46">
        <f t="shared" ref="F48" si="21">G48-SUM(D48:E48)</f>
        <v>11072</v>
      </c>
      <c r="G48" s="45">
        <v>131941</v>
      </c>
      <c r="H48" s="47">
        <v>0</v>
      </c>
      <c r="I48" s="48">
        <v>1</v>
      </c>
      <c r="J48" s="48">
        <v>0</v>
      </c>
      <c r="K48" s="89">
        <f t="shared" si="3"/>
        <v>0.7</v>
      </c>
      <c r="L48" s="90">
        <f t="shared" si="4"/>
        <v>0.7</v>
      </c>
      <c r="M48" s="91">
        <f>VLOOKUP(B48,'Election Results by State'!$B$3:$J$52,9,FALSE)</f>
        <v>211585.92307692306</v>
      </c>
      <c r="N48" s="92">
        <f t="shared" si="5"/>
        <v>63476</v>
      </c>
      <c r="O48" s="91">
        <f t="shared" si="6"/>
        <v>148110</v>
      </c>
      <c r="P48" s="91">
        <v>0</v>
      </c>
      <c r="Q48" s="91">
        <f t="shared" si="7"/>
        <v>211586</v>
      </c>
      <c r="R48" s="92">
        <f t="shared" si="8"/>
        <v>63476</v>
      </c>
      <c r="S48" s="91">
        <f t="shared" si="9"/>
        <v>27241</v>
      </c>
      <c r="T48" s="91">
        <f t="shared" si="10"/>
        <v>-11072</v>
      </c>
      <c r="U48" s="91">
        <f t="shared" si="11"/>
        <v>79645</v>
      </c>
      <c r="V48" s="19"/>
    </row>
    <row r="49" spans="1:22" s="49" customFormat="1" x14ac:dyDescent="0.2">
      <c r="A49" s="42" t="s">
        <v>54</v>
      </c>
      <c r="B49" s="42" t="s">
        <v>55</v>
      </c>
      <c r="C49" s="43" t="s">
        <v>121</v>
      </c>
      <c r="D49" s="44">
        <v>0</v>
      </c>
      <c r="E49" s="45">
        <v>0</v>
      </c>
      <c r="F49" s="46">
        <f t="shared" si="0"/>
        <v>0</v>
      </c>
      <c r="G49" s="45">
        <v>0</v>
      </c>
      <c r="H49" s="47">
        <v>0</v>
      </c>
      <c r="I49" s="48">
        <v>0</v>
      </c>
      <c r="J49" s="48">
        <v>0</v>
      </c>
      <c r="K49" s="89">
        <f t="shared" si="3"/>
        <v>0.7</v>
      </c>
      <c r="L49" s="90">
        <f t="shared" si="4"/>
        <v>0.7</v>
      </c>
      <c r="M49" s="91">
        <f>VLOOKUP(B49,'Election Results by State'!$B$3:$J$52,9,FALSE)</f>
        <v>275204.75</v>
      </c>
      <c r="N49" s="92">
        <f t="shared" si="5"/>
        <v>0</v>
      </c>
      <c r="O49" s="91">
        <f t="shared" si="6"/>
        <v>0</v>
      </c>
      <c r="P49" s="91">
        <v>0</v>
      </c>
      <c r="Q49" s="91">
        <f t="shared" si="7"/>
        <v>0</v>
      </c>
      <c r="R49" s="92">
        <f t="shared" si="8"/>
        <v>0</v>
      </c>
      <c r="S49" s="91">
        <f t="shared" si="9"/>
        <v>0</v>
      </c>
      <c r="T49" s="91">
        <f t="shared" si="10"/>
        <v>0</v>
      </c>
      <c r="U49" s="91">
        <f t="shared" si="11"/>
        <v>0</v>
      </c>
      <c r="V49" s="19"/>
    </row>
    <row r="50" spans="1:22" s="49" customFormat="1" x14ac:dyDescent="0.2">
      <c r="A50" s="42" t="s">
        <v>56</v>
      </c>
      <c r="B50" s="42" t="s">
        <v>57</v>
      </c>
      <c r="C50" s="43" t="s">
        <v>121</v>
      </c>
      <c r="D50" s="44">
        <v>0</v>
      </c>
      <c r="E50" s="45">
        <v>0</v>
      </c>
      <c r="F50" s="46">
        <f t="shared" si="0"/>
        <v>0</v>
      </c>
      <c r="G50" s="45">
        <v>0</v>
      </c>
      <c r="H50" s="47">
        <v>0</v>
      </c>
      <c r="I50" s="48">
        <v>0</v>
      </c>
      <c r="J50" s="48">
        <v>0</v>
      </c>
      <c r="K50" s="89">
        <f t="shared" si="3"/>
        <v>0.7</v>
      </c>
      <c r="L50" s="90">
        <f t="shared" si="4"/>
        <v>0.7</v>
      </c>
      <c r="M50" s="91">
        <f>VLOOKUP(B50,'Election Results by State'!$B$3:$J$52,9,FALSE)</f>
        <v>169409</v>
      </c>
      <c r="N50" s="92">
        <f t="shared" si="5"/>
        <v>0</v>
      </c>
      <c r="O50" s="91">
        <f t="shared" si="6"/>
        <v>0</v>
      </c>
      <c r="P50" s="91">
        <v>0</v>
      </c>
      <c r="Q50" s="91">
        <f t="shared" si="7"/>
        <v>0</v>
      </c>
      <c r="R50" s="92">
        <f t="shared" si="8"/>
        <v>0</v>
      </c>
      <c r="S50" s="91">
        <f t="shared" si="9"/>
        <v>0</v>
      </c>
      <c r="T50" s="91">
        <f t="shared" si="10"/>
        <v>0</v>
      </c>
      <c r="U50" s="91">
        <f t="shared" si="11"/>
        <v>0</v>
      </c>
      <c r="V50" s="19"/>
    </row>
    <row r="51" spans="1:22" s="49" customFormat="1" x14ac:dyDescent="0.2">
      <c r="A51" s="42" t="s">
        <v>58</v>
      </c>
      <c r="B51" s="42" t="s">
        <v>59</v>
      </c>
      <c r="C51" s="43" t="s">
        <v>121</v>
      </c>
      <c r="D51" s="44">
        <v>0</v>
      </c>
      <c r="E51" s="45">
        <v>0</v>
      </c>
      <c r="F51" s="46">
        <f t="shared" si="0"/>
        <v>0</v>
      </c>
      <c r="G51" s="45">
        <v>0</v>
      </c>
      <c r="H51" s="47">
        <v>0</v>
      </c>
      <c r="I51" s="48">
        <v>0</v>
      </c>
      <c r="J51" s="48">
        <v>0</v>
      </c>
      <c r="K51" s="89">
        <f t="shared" si="3"/>
        <v>0.7</v>
      </c>
      <c r="L51" s="90">
        <f t="shared" si="4"/>
        <v>0.7</v>
      </c>
      <c r="M51" s="91">
        <f>VLOOKUP(B51,'Election Results by State'!$B$3:$J$52,9,FALSE)</f>
        <v>205951.44444444444</v>
      </c>
      <c r="N51" s="92">
        <f t="shared" si="5"/>
        <v>0</v>
      </c>
      <c r="O51" s="91">
        <f t="shared" si="6"/>
        <v>0</v>
      </c>
      <c r="P51" s="91">
        <v>0</v>
      </c>
      <c r="Q51" s="91">
        <f t="shared" si="7"/>
        <v>0</v>
      </c>
      <c r="R51" s="92">
        <f t="shared" si="8"/>
        <v>0</v>
      </c>
      <c r="S51" s="91">
        <f t="shared" si="9"/>
        <v>0</v>
      </c>
      <c r="T51" s="91">
        <f t="shared" si="10"/>
        <v>0</v>
      </c>
      <c r="U51" s="91">
        <f t="shared" si="11"/>
        <v>0</v>
      </c>
      <c r="V51" s="19"/>
    </row>
    <row r="52" spans="1:22" s="49" customFormat="1" x14ac:dyDescent="0.2">
      <c r="A52" s="42" t="s">
        <v>60</v>
      </c>
      <c r="B52" s="42" t="s">
        <v>61</v>
      </c>
      <c r="C52" s="43" t="s">
        <v>121</v>
      </c>
      <c r="D52" s="44">
        <v>0</v>
      </c>
      <c r="E52" s="45">
        <v>0</v>
      </c>
      <c r="F52" s="46">
        <f t="shared" si="0"/>
        <v>0</v>
      </c>
      <c r="G52" s="45">
        <v>0</v>
      </c>
      <c r="H52" s="47">
        <v>0</v>
      </c>
      <c r="I52" s="48">
        <v>0</v>
      </c>
      <c r="J52" s="48">
        <v>0</v>
      </c>
      <c r="K52" s="89">
        <f t="shared" si="3"/>
        <v>0.7</v>
      </c>
      <c r="L52" s="90">
        <f t="shared" si="4"/>
        <v>0.7</v>
      </c>
      <c r="M52" s="91">
        <f>VLOOKUP(B52,'Election Results by State'!$B$3:$J$52,9,FALSE)</f>
        <v>331321</v>
      </c>
      <c r="N52" s="92">
        <f t="shared" si="5"/>
        <v>0</v>
      </c>
      <c r="O52" s="91">
        <f t="shared" si="6"/>
        <v>0</v>
      </c>
      <c r="P52" s="91">
        <v>0</v>
      </c>
      <c r="Q52" s="91">
        <f t="shared" si="7"/>
        <v>0</v>
      </c>
      <c r="R52" s="92">
        <f t="shared" si="8"/>
        <v>0</v>
      </c>
      <c r="S52" s="91">
        <f t="shared" si="9"/>
        <v>0</v>
      </c>
      <c r="T52" s="91">
        <f t="shared" si="10"/>
        <v>0</v>
      </c>
      <c r="U52" s="91">
        <f t="shared" si="11"/>
        <v>0</v>
      </c>
      <c r="V52" s="19"/>
    </row>
    <row r="53" spans="1:22" s="49" customFormat="1" x14ac:dyDescent="0.2">
      <c r="A53" s="42" t="s">
        <v>62</v>
      </c>
      <c r="B53" s="42" t="s">
        <v>63</v>
      </c>
      <c r="C53" s="43" t="s">
        <v>139</v>
      </c>
      <c r="D53" s="44">
        <v>133013</v>
      </c>
      <c r="E53" s="45">
        <v>0</v>
      </c>
      <c r="F53" s="46">
        <f t="shared" si="0"/>
        <v>22831</v>
      </c>
      <c r="G53" s="45">
        <v>155844</v>
      </c>
      <c r="H53" s="47">
        <v>1</v>
      </c>
      <c r="I53" s="48">
        <v>0</v>
      </c>
      <c r="J53" s="48">
        <v>0</v>
      </c>
      <c r="K53" s="89">
        <f t="shared" si="3"/>
        <v>0.7</v>
      </c>
      <c r="L53" s="90">
        <f t="shared" si="4"/>
        <v>0.7</v>
      </c>
      <c r="M53" s="91">
        <f>VLOOKUP(B53,'Election Results by State'!$B$3:$J$52,9,FALSE)</f>
        <v>142014</v>
      </c>
      <c r="N53" s="92">
        <f t="shared" si="5"/>
        <v>133013</v>
      </c>
      <c r="O53" s="91">
        <f t="shared" si="6"/>
        <v>57006</v>
      </c>
      <c r="P53" s="91">
        <v>0</v>
      </c>
      <c r="Q53" s="91">
        <f t="shared" si="7"/>
        <v>190019</v>
      </c>
      <c r="R53" s="92">
        <f t="shared" si="8"/>
        <v>0</v>
      </c>
      <c r="S53" s="91">
        <f t="shared" si="9"/>
        <v>57006</v>
      </c>
      <c r="T53" s="91">
        <f t="shared" si="10"/>
        <v>-22831</v>
      </c>
      <c r="U53" s="91">
        <f t="shared" si="11"/>
        <v>34175</v>
      </c>
      <c r="V53" s="19"/>
    </row>
    <row r="54" spans="1:22" s="49" customFormat="1" x14ac:dyDescent="0.2">
      <c r="A54" s="42" t="s">
        <v>62</v>
      </c>
      <c r="B54" s="42" t="s">
        <v>63</v>
      </c>
      <c r="C54" s="43" t="s">
        <v>126</v>
      </c>
      <c r="D54" s="44">
        <v>163939</v>
      </c>
      <c r="E54" s="45">
        <v>0</v>
      </c>
      <c r="F54" s="46">
        <f t="shared" ref="F54" si="22">G54-SUM(D54:E54)</f>
        <v>12017</v>
      </c>
      <c r="G54" s="45">
        <v>175956</v>
      </c>
      <c r="H54" s="47">
        <v>1</v>
      </c>
      <c r="I54" s="48">
        <v>0</v>
      </c>
      <c r="J54" s="48">
        <v>0</v>
      </c>
      <c r="K54" s="89">
        <f t="shared" si="3"/>
        <v>0.7</v>
      </c>
      <c r="L54" s="90">
        <f t="shared" si="4"/>
        <v>0.7</v>
      </c>
      <c r="M54" s="91">
        <f>VLOOKUP(B54,'Election Results by State'!$B$3:$J$52,9,FALSE)</f>
        <v>142014</v>
      </c>
      <c r="N54" s="92">
        <f t="shared" si="5"/>
        <v>163939</v>
      </c>
      <c r="O54" s="91">
        <f t="shared" si="6"/>
        <v>70260</v>
      </c>
      <c r="P54" s="91">
        <v>0</v>
      </c>
      <c r="Q54" s="91">
        <f t="shared" si="7"/>
        <v>234199</v>
      </c>
      <c r="R54" s="92">
        <f t="shared" si="8"/>
        <v>0</v>
      </c>
      <c r="S54" s="91">
        <f t="shared" si="9"/>
        <v>70260</v>
      </c>
      <c r="T54" s="91">
        <f t="shared" si="10"/>
        <v>-12017</v>
      </c>
      <c r="U54" s="91">
        <f t="shared" si="11"/>
        <v>58243</v>
      </c>
      <c r="V54" s="19"/>
    </row>
    <row r="55" spans="1:22" s="49" customFormat="1" x14ac:dyDescent="0.2">
      <c r="A55" s="42" t="s">
        <v>64</v>
      </c>
      <c r="B55" s="42" t="s">
        <v>65</v>
      </c>
      <c r="C55" s="43" t="s">
        <v>121</v>
      </c>
      <c r="D55" s="44">
        <v>0</v>
      </c>
      <c r="E55" s="45">
        <v>0</v>
      </c>
      <c r="F55" s="46">
        <f t="shared" si="0"/>
        <v>0</v>
      </c>
      <c r="G55" s="45">
        <v>0</v>
      </c>
      <c r="H55" s="47">
        <v>0</v>
      </c>
      <c r="I55" s="48">
        <v>0</v>
      </c>
      <c r="J55" s="48">
        <v>0</v>
      </c>
      <c r="K55" s="89">
        <f t="shared" si="3"/>
        <v>0.7</v>
      </c>
      <c r="L55" s="90">
        <f t="shared" si="4"/>
        <v>0.7</v>
      </c>
      <c r="M55" s="91">
        <f>VLOOKUP(B55,'Election Results by State'!$B$3:$J$52,9,FALSE)</f>
        <v>167284.33333333334</v>
      </c>
      <c r="N55" s="92">
        <f t="shared" si="5"/>
        <v>0</v>
      </c>
      <c r="O55" s="91">
        <f t="shared" si="6"/>
        <v>0</v>
      </c>
      <c r="P55" s="91">
        <v>0</v>
      </c>
      <c r="Q55" s="91">
        <f t="shared" si="7"/>
        <v>0</v>
      </c>
      <c r="R55" s="92">
        <f t="shared" si="8"/>
        <v>0</v>
      </c>
      <c r="S55" s="91">
        <f t="shared" si="9"/>
        <v>0</v>
      </c>
      <c r="T55" s="91">
        <f t="shared" si="10"/>
        <v>0</v>
      </c>
      <c r="U55" s="91">
        <f t="shared" si="11"/>
        <v>0</v>
      </c>
      <c r="V55" s="19"/>
    </row>
    <row r="56" spans="1:22" s="49" customFormat="1" x14ac:dyDescent="0.2">
      <c r="A56" s="42" t="s">
        <v>66</v>
      </c>
      <c r="B56" s="42" t="s">
        <v>67</v>
      </c>
      <c r="C56" s="43" t="s">
        <v>121</v>
      </c>
      <c r="D56" s="44">
        <v>0</v>
      </c>
      <c r="E56" s="45">
        <v>0</v>
      </c>
      <c r="F56" s="46">
        <f t="shared" si="0"/>
        <v>0</v>
      </c>
      <c r="G56" s="45">
        <v>0</v>
      </c>
      <c r="H56" s="47">
        <v>0</v>
      </c>
      <c r="I56" s="48">
        <v>0</v>
      </c>
      <c r="J56" s="48">
        <v>0</v>
      </c>
      <c r="K56" s="89">
        <f t="shared" si="3"/>
        <v>0.7</v>
      </c>
      <c r="L56" s="90">
        <f t="shared" si="4"/>
        <v>0.7</v>
      </c>
      <c r="M56" s="91">
        <f>VLOOKUP(B56,'Election Results by State'!$B$3:$J$52,9,FALSE)</f>
        <v>221721.5</v>
      </c>
      <c r="N56" s="92">
        <f t="shared" si="5"/>
        <v>0</v>
      </c>
      <c r="O56" s="91">
        <f t="shared" si="6"/>
        <v>0</v>
      </c>
      <c r="P56" s="91">
        <v>0</v>
      </c>
      <c r="Q56" s="91">
        <f t="shared" si="7"/>
        <v>0</v>
      </c>
      <c r="R56" s="92">
        <f t="shared" si="8"/>
        <v>0</v>
      </c>
      <c r="S56" s="91">
        <f t="shared" si="9"/>
        <v>0</v>
      </c>
      <c r="T56" s="91">
        <f t="shared" si="10"/>
        <v>0</v>
      </c>
      <c r="U56" s="91">
        <f t="shared" si="11"/>
        <v>0</v>
      </c>
      <c r="V56" s="19"/>
    </row>
    <row r="57" spans="1:22" s="49" customFormat="1" x14ac:dyDescent="0.2">
      <c r="A57" s="42" t="s">
        <v>68</v>
      </c>
      <c r="B57" s="42" t="s">
        <v>69</v>
      </c>
      <c r="C57" s="43" t="s">
        <v>139</v>
      </c>
      <c r="D57" s="44">
        <v>0</v>
      </c>
      <c r="E57" s="45">
        <v>121846</v>
      </c>
      <c r="F57" s="46">
        <f t="shared" si="0"/>
        <v>9543</v>
      </c>
      <c r="G57" s="45">
        <v>131389</v>
      </c>
      <c r="H57" s="47">
        <v>0</v>
      </c>
      <c r="I57" s="48">
        <v>1</v>
      </c>
      <c r="J57" s="48">
        <v>0</v>
      </c>
      <c r="K57" s="89">
        <f t="shared" si="3"/>
        <v>0.7</v>
      </c>
      <c r="L57" s="90">
        <f t="shared" si="4"/>
        <v>0.7</v>
      </c>
      <c r="M57" s="91">
        <f>VLOOKUP(B57,'Election Results by State'!$B$3:$J$52,9,FALSE)</f>
        <v>156222.5</v>
      </c>
      <c r="N57" s="92">
        <f t="shared" si="5"/>
        <v>52220</v>
      </c>
      <c r="O57" s="91">
        <f t="shared" si="6"/>
        <v>121846</v>
      </c>
      <c r="P57" s="91">
        <v>0</v>
      </c>
      <c r="Q57" s="91">
        <f t="shared" si="7"/>
        <v>174066</v>
      </c>
      <c r="R57" s="92">
        <f t="shared" si="8"/>
        <v>52220</v>
      </c>
      <c r="S57" s="91">
        <f t="shared" si="9"/>
        <v>0</v>
      </c>
      <c r="T57" s="91">
        <f t="shared" si="10"/>
        <v>-9543</v>
      </c>
      <c r="U57" s="91">
        <f t="shared" si="11"/>
        <v>42677</v>
      </c>
      <c r="V57" s="19"/>
    </row>
    <row r="58" spans="1:22" s="49" customFormat="1" x14ac:dyDescent="0.2">
      <c r="A58" s="42" t="s">
        <v>70</v>
      </c>
      <c r="B58" s="42" t="s">
        <v>71</v>
      </c>
      <c r="C58" s="43" t="s">
        <v>126</v>
      </c>
      <c r="D58" s="44">
        <v>0</v>
      </c>
      <c r="E58" s="45">
        <v>122921</v>
      </c>
      <c r="F58" s="46">
        <f t="shared" si="0"/>
        <v>0</v>
      </c>
      <c r="G58" s="45">
        <v>122921</v>
      </c>
      <c r="H58" s="47">
        <v>0</v>
      </c>
      <c r="I58" s="48">
        <v>1</v>
      </c>
      <c r="J58" s="48">
        <v>0</v>
      </c>
      <c r="K58" s="89">
        <f t="shared" si="3"/>
        <v>0.7</v>
      </c>
      <c r="L58" s="90">
        <f t="shared" si="4"/>
        <v>0.7</v>
      </c>
      <c r="M58" s="91">
        <f>VLOOKUP(B58,'Election Results by State'!$B$3:$J$52,9,FALSE)</f>
        <v>157287</v>
      </c>
      <c r="N58" s="92">
        <f t="shared" si="5"/>
        <v>52680</v>
      </c>
      <c r="O58" s="91">
        <f t="shared" si="6"/>
        <v>122921</v>
      </c>
      <c r="P58" s="91">
        <v>0</v>
      </c>
      <c r="Q58" s="91">
        <f t="shared" si="7"/>
        <v>175601</v>
      </c>
      <c r="R58" s="92">
        <f t="shared" si="8"/>
        <v>52680</v>
      </c>
      <c r="S58" s="91">
        <f t="shared" si="9"/>
        <v>0</v>
      </c>
      <c r="T58" s="91">
        <f t="shared" si="10"/>
        <v>0</v>
      </c>
      <c r="U58" s="91">
        <f t="shared" si="11"/>
        <v>52680</v>
      </c>
      <c r="V58" s="19"/>
    </row>
    <row r="59" spans="1:22" s="49" customFormat="1" x14ac:dyDescent="0.2">
      <c r="A59" s="42" t="s">
        <v>72</v>
      </c>
      <c r="B59" s="42" t="s">
        <v>73</v>
      </c>
      <c r="C59" s="43" t="s">
        <v>137</v>
      </c>
      <c r="D59" s="44">
        <v>0</v>
      </c>
      <c r="E59" s="45">
        <v>68773</v>
      </c>
      <c r="F59" s="46">
        <f t="shared" si="0"/>
        <v>63968</v>
      </c>
      <c r="G59" s="45">
        <v>132741</v>
      </c>
      <c r="H59" s="47">
        <v>0</v>
      </c>
      <c r="I59" s="48">
        <v>1</v>
      </c>
      <c r="J59" s="48">
        <v>0</v>
      </c>
      <c r="K59" s="89">
        <f t="shared" si="3"/>
        <v>0.7</v>
      </c>
      <c r="L59" s="90">
        <f t="shared" si="4"/>
        <v>0.7</v>
      </c>
      <c r="M59" s="91">
        <f>VLOOKUP(B59,'Election Results by State'!$B$3:$J$52,9,FALSE)</f>
        <v>167129.59090909091</v>
      </c>
      <c r="N59" s="92">
        <f t="shared" si="5"/>
        <v>63968</v>
      </c>
      <c r="O59" s="91">
        <f t="shared" si="6"/>
        <v>116991</v>
      </c>
      <c r="P59" s="91">
        <v>0</v>
      </c>
      <c r="Q59" s="91">
        <f t="shared" si="7"/>
        <v>180959</v>
      </c>
      <c r="R59" s="92">
        <f t="shared" si="8"/>
        <v>63968</v>
      </c>
      <c r="S59" s="91">
        <f t="shared" si="9"/>
        <v>48218</v>
      </c>
      <c r="T59" s="91">
        <f t="shared" si="10"/>
        <v>-63968</v>
      </c>
      <c r="U59" s="91">
        <f t="shared" si="11"/>
        <v>48218</v>
      </c>
      <c r="V59" s="19" t="s">
        <v>1</v>
      </c>
    </row>
    <row r="60" spans="1:22" s="49" customFormat="1" x14ac:dyDescent="0.2">
      <c r="A60" s="42" t="s">
        <v>72</v>
      </c>
      <c r="B60" s="42" t="s">
        <v>73</v>
      </c>
      <c r="C60" s="43" t="s">
        <v>123</v>
      </c>
      <c r="D60" s="44">
        <v>0</v>
      </c>
      <c r="E60" s="45">
        <v>68718</v>
      </c>
      <c r="F60" s="46">
        <f t="shared" ref="F60:F65" si="23">G60-SUM(D60:E60)</f>
        <v>43100</v>
      </c>
      <c r="G60" s="45">
        <v>111818</v>
      </c>
      <c r="H60" s="47">
        <v>0</v>
      </c>
      <c r="I60" s="48">
        <v>1</v>
      </c>
      <c r="J60" s="48">
        <v>0</v>
      </c>
      <c r="K60" s="89">
        <f t="shared" si="3"/>
        <v>0.7</v>
      </c>
      <c r="L60" s="90">
        <f t="shared" si="4"/>
        <v>0.7</v>
      </c>
      <c r="M60" s="91">
        <f>VLOOKUP(B60,'Election Results by State'!$B$3:$J$52,9,FALSE)</f>
        <v>167129.59090909091</v>
      </c>
      <c r="N60" s="92">
        <f t="shared" si="5"/>
        <v>50139</v>
      </c>
      <c r="O60" s="91">
        <f t="shared" si="6"/>
        <v>116991</v>
      </c>
      <c r="P60" s="91">
        <v>0</v>
      </c>
      <c r="Q60" s="91">
        <f t="shared" si="7"/>
        <v>167130</v>
      </c>
      <c r="R60" s="92">
        <f t="shared" si="8"/>
        <v>50139</v>
      </c>
      <c r="S60" s="91">
        <f t="shared" si="9"/>
        <v>48273</v>
      </c>
      <c r="T60" s="91">
        <f t="shared" si="10"/>
        <v>-43100</v>
      </c>
      <c r="U60" s="91">
        <f t="shared" si="11"/>
        <v>55312</v>
      </c>
      <c r="V60" s="19"/>
    </row>
    <row r="61" spans="1:22" s="49" customFormat="1" x14ac:dyDescent="0.2">
      <c r="A61" s="42" t="s">
        <v>72</v>
      </c>
      <c r="B61" s="42" t="s">
        <v>73</v>
      </c>
      <c r="C61" s="43" t="s">
        <v>127</v>
      </c>
      <c r="D61" s="44">
        <v>0</v>
      </c>
      <c r="E61" s="45">
        <v>72313</v>
      </c>
      <c r="F61" s="46">
        <f t="shared" si="23"/>
        <v>45258</v>
      </c>
      <c r="G61" s="45">
        <v>117571</v>
      </c>
      <c r="H61" s="47">
        <v>0</v>
      </c>
      <c r="I61" s="48">
        <v>1</v>
      </c>
      <c r="J61" s="48">
        <v>0</v>
      </c>
      <c r="K61" s="89">
        <f t="shared" si="3"/>
        <v>0.7</v>
      </c>
      <c r="L61" s="90">
        <f t="shared" si="4"/>
        <v>0.7</v>
      </c>
      <c r="M61" s="91">
        <f>VLOOKUP(B61,'Election Results by State'!$B$3:$J$52,9,FALSE)</f>
        <v>167129.59090909091</v>
      </c>
      <c r="N61" s="92">
        <f t="shared" si="5"/>
        <v>50139</v>
      </c>
      <c r="O61" s="91">
        <f t="shared" si="6"/>
        <v>116991</v>
      </c>
      <c r="P61" s="91">
        <v>0</v>
      </c>
      <c r="Q61" s="91">
        <f t="shared" si="7"/>
        <v>167130</v>
      </c>
      <c r="R61" s="92">
        <f t="shared" si="8"/>
        <v>50139</v>
      </c>
      <c r="S61" s="91">
        <f t="shared" si="9"/>
        <v>44678</v>
      </c>
      <c r="T61" s="91">
        <f t="shared" si="10"/>
        <v>-45258</v>
      </c>
      <c r="U61" s="91">
        <f t="shared" si="11"/>
        <v>49559</v>
      </c>
      <c r="V61" s="19"/>
    </row>
    <row r="62" spans="1:22" s="49" customFormat="1" x14ac:dyDescent="0.2">
      <c r="A62" s="42" t="s">
        <v>72</v>
      </c>
      <c r="B62" s="42" t="s">
        <v>73</v>
      </c>
      <c r="C62" s="43" t="s">
        <v>130</v>
      </c>
      <c r="D62" s="44">
        <v>0</v>
      </c>
      <c r="E62" s="45">
        <v>43809</v>
      </c>
      <c r="F62" s="46">
        <f t="shared" si="23"/>
        <v>40956</v>
      </c>
      <c r="G62" s="45">
        <v>84765</v>
      </c>
      <c r="H62" s="47">
        <v>0</v>
      </c>
      <c r="I62" s="48">
        <v>1</v>
      </c>
      <c r="J62" s="48">
        <v>0</v>
      </c>
      <c r="K62" s="89">
        <f t="shared" si="3"/>
        <v>0.7</v>
      </c>
      <c r="L62" s="90">
        <f t="shared" si="4"/>
        <v>0.7</v>
      </c>
      <c r="M62" s="91">
        <f>VLOOKUP(B62,'Election Results by State'!$B$3:$J$52,9,FALSE)</f>
        <v>167129.59090909091</v>
      </c>
      <c r="N62" s="92">
        <f t="shared" si="5"/>
        <v>50139</v>
      </c>
      <c r="O62" s="91">
        <f t="shared" si="6"/>
        <v>116991</v>
      </c>
      <c r="P62" s="91">
        <v>0</v>
      </c>
      <c r="Q62" s="91">
        <f t="shared" si="7"/>
        <v>167130</v>
      </c>
      <c r="R62" s="92">
        <f t="shared" si="8"/>
        <v>50139</v>
      </c>
      <c r="S62" s="91">
        <f t="shared" si="9"/>
        <v>73182</v>
      </c>
      <c r="T62" s="91">
        <f t="shared" si="10"/>
        <v>-40956</v>
      </c>
      <c r="U62" s="91">
        <f t="shared" si="11"/>
        <v>82365</v>
      </c>
      <c r="V62" s="19"/>
    </row>
    <row r="63" spans="1:22" s="49" customFormat="1" x14ac:dyDescent="0.2">
      <c r="A63" s="42" t="s">
        <v>72</v>
      </c>
      <c r="B63" s="42" t="s">
        <v>73</v>
      </c>
      <c r="C63" s="43" t="s">
        <v>138</v>
      </c>
      <c r="D63" s="44">
        <v>0</v>
      </c>
      <c r="E63" s="45">
        <v>95396</v>
      </c>
      <c r="F63" s="46">
        <f t="shared" si="23"/>
        <v>94622</v>
      </c>
      <c r="G63" s="45">
        <v>190018</v>
      </c>
      <c r="H63" s="47">
        <v>0</v>
      </c>
      <c r="I63" s="48">
        <v>1</v>
      </c>
      <c r="J63" s="48">
        <v>0</v>
      </c>
      <c r="K63" s="89">
        <f t="shared" si="3"/>
        <v>0.7</v>
      </c>
      <c r="L63" s="90">
        <f t="shared" si="4"/>
        <v>0.7</v>
      </c>
      <c r="M63" s="91">
        <f>VLOOKUP(B63,'Election Results by State'!$B$3:$J$52,9,FALSE)</f>
        <v>167129.59090909091</v>
      </c>
      <c r="N63" s="92">
        <f t="shared" si="5"/>
        <v>94622</v>
      </c>
      <c r="O63" s="91">
        <f t="shared" si="6"/>
        <v>116991</v>
      </c>
      <c r="P63" s="91">
        <v>0</v>
      </c>
      <c r="Q63" s="91">
        <f t="shared" si="7"/>
        <v>211613</v>
      </c>
      <c r="R63" s="92">
        <f t="shared" si="8"/>
        <v>94622</v>
      </c>
      <c r="S63" s="91">
        <f t="shared" si="9"/>
        <v>21595</v>
      </c>
      <c r="T63" s="91">
        <f t="shared" si="10"/>
        <v>-94622</v>
      </c>
      <c r="U63" s="91">
        <f t="shared" si="11"/>
        <v>21595</v>
      </c>
      <c r="V63" s="19"/>
    </row>
    <row r="64" spans="1:22" s="49" customFormat="1" x14ac:dyDescent="0.2">
      <c r="A64" s="42" t="s">
        <v>72</v>
      </c>
      <c r="B64" s="42" t="s">
        <v>73</v>
      </c>
      <c r="C64" s="43" t="s">
        <v>143</v>
      </c>
      <c r="D64" s="44">
        <v>110042</v>
      </c>
      <c r="E64" s="45">
        <v>0</v>
      </c>
      <c r="F64" s="46">
        <f t="shared" si="23"/>
        <v>74571</v>
      </c>
      <c r="G64" s="45">
        <v>184613</v>
      </c>
      <c r="H64" s="47">
        <v>1</v>
      </c>
      <c r="I64" s="48">
        <v>0</v>
      </c>
      <c r="J64" s="48">
        <v>0</v>
      </c>
      <c r="K64" s="89">
        <f t="shared" si="3"/>
        <v>0.7</v>
      </c>
      <c r="L64" s="90">
        <f t="shared" si="4"/>
        <v>0.7</v>
      </c>
      <c r="M64" s="91">
        <f>VLOOKUP(B64,'Election Results by State'!$B$3:$J$52,9,FALSE)</f>
        <v>167129.59090909091</v>
      </c>
      <c r="N64" s="92">
        <f t="shared" si="5"/>
        <v>116991</v>
      </c>
      <c r="O64" s="91">
        <f t="shared" si="6"/>
        <v>74571</v>
      </c>
      <c r="P64" s="91">
        <v>0</v>
      </c>
      <c r="Q64" s="91">
        <f t="shared" si="7"/>
        <v>191562</v>
      </c>
      <c r="R64" s="92">
        <f t="shared" si="8"/>
        <v>6949</v>
      </c>
      <c r="S64" s="91">
        <f t="shared" si="9"/>
        <v>74571</v>
      </c>
      <c r="T64" s="91">
        <f t="shared" si="10"/>
        <v>-74571</v>
      </c>
      <c r="U64" s="91">
        <f t="shared" si="11"/>
        <v>6949</v>
      </c>
      <c r="V64" s="19"/>
    </row>
    <row r="65" spans="1:22" s="49" customFormat="1" x14ac:dyDescent="0.2">
      <c r="A65" s="42" t="s">
        <v>72</v>
      </c>
      <c r="B65" s="42" t="s">
        <v>73</v>
      </c>
      <c r="C65" s="43" t="s">
        <v>144</v>
      </c>
      <c r="D65" s="44">
        <v>108017</v>
      </c>
      <c r="E65" s="45">
        <v>0</v>
      </c>
      <c r="F65" s="46">
        <f t="shared" si="23"/>
        <v>94615</v>
      </c>
      <c r="G65" s="45">
        <v>202632</v>
      </c>
      <c r="H65" s="47">
        <v>1</v>
      </c>
      <c r="I65" s="48">
        <v>0</v>
      </c>
      <c r="J65" s="48">
        <v>0</v>
      </c>
      <c r="K65" s="89">
        <f t="shared" si="3"/>
        <v>0.7</v>
      </c>
      <c r="L65" s="90">
        <f t="shared" si="4"/>
        <v>0.7</v>
      </c>
      <c r="M65" s="91">
        <f>VLOOKUP(B65,'Election Results by State'!$B$3:$J$52,9,FALSE)</f>
        <v>167129.59090909091</v>
      </c>
      <c r="N65" s="92">
        <f t="shared" si="5"/>
        <v>116991</v>
      </c>
      <c r="O65" s="91">
        <f t="shared" si="6"/>
        <v>94615</v>
      </c>
      <c r="P65" s="91">
        <v>0</v>
      </c>
      <c r="Q65" s="91">
        <f t="shared" si="7"/>
        <v>211606</v>
      </c>
      <c r="R65" s="92">
        <f t="shared" si="8"/>
        <v>8974</v>
      </c>
      <c r="S65" s="91">
        <f t="shared" si="9"/>
        <v>94615</v>
      </c>
      <c r="T65" s="91">
        <f t="shared" si="10"/>
        <v>-94615</v>
      </c>
      <c r="U65" s="91">
        <f t="shared" si="11"/>
        <v>8974</v>
      </c>
      <c r="V65" s="19"/>
    </row>
    <row r="66" spans="1:22" s="49" customFormat="1" x14ac:dyDescent="0.2">
      <c r="A66" s="42" t="s">
        <v>74</v>
      </c>
      <c r="B66" s="42" t="s">
        <v>75</v>
      </c>
      <c r="C66" s="43" t="s">
        <v>126</v>
      </c>
      <c r="D66" s="44">
        <v>131448</v>
      </c>
      <c r="E66" s="45">
        <v>0</v>
      </c>
      <c r="F66" s="46">
        <f t="shared" si="0"/>
        <v>13486</v>
      </c>
      <c r="G66" s="45">
        <v>144934</v>
      </c>
      <c r="H66" s="47">
        <v>1</v>
      </c>
      <c r="I66" s="48">
        <v>0</v>
      </c>
      <c r="J66" s="48">
        <v>0</v>
      </c>
      <c r="K66" s="89">
        <f t="shared" si="3"/>
        <v>0.7</v>
      </c>
      <c r="L66" s="90">
        <f t="shared" si="4"/>
        <v>0.7</v>
      </c>
      <c r="M66" s="91">
        <f>VLOOKUP(B66,'Election Results by State'!$B$3:$J$52,9,FALSE)</f>
        <v>175610.72727272726</v>
      </c>
      <c r="N66" s="92">
        <f t="shared" si="5"/>
        <v>131448</v>
      </c>
      <c r="O66" s="91">
        <f t="shared" si="6"/>
        <v>56335</v>
      </c>
      <c r="P66" s="91">
        <v>0</v>
      </c>
      <c r="Q66" s="91">
        <f t="shared" si="7"/>
        <v>187783</v>
      </c>
      <c r="R66" s="92">
        <f t="shared" si="8"/>
        <v>0</v>
      </c>
      <c r="S66" s="91">
        <f t="shared" si="9"/>
        <v>56335</v>
      </c>
      <c r="T66" s="91">
        <f t="shared" si="10"/>
        <v>-13486</v>
      </c>
      <c r="U66" s="91">
        <f t="shared" si="11"/>
        <v>42849</v>
      </c>
      <c r="V66" s="19"/>
    </row>
    <row r="67" spans="1:22" s="49" customFormat="1" x14ac:dyDescent="0.2">
      <c r="A67" s="42" t="s">
        <v>74</v>
      </c>
      <c r="B67" s="42" t="s">
        <v>75</v>
      </c>
      <c r="C67" s="43" t="s">
        <v>123</v>
      </c>
      <c r="D67" s="44">
        <v>151430</v>
      </c>
      <c r="E67" s="45">
        <v>0</v>
      </c>
      <c r="F67" s="46">
        <f t="shared" ref="F67" si="24">G67-SUM(D67:E67)</f>
        <v>16067</v>
      </c>
      <c r="G67" s="45">
        <v>167497</v>
      </c>
      <c r="H67" s="47">
        <v>1</v>
      </c>
      <c r="I67" s="48">
        <v>0</v>
      </c>
      <c r="J67" s="48">
        <v>0</v>
      </c>
      <c r="K67" s="89">
        <f t="shared" si="3"/>
        <v>0.7</v>
      </c>
      <c r="L67" s="90">
        <f t="shared" si="4"/>
        <v>0.7</v>
      </c>
      <c r="M67" s="91">
        <f>VLOOKUP(B67,'Election Results by State'!$B$3:$J$52,9,FALSE)</f>
        <v>175610.72727272726</v>
      </c>
      <c r="N67" s="92">
        <f t="shared" si="5"/>
        <v>151430</v>
      </c>
      <c r="O67" s="91">
        <f t="shared" si="6"/>
        <v>64899</v>
      </c>
      <c r="P67" s="91">
        <v>0</v>
      </c>
      <c r="Q67" s="91">
        <f t="shared" si="7"/>
        <v>216329</v>
      </c>
      <c r="R67" s="92">
        <f t="shared" si="8"/>
        <v>0</v>
      </c>
      <c r="S67" s="91">
        <f t="shared" si="9"/>
        <v>64899</v>
      </c>
      <c r="T67" s="91">
        <f t="shared" si="10"/>
        <v>-16067</v>
      </c>
      <c r="U67" s="91">
        <f t="shared" si="11"/>
        <v>48832</v>
      </c>
      <c r="V67" s="19"/>
    </row>
    <row r="68" spans="1:22" s="49" customFormat="1" x14ac:dyDescent="0.2">
      <c r="A68" s="42" t="s">
        <v>76</v>
      </c>
      <c r="B68" s="42" t="s">
        <v>77</v>
      </c>
      <c r="C68" s="43" t="s">
        <v>121</v>
      </c>
      <c r="D68" s="44">
        <v>0</v>
      </c>
      <c r="E68" s="45">
        <v>0</v>
      </c>
      <c r="F68" s="46">
        <f t="shared" si="0"/>
        <v>0</v>
      </c>
      <c r="G68" s="45">
        <v>0</v>
      </c>
      <c r="H68" s="47">
        <v>0</v>
      </c>
      <c r="I68" s="48">
        <v>0</v>
      </c>
      <c r="J68" s="48">
        <v>0</v>
      </c>
      <c r="K68" s="89">
        <f t="shared" ref="K68:K108" si="25">$C$112</f>
        <v>0.7</v>
      </c>
      <c r="L68" s="90">
        <f t="shared" ref="L68:L108" si="26">$C$113</f>
        <v>0.7</v>
      </c>
      <c r="M68" s="91">
        <f>VLOOKUP(B68,'Election Results by State'!$B$3:$J$52,9,FALSE)</f>
        <v>231030</v>
      </c>
      <c r="N68" s="92">
        <f t="shared" ref="N68:N108" si="27">IF(G68&gt;0,IF(H68&gt;0,MAX(D68,ROUND(K68*M68,0)),MAX(F68,ROUND((1-L68)*(O68/L68),0))),D68)</f>
        <v>0</v>
      </c>
      <c r="O68" s="91">
        <f t="shared" ref="O68:O108" si="28">IF(G68&gt;0,IF(I68&gt;0,MAX(E68,ROUND(L68*M68,0)),MAX(F68,ROUND((1-K68)*(N68/K68),0))),E68)</f>
        <v>0</v>
      </c>
      <c r="P68" s="91">
        <v>0</v>
      </c>
      <c r="Q68" s="91">
        <f t="shared" ref="Q68:Q108" si="29">SUM(N68:P68)</f>
        <v>0</v>
      </c>
      <c r="R68" s="92">
        <f t="shared" ref="R68:R108" si="30">N68-D68</f>
        <v>0</v>
      </c>
      <c r="S68" s="91">
        <f t="shared" ref="S68:S108" si="31">O68-E68</f>
        <v>0</v>
      </c>
      <c r="T68" s="91">
        <f t="shared" ref="T68:T108" si="32">P68-F68</f>
        <v>0</v>
      </c>
      <c r="U68" s="91">
        <f t="shared" ref="U68:U108" si="33">Q68-G68</f>
        <v>0</v>
      </c>
      <c r="V68" s="19"/>
    </row>
    <row r="69" spans="1:22" s="49" customFormat="1" x14ac:dyDescent="0.2">
      <c r="A69" s="42" t="s">
        <v>78</v>
      </c>
      <c r="B69" s="42" t="s">
        <v>79</v>
      </c>
      <c r="C69" s="43" t="s">
        <v>138</v>
      </c>
      <c r="D69" s="44">
        <v>125546</v>
      </c>
      <c r="E69" s="45">
        <v>0</v>
      </c>
      <c r="F69" s="46">
        <f t="shared" si="0"/>
        <v>0</v>
      </c>
      <c r="G69" s="45">
        <v>125546</v>
      </c>
      <c r="H69" s="47">
        <v>1</v>
      </c>
      <c r="I69" s="48">
        <v>0</v>
      </c>
      <c r="J69" s="48">
        <v>0</v>
      </c>
      <c r="K69" s="89">
        <f t="shared" si="25"/>
        <v>0.7</v>
      </c>
      <c r="L69" s="90">
        <f t="shared" si="26"/>
        <v>0.7</v>
      </c>
      <c r="M69" s="91">
        <f>VLOOKUP(B69,'Election Results by State'!$B$3:$J$52,9,FALSE)</f>
        <v>178381</v>
      </c>
      <c r="N69" s="92">
        <f t="shared" si="27"/>
        <v>125546</v>
      </c>
      <c r="O69" s="91">
        <f t="shared" si="28"/>
        <v>53805</v>
      </c>
      <c r="P69" s="91">
        <v>0</v>
      </c>
      <c r="Q69" s="91">
        <f t="shared" si="29"/>
        <v>179351</v>
      </c>
      <c r="R69" s="92">
        <f t="shared" si="30"/>
        <v>0</v>
      </c>
      <c r="S69" s="91">
        <f t="shared" si="31"/>
        <v>53805</v>
      </c>
      <c r="T69" s="91">
        <f t="shared" si="32"/>
        <v>0</v>
      </c>
      <c r="U69" s="91">
        <f t="shared" si="33"/>
        <v>53805</v>
      </c>
      <c r="V69" s="19"/>
    </row>
    <row r="70" spans="1:22" s="49" customFormat="1" x14ac:dyDescent="0.2">
      <c r="A70" s="42" t="s">
        <v>80</v>
      </c>
      <c r="B70" s="42" t="s">
        <v>81</v>
      </c>
      <c r="C70" s="43" t="s">
        <v>126</v>
      </c>
      <c r="D70" s="44">
        <v>148206</v>
      </c>
      <c r="E70" s="45">
        <v>0</v>
      </c>
      <c r="F70" s="46">
        <f t="shared" si="0"/>
        <v>47884</v>
      </c>
      <c r="G70" s="45">
        <v>196090</v>
      </c>
      <c r="H70" s="47">
        <v>1</v>
      </c>
      <c r="I70" s="48">
        <v>0</v>
      </c>
      <c r="J70" s="48">
        <v>0</v>
      </c>
      <c r="K70" s="89">
        <f t="shared" si="25"/>
        <v>0.7</v>
      </c>
      <c r="L70" s="90">
        <f t="shared" si="26"/>
        <v>0.7</v>
      </c>
      <c r="M70" s="91">
        <f>VLOOKUP(B70,'Election Results by State'!$B$3:$J$52,9,FALSE)</f>
        <v>201440.5</v>
      </c>
      <c r="N70" s="92">
        <f t="shared" si="27"/>
        <v>148206</v>
      </c>
      <c r="O70" s="91">
        <f t="shared" si="28"/>
        <v>63517</v>
      </c>
      <c r="P70" s="91">
        <v>0</v>
      </c>
      <c r="Q70" s="91">
        <f t="shared" si="29"/>
        <v>211723</v>
      </c>
      <c r="R70" s="92">
        <f t="shared" si="30"/>
        <v>0</v>
      </c>
      <c r="S70" s="91">
        <f t="shared" si="31"/>
        <v>63517</v>
      </c>
      <c r="T70" s="91">
        <f t="shared" si="32"/>
        <v>-47884</v>
      </c>
      <c r="U70" s="91">
        <f t="shared" si="33"/>
        <v>15633</v>
      </c>
      <c r="V70" s="19"/>
    </row>
    <row r="71" spans="1:22" s="49" customFormat="1" x14ac:dyDescent="0.2">
      <c r="A71" s="42" t="s">
        <v>82</v>
      </c>
      <c r="B71" s="42" t="s">
        <v>83</v>
      </c>
      <c r="C71" s="43" t="s">
        <v>121</v>
      </c>
      <c r="D71" s="44">
        <v>0</v>
      </c>
      <c r="E71" s="45">
        <v>0</v>
      </c>
      <c r="F71" s="46">
        <f t="shared" si="0"/>
        <v>0</v>
      </c>
      <c r="G71" s="45">
        <v>0</v>
      </c>
      <c r="H71" s="47">
        <v>0</v>
      </c>
      <c r="I71" s="48">
        <v>0</v>
      </c>
      <c r="J71" s="48">
        <v>0</v>
      </c>
      <c r="K71" s="89">
        <f t="shared" si="25"/>
        <v>0.7</v>
      </c>
      <c r="L71" s="90">
        <f t="shared" si="26"/>
        <v>0.7</v>
      </c>
      <c r="M71" s="91">
        <f>VLOOKUP(B71,'Election Results by State'!$B$3:$J$52,9,FALSE)</f>
        <v>248063</v>
      </c>
      <c r="N71" s="92">
        <f t="shared" si="27"/>
        <v>0</v>
      </c>
      <c r="O71" s="91">
        <f t="shared" si="28"/>
        <v>0</v>
      </c>
      <c r="P71" s="91">
        <v>0</v>
      </c>
      <c r="Q71" s="91">
        <f t="shared" si="29"/>
        <v>0</v>
      </c>
      <c r="R71" s="92">
        <f t="shared" si="30"/>
        <v>0</v>
      </c>
      <c r="S71" s="91">
        <f t="shared" si="31"/>
        <v>0</v>
      </c>
      <c r="T71" s="91">
        <f t="shared" si="32"/>
        <v>0</v>
      </c>
      <c r="U71" s="91">
        <f t="shared" si="33"/>
        <v>0</v>
      </c>
      <c r="V71" s="19"/>
    </row>
    <row r="72" spans="1:22" s="49" customFormat="1" x14ac:dyDescent="0.2">
      <c r="A72" s="42" t="s">
        <v>84</v>
      </c>
      <c r="B72" s="42" t="s">
        <v>85</v>
      </c>
      <c r="C72" s="43" t="s">
        <v>126</v>
      </c>
      <c r="D72" s="44">
        <v>116763</v>
      </c>
      <c r="E72" s="45">
        <v>0</v>
      </c>
      <c r="F72" s="46">
        <f t="shared" si="0"/>
        <v>33566</v>
      </c>
      <c r="G72" s="45">
        <v>150329</v>
      </c>
      <c r="H72" s="47">
        <v>1</v>
      </c>
      <c r="I72" s="48">
        <v>0</v>
      </c>
      <c r="J72" s="48">
        <v>0</v>
      </c>
      <c r="K72" s="89">
        <f t="shared" si="25"/>
        <v>0.7</v>
      </c>
      <c r="L72" s="90">
        <f t="shared" si="26"/>
        <v>0.7</v>
      </c>
      <c r="M72" s="91">
        <f>VLOOKUP(B72,'Election Results by State'!$B$3:$J$52,9,FALSE)</f>
        <v>187496.92307692306</v>
      </c>
      <c r="N72" s="92">
        <f t="shared" si="27"/>
        <v>131248</v>
      </c>
      <c r="O72" s="91">
        <f t="shared" si="28"/>
        <v>56249</v>
      </c>
      <c r="P72" s="91">
        <v>0</v>
      </c>
      <c r="Q72" s="91">
        <f t="shared" si="29"/>
        <v>187497</v>
      </c>
      <c r="R72" s="92">
        <f t="shared" si="30"/>
        <v>14485</v>
      </c>
      <c r="S72" s="91">
        <f t="shared" si="31"/>
        <v>56249</v>
      </c>
      <c r="T72" s="91">
        <f t="shared" si="32"/>
        <v>-33566</v>
      </c>
      <c r="U72" s="91">
        <f t="shared" si="33"/>
        <v>37168</v>
      </c>
      <c r="V72" s="19"/>
    </row>
    <row r="73" spans="1:22" s="49" customFormat="1" x14ac:dyDescent="0.2">
      <c r="A73" s="42" t="s">
        <v>84</v>
      </c>
      <c r="B73" s="42" t="s">
        <v>85</v>
      </c>
      <c r="C73" s="43" t="s">
        <v>137</v>
      </c>
      <c r="D73" s="44">
        <v>124942</v>
      </c>
      <c r="E73" s="45">
        <v>0</v>
      </c>
      <c r="F73" s="46">
        <f t="shared" ref="F73:F77" si="34">G73-SUM(D73:E73)</f>
        <v>18269</v>
      </c>
      <c r="G73" s="45">
        <v>143211</v>
      </c>
      <c r="H73" s="47">
        <v>1</v>
      </c>
      <c r="I73" s="48">
        <v>0</v>
      </c>
      <c r="J73" s="48">
        <v>0</v>
      </c>
      <c r="K73" s="89">
        <f t="shared" si="25"/>
        <v>0.7</v>
      </c>
      <c r="L73" s="90">
        <f t="shared" si="26"/>
        <v>0.7</v>
      </c>
      <c r="M73" s="91">
        <f>VLOOKUP(B73,'Election Results by State'!$B$3:$J$52,9,FALSE)</f>
        <v>187496.92307692306</v>
      </c>
      <c r="N73" s="92">
        <f t="shared" si="27"/>
        <v>131248</v>
      </c>
      <c r="O73" s="91">
        <f t="shared" si="28"/>
        <v>56249</v>
      </c>
      <c r="P73" s="91">
        <v>0</v>
      </c>
      <c r="Q73" s="91">
        <f t="shared" si="29"/>
        <v>187497</v>
      </c>
      <c r="R73" s="92">
        <f t="shared" si="30"/>
        <v>6306</v>
      </c>
      <c r="S73" s="91">
        <f t="shared" si="31"/>
        <v>56249</v>
      </c>
      <c r="T73" s="91">
        <f t="shared" si="32"/>
        <v>-18269</v>
      </c>
      <c r="U73" s="91">
        <f t="shared" si="33"/>
        <v>44286</v>
      </c>
      <c r="V73" s="19"/>
    </row>
    <row r="74" spans="1:22" s="49" customFormat="1" x14ac:dyDescent="0.2">
      <c r="A74" s="42" t="s">
        <v>84</v>
      </c>
      <c r="B74" s="42" t="s">
        <v>85</v>
      </c>
      <c r="C74" s="43" t="s">
        <v>127</v>
      </c>
      <c r="D74" s="44">
        <v>152017</v>
      </c>
      <c r="E74" s="45">
        <v>0</v>
      </c>
      <c r="F74" s="46">
        <f t="shared" si="34"/>
        <v>12142</v>
      </c>
      <c r="G74" s="45">
        <v>164159</v>
      </c>
      <c r="H74" s="47">
        <v>1</v>
      </c>
      <c r="I74" s="48">
        <v>0</v>
      </c>
      <c r="J74" s="48">
        <v>0</v>
      </c>
      <c r="K74" s="89">
        <f t="shared" si="25"/>
        <v>0.7</v>
      </c>
      <c r="L74" s="90">
        <f t="shared" si="26"/>
        <v>0.7</v>
      </c>
      <c r="M74" s="91">
        <f>VLOOKUP(B74,'Election Results by State'!$B$3:$J$52,9,FALSE)</f>
        <v>187496.92307692306</v>
      </c>
      <c r="N74" s="92">
        <f t="shared" si="27"/>
        <v>152017</v>
      </c>
      <c r="O74" s="91">
        <f t="shared" si="28"/>
        <v>65150</v>
      </c>
      <c r="P74" s="91">
        <v>0</v>
      </c>
      <c r="Q74" s="91">
        <f t="shared" si="29"/>
        <v>217167</v>
      </c>
      <c r="R74" s="92">
        <f t="shared" si="30"/>
        <v>0</v>
      </c>
      <c r="S74" s="91">
        <f t="shared" si="31"/>
        <v>65150</v>
      </c>
      <c r="T74" s="91">
        <f t="shared" si="32"/>
        <v>-12142</v>
      </c>
      <c r="U74" s="91">
        <f t="shared" si="33"/>
        <v>53008</v>
      </c>
      <c r="V74" s="19"/>
    </row>
    <row r="75" spans="1:22" s="49" customFormat="1" x14ac:dyDescent="0.2">
      <c r="A75" s="42" t="s">
        <v>84</v>
      </c>
      <c r="B75" s="42" t="s">
        <v>85</v>
      </c>
      <c r="C75" s="43" t="s">
        <v>131</v>
      </c>
      <c r="D75" s="44">
        <v>0</v>
      </c>
      <c r="E75" s="45">
        <v>123323</v>
      </c>
      <c r="F75" s="46">
        <f t="shared" si="34"/>
        <v>89</v>
      </c>
      <c r="G75" s="45">
        <v>123412</v>
      </c>
      <c r="H75" s="47">
        <v>0</v>
      </c>
      <c r="I75" s="48">
        <v>1</v>
      </c>
      <c r="J75" s="48">
        <v>0</v>
      </c>
      <c r="K75" s="89">
        <f t="shared" si="25"/>
        <v>0.7</v>
      </c>
      <c r="L75" s="90">
        <f t="shared" si="26"/>
        <v>0.7</v>
      </c>
      <c r="M75" s="91">
        <f>VLOOKUP(B75,'Election Results by State'!$B$3:$J$52,9,FALSE)</f>
        <v>187496.92307692306</v>
      </c>
      <c r="N75" s="92">
        <f t="shared" si="27"/>
        <v>56249</v>
      </c>
      <c r="O75" s="91">
        <f t="shared" si="28"/>
        <v>131248</v>
      </c>
      <c r="P75" s="91">
        <v>0</v>
      </c>
      <c r="Q75" s="91">
        <f t="shared" si="29"/>
        <v>187497</v>
      </c>
      <c r="R75" s="92">
        <f t="shared" si="30"/>
        <v>56249</v>
      </c>
      <c r="S75" s="91">
        <f t="shared" si="31"/>
        <v>7925</v>
      </c>
      <c r="T75" s="91">
        <f t="shared" si="32"/>
        <v>-89</v>
      </c>
      <c r="U75" s="91">
        <f t="shared" si="33"/>
        <v>64085</v>
      </c>
      <c r="V75" s="19"/>
    </row>
    <row r="76" spans="1:22" s="49" customFormat="1" x14ac:dyDescent="0.2">
      <c r="A76" s="42" t="s">
        <v>84</v>
      </c>
      <c r="B76" s="42" t="s">
        <v>85</v>
      </c>
      <c r="C76" s="43" t="s">
        <v>132</v>
      </c>
      <c r="D76" s="44">
        <v>119046</v>
      </c>
      <c r="E76" s="45">
        <v>0</v>
      </c>
      <c r="F76" s="46">
        <f t="shared" si="34"/>
        <v>15551</v>
      </c>
      <c r="G76" s="45">
        <v>134597</v>
      </c>
      <c r="H76" s="47">
        <v>1</v>
      </c>
      <c r="I76" s="48">
        <v>0</v>
      </c>
      <c r="J76" s="48">
        <v>0</v>
      </c>
      <c r="K76" s="89">
        <f t="shared" si="25"/>
        <v>0.7</v>
      </c>
      <c r="L76" s="90">
        <f t="shared" si="26"/>
        <v>0.7</v>
      </c>
      <c r="M76" s="91">
        <f>VLOOKUP(B76,'Election Results by State'!$B$3:$J$52,9,FALSE)</f>
        <v>187496.92307692306</v>
      </c>
      <c r="N76" s="92">
        <f t="shared" si="27"/>
        <v>131248</v>
      </c>
      <c r="O76" s="91">
        <f t="shared" si="28"/>
        <v>56249</v>
      </c>
      <c r="P76" s="91">
        <v>0</v>
      </c>
      <c r="Q76" s="91">
        <f t="shared" si="29"/>
        <v>187497</v>
      </c>
      <c r="R76" s="92">
        <f t="shared" si="30"/>
        <v>12202</v>
      </c>
      <c r="S76" s="91">
        <f t="shared" si="31"/>
        <v>56249</v>
      </c>
      <c r="T76" s="91">
        <f t="shared" si="32"/>
        <v>-15551</v>
      </c>
      <c r="U76" s="91">
        <f t="shared" si="33"/>
        <v>52900</v>
      </c>
      <c r="V76" s="19"/>
    </row>
    <row r="77" spans="1:22" s="49" customFormat="1" x14ac:dyDescent="0.2">
      <c r="A77" s="42" t="s">
        <v>84</v>
      </c>
      <c r="B77" s="42" t="s">
        <v>85</v>
      </c>
      <c r="C77" s="43" t="s">
        <v>145</v>
      </c>
      <c r="D77" s="44">
        <v>143097</v>
      </c>
      <c r="E77" s="45">
        <v>0</v>
      </c>
      <c r="F77" s="46">
        <f t="shared" si="34"/>
        <v>14048</v>
      </c>
      <c r="G77" s="45">
        <v>157145</v>
      </c>
      <c r="H77" s="47">
        <v>1</v>
      </c>
      <c r="I77" s="48">
        <v>0</v>
      </c>
      <c r="J77" s="48">
        <v>0</v>
      </c>
      <c r="K77" s="89">
        <f t="shared" si="25"/>
        <v>0.7</v>
      </c>
      <c r="L77" s="90">
        <f t="shared" si="26"/>
        <v>0.7</v>
      </c>
      <c r="M77" s="91">
        <f>VLOOKUP(B77,'Election Results by State'!$B$3:$J$52,9,FALSE)</f>
        <v>187496.92307692306</v>
      </c>
      <c r="N77" s="92">
        <f t="shared" si="27"/>
        <v>143097</v>
      </c>
      <c r="O77" s="91">
        <f t="shared" si="28"/>
        <v>61327</v>
      </c>
      <c r="P77" s="91">
        <v>0</v>
      </c>
      <c r="Q77" s="91">
        <f t="shared" si="29"/>
        <v>204424</v>
      </c>
      <c r="R77" s="92">
        <f t="shared" si="30"/>
        <v>0</v>
      </c>
      <c r="S77" s="91">
        <f t="shared" si="31"/>
        <v>61327</v>
      </c>
      <c r="T77" s="91">
        <f t="shared" si="32"/>
        <v>-14048</v>
      </c>
      <c r="U77" s="91">
        <f t="shared" si="33"/>
        <v>47279</v>
      </c>
      <c r="V77" s="19"/>
    </row>
    <row r="78" spans="1:22" s="49" customFormat="1" x14ac:dyDescent="0.2">
      <c r="A78" s="42" t="s">
        <v>86</v>
      </c>
      <c r="B78" s="42" t="s">
        <v>87</v>
      </c>
      <c r="C78" s="43" t="s">
        <v>121</v>
      </c>
      <c r="D78" s="44">
        <v>0</v>
      </c>
      <c r="E78" s="45">
        <v>0</v>
      </c>
      <c r="F78" s="46">
        <f t="shared" si="0"/>
        <v>0</v>
      </c>
      <c r="G78" s="45">
        <v>0</v>
      </c>
      <c r="H78" s="47">
        <v>0</v>
      </c>
      <c r="I78" s="48">
        <v>0</v>
      </c>
      <c r="J78" s="48">
        <v>0</v>
      </c>
      <c r="K78" s="89">
        <f t="shared" si="25"/>
        <v>0.7</v>
      </c>
      <c r="L78" s="90">
        <f t="shared" si="26"/>
        <v>0.7</v>
      </c>
      <c r="M78" s="91">
        <f>VLOOKUP(B78,'Election Results by State'!$B$3:$J$52,9,FALSE)</f>
        <v>164371.5</v>
      </c>
      <c r="N78" s="92">
        <f t="shared" si="27"/>
        <v>0</v>
      </c>
      <c r="O78" s="91">
        <f t="shared" si="28"/>
        <v>0</v>
      </c>
      <c r="P78" s="91">
        <v>0</v>
      </c>
      <c r="Q78" s="91">
        <f t="shared" si="29"/>
        <v>0</v>
      </c>
      <c r="R78" s="92">
        <f t="shared" si="30"/>
        <v>0</v>
      </c>
      <c r="S78" s="91">
        <f t="shared" si="31"/>
        <v>0</v>
      </c>
      <c r="T78" s="91">
        <f t="shared" si="32"/>
        <v>0</v>
      </c>
      <c r="U78" s="91">
        <f t="shared" si="33"/>
        <v>0</v>
      </c>
      <c r="V78" s="19"/>
    </row>
    <row r="79" spans="1:22" s="49" customFormat="1" x14ac:dyDescent="0.2">
      <c r="A79" s="42" t="s">
        <v>88</v>
      </c>
      <c r="B79" s="42" t="s">
        <v>89</v>
      </c>
      <c r="C79" s="43" t="s">
        <v>139</v>
      </c>
      <c r="D79" s="44">
        <v>127562</v>
      </c>
      <c r="E79" s="45">
        <v>0</v>
      </c>
      <c r="F79" s="46">
        <f t="shared" si="0"/>
        <v>14863</v>
      </c>
      <c r="G79" s="45">
        <v>142425</v>
      </c>
      <c r="H79" s="47">
        <v>1</v>
      </c>
      <c r="I79" s="48">
        <v>0</v>
      </c>
      <c r="J79" s="48">
        <v>0</v>
      </c>
      <c r="K79" s="89">
        <f t="shared" si="25"/>
        <v>0.7</v>
      </c>
      <c r="L79" s="90">
        <f t="shared" si="26"/>
        <v>0.7</v>
      </c>
      <c r="M79" s="91">
        <f>VLOOKUP(B79,'Election Results by State'!$B$3:$J$52,9,FALSE)</f>
        <v>176219.66666666666</v>
      </c>
      <c r="N79" s="92">
        <f t="shared" si="27"/>
        <v>127562</v>
      </c>
      <c r="O79" s="91">
        <f t="shared" si="28"/>
        <v>54669</v>
      </c>
      <c r="P79" s="91">
        <v>0</v>
      </c>
      <c r="Q79" s="91">
        <f t="shared" si="29"/>
        <v>182231</v>
      </c>
      <c r="R79" s="92">
        <f t="shared" si="30"/>
        <v>0</v>
      </c>
      <c r="S79" s="91">
        <f t="shared" si="31"/>
        <v>54669</v>
      </c>
      <c r="T79" s="91">
        <f t="shared" si="32"/>
        <v>-14863</v>
      </c>
      <c r="U79" s="91">
        <f t="shared" si="33"/>
        <v>39806</v>
      </c>
      <c r="V79" s="19"/>
    </row>
    <row r="80" spans="1:22" s="49" customFormat="1" x14ac:dyDescent="0.2">
      <c r="A80" s="42" t="s">
        <v>88</v>
      </c>
      <c r="B80" s="42" t="s">
        <v>89</v>
      </c>
      <c r="C80" s="43" t="s">
        <v>125</v>
      </c>
      <c r="D80" s="44">
        <v>144149</v>
      </c>
      <c r="E80" s="45">
        <v>0</v>
      </c>
      <c r="F80" s="46">
        <f t="shared" ref="F80:F81" si="35">G80-SUM(D80:E80)</f>
        <v>27210</v>
      </c>
      <c r="G80" s="45">
        <v>171359</v>
      </c>
      <c r="H80" s="47">
        <v>1</v>
      </c>
      <c r="I80" s="48">
        <v>0</v>
      </c>
      <c r="J80" s="48">
        <v>0</v>
      </c>
      <c r="K80" s="89">
        <f t="shared" si="25"/>
        <v>0.7</v>
      </c>
      <c r="L80" s="90">
        <f t="shared" si="26"/>
        <v>0.7</v>
      </c>
      <c r="M80" s="91">
        <f>VLOOKUP(B80,'Election Results by State'!$B$3:$J$52,9,FALSE)</f>
        <v>176219.66666666666</v>
      </c>
      <c r="N80" s="92">
        <f t="shared" si="27"/>
        <v>144149</v>
      </c>
      <c r="O80" s="91">
        <f t="shared" si="28"/>
        <v>61778</v>
      </c>
      <c r="P80" s="91">
        <v>0</v>
      </c>
      <c r="Q80" s="91">
        <f t="shared" si="29"/>
        <v>205927</v>
      </c>
      <c r="R80" s="92">
        <f t="shared" si="30"/>
        <v>0</v>
      </c>
      <c r="S80" s="91">
        <f t="shared" si="31"/>
        <v>61778</v>
      </c>
      <c r="T80" s="91">
        <f t="shared" si="32"/>
        <v>-27210</v>
      </c>
      <c r="U80" s="91">
        <f t="shared" si="33"/>
        <v>34568</v>
      </c>
      <c r="V80" s="19"/>
    </row>
    <row r="81" spans="1:22" s="49" customFormat="1" x14ac:dyDescent="0.2">
      <c r="A81" s="42" t="s">
        <v>88</v>
      </c>
      <c r="B81" s="42" t="s">
        <v>89</v>
      </c>
      <c r="C81" s="43" t="s">
        <v>137</v>
      </c>
      <c r="D81" s="44">
        <v>0</v>
      </c>
      <c r="E81" s="45">
        <v>121912</v>
      </c>
      <c r="F81" s="46">
        <f t="shared" si="35"/>
        <v>20060</v>
      </c>
      <c r="G81" s="45">
        <v>141972</v>
      </c>
      <c r="H81" s="47">
        <v>0</v>
      </c>
      <c r="I81" s="48">
        <v>1</v>
      </c>
      <c r="J81" s="48">
        <v>0</v>
      </c>
      <c r="K81" s="89">
        <f t="shared" si="25"/>
        <v>0.7</v>
      </c>
      <c r="L81" s="90">
        <f t="shared" si="26"/>
        <v>0.7</v>
      </c>
      <c r="M81" s="91">
        <f>VLOOKUP(B81,'Election Results by State'!$B$3:$J$52,9,FALSE)</f>
        <v>176219.66666666666</v>
      </c>
      <c r="N81" s="92">
        <f t="shared" si="27"/>
        <v>52866</v>
      </c>
      <c r="O81" s="91">
        <f t="shared" si="28"/>
        <v>123354</v>
      </c>
      <c r="P81" s="91">
        <v>0</v>
      </c>
      <c r="Q81" s="91">
        <f t="shared" si="29"/>
        <v>176220</v>
      </c>
      <c r="R81" s="92">
        <f t="shared" si="30"/>
        <v>52866</v>
      </c>
      <c r="S81" s="91">
        <f t="shared" si="31"/>
        <v>1442</v>
      </c>
      <c r="T81" s="91">
        <f t="shared" si="32"/>
        <v>-20060</v>
      </c>
      <c r="U81" s="91">
        <f t="shared" si="33"/>
        <v>34248</v>
      </c>
      <c r="V81" s="19"/>
    </row>
    <row r="82" spans="1:22" s="49" customFormat="1" x14ac:dyDescent="0.2">
      <c r="A82" s="42" t="s">
        <v>90</v>
      </c>
      <c r="B82" s="42" t="s">
        <v>91</v>
      </c>
      <c r="C82" s="43" t="s">
        <v>121</v>
      </c>
      <c r="D82" s="44">
        <v>0</v>
      </c>
      <c r="E82" s="45">
        <v>0</v>
      </c>
      <c r="F82" s="46">
        <f t="shared" si="0"/>
        <v>0</v>
      </c>
      <c r="G82" s="45">
        <v>0</v>
      </c>
      <c r="H82" s="47">
        <v>0</v>
      </c>
      <c r="I82" s="48">
        <v>0</v>
      </c>
      <c r="J82" s="48">
        <v>0</v>
      </c>
      <c r="K82" s="89">
        <f t="shared" si="25"/>
        <v>0.7</v>
      </c>
      <c r="L82" s="90">
        <f t="shared" si="26"/>
        <v>0.7</v>
      </c>
      <c r="M82" s="91">
        <f>VLOOKUP(B82,'Election Results by State'!$B$3:$J$52,9,FALSE)</f>
        <v>336691</v>
      </c>
      <c r="N82" s="92">
        <f t="shared" si="27"/>
        <v>0</v>
      </c>
      <c r="O82" s="91">
        <f t="shared" si="28"/>
        <v>0</v>
      </c>
      <c r="P82" s="91">
        <v>0</v>
      </c>
      <c r="Q82" s="91">
        <f t="shared" si="29"/>
        <v>0</v>
      </c>
      <c r="R82" s="92">
        <f t="shared" si="30"/>
        <v>0</v>
      </c>
      <c r="S82" s="91">
        <f t="shared" si="31"/>
        <v>0</v>
      </c>
      <c r="T82" s="91">
        <f t="shared" si="32"/>
        <v>0</v>
      </c>
      <c r="U82" s="91">
        <f t="shared" si="33"/>
        <v>0</v>
      </c>
      <c r="V82" s="19"/>
    </row>
    <row r="83" spans="1:22" s="49" customFormat="1" x14ac:dyDescent="0.2">
      <c r="A83" s="42" t="s">
        <v>92</v>
      </c>
      <c r="B83" s="42" t="s">
        <v>93</v>
      </c>
      <c r="C83" s="43" t="s">
        <v>139</v>
      </c>
      <c r="D83" s="44">
        <v>127300</v>
      </c>
      <c r="E83" s="45">
        <v>0</v>
      </c>
      <c r="F83" s="46">
        <f t="shared" si="0"/>
        <v>1586</v>
      </c>
      <c r="G83" s="45">
        <v>128886</v>
      </c>
      <c r="H83" s="47">
        <v>1</v>
      </c>
      <c r="I83" s="48">
        <v>0</v>
      </c>
      <c r="J83" s="48">
        <v>0</v>
      </c>
      <c r="K83" s="89">
        <f t="shared" si="25"/>
        <v>0.7</v>
      </c>
      <c r="L83" s="90">
        <f t="shared" si="26"/>
        <v>0.7</v>
      </c>
      <c r="M83" s="91">
        <f>VLOOKUP(B83,'Election Results by State'!$B$3:$J$52,9,FALSE)</f>
        <v>179463.42857142858</v>
      </c>
      <c r="N83" s="92">
        <f t="shared" si="27"/>
        <v>127300</v>
      </c>
      <c r="O83" s="91">
        <f t="shared" si="28"/>
        <v>54557</v>
      </c>
      <c r="P83" s="91">
        <v>0</v>
      </c>
      <c r="Q83" s="91">
        <f t="shared" si="29"/>
        <v>181857</v>
      </c>
      <c r="R83" s="92">
        <f t="shared" si="30"/>
        <v>0</v>
      </c>
      <c r="S83" s="91">
        <f t="shared" si="31"/>
        <v>54557</v>
      </c>
      <c r="T83" s="91">
        <f t="shared" si="32"/>
        <v>-1586</v>
      </c>
      <c r="U83" s="91">
        <f t="shared" si="33"/>
        <v>52971</v>
      </c>
      <c r="V83" s="19"/>
    </row>
    <row r="84" spans="1:22" s="49" customFormat="1" x14ac:dyDescent="0.2">
      <c r="A84" s="42" t="s">
        <v>92</v>
      </c>
      <c r="B84" s="42" t="s">
        <v>93</v>
      </c>
      <c r="C84" s="43" t="s">
        <v>141</v>
      </c>
      <c r="D84" s="44">
        <v>0</v>
      </c>
      <c r="E84" s="45">
        <v>120904</v>
      </c>
      <c r="F84" s="46">
        <f t="shared" ref="F84" si="36">G84-SUM(D84:E84)</f>
        <v>23356</v>
      </c>
      <c r="G84" s="45">
        <v>144260</v>
      </c>
      <c r="H84" s="47">
        <v>0</v>
      </c>
      <c r="I84" s="48">
        <v>1</v>
      </c>
      <c r="J84" s="48">
        <v>0</v>
      </c>
      <c r="K84" s="89">
        <f t="shared" si="25"/>
        <v>0.7</v>
      </c>
      <c r="L84" s="90">
        <f t="shared" si="26"/>
        <v>0.7</v>
      </c>
      <c r="M84" s="91">
        <f>VLOOKUP(B84,'Election Results by State'!$B$3:$J$52,9,FALSE)</f>
        <v>179463.42857142858</v>
      </c>
      <c r="N84" s="92">
        <f t="shared" si="27"/>
        <v>53839</v>
      </c>
      <c r="O84" s="91">
        <f t="shared" si="28"/>
        <v>125624</v>
      </c>
      <c r="P84" s="91">
        <v>0</v>
      </c>
      <c r="Q84" s="91">
        <f t="shared" si="29"/>
        <v>179463</v>
      </c>
      <c r="R84" s="92">
        <f t="shared" si="30"/>
        <v>53839</v>
      </c>
      <c r="S84" s="91">
        <f t="shared" si="31"/>
        <v>4720</v>
      </c>
      <c r="T84" s="91">
        <f t="shared" si="32"/>
        <v>-23356</v>
      </c>
      <c r="U84" s="91">
        <f t="shared" si="33"/>
        <v>35203</v>
      </c>
      <c r="V84" s="19"/>
    </row>
    <row r="85" spans="1:22" s="49" customFormat="1" x14ac:dyDescent="0.2">
      <c r="A85" s="42" t="s">
        <v>94</v>
      </c>
      <c r="B85" s="42" t="s">
        <v>95</v>
      </c>
      <c r="C85" s="43" t="s">
        <v>124</v>
      </c>
      <c r="D85" s="44">
        <v>96795</v>
      </c>
      <c r="E85" s="45">
        <v>0</v>
      </c>
      <c r="F85" s="46">
        <f t="shared" si="0"/>
        <v>11732</v>
      </c>
      <c r="G85" s="45">
        <v>108527</v>
      </c>
      <c r="H85" s="47">
        <v>1</v>
      </c>
      <c r="I85" s="48">
        <v>0</v>
      </c>
      <c r="J85" s="48">
        <v>0</v>
      </c>
      <c r="K85" s="89">
        <f t="shared" si="25"/>
        <v>0.7</v>
      </c>
      <c r="L85" s="90">
        <f t="shared" si="26"/>
        <v>0.7</v>
      </c>
      <c r="M85" s="91">
        <f>VLOOKUP(B85,'Election Results by State'!$B$3:$J$52,9,FALSE)</f>
        <v>146715.39130434784</v>
      </c>
      <c r="N85" s="92">
        <f t="shared" si="27"/>
        <v>102701</v>
      </c>
      <c r="O85" s="91">
        <f t="shared" si="28"/>
        <v>44015</v>
      </c>
      <c r="P85" s="91">
        <v>0</v>
      </c>
      <c r="Q85" s="91">
        <f t="shared" si="29"/>
        <v>146716</v>
      </c>
      <c r="R85" s="92">
        <f t="shared" si="30"/>
        <v>5906</v>
      </c>
      <c r="S85" s="91">
        <f t="shared" si="31"/>
        <v>44015</v>
      </c>
      <c r="T85" s="91">
        <f t="shared" si="32"/>
        <v>-11732</v>
      </c>
      <c r="U85" s="91">
        <f t="shared" si="33"/>
        <v>38189</v>
      </c>
      <c r="V85" s="19"/>
    </row>
    <row r="86" spans="1:22" s="49" customFormat="1" x14ac:dyDescent="0.2">
      <c r="A86" s="42" t="s">
        <v>94</v>
      </c>
      <c r="B86" s="42" t="s">
        <v>95</v>
      </c>
      <c r="C86" s="43" t="s">
        <v>140</v>
      </c>
      <c r="D86" s="44">
        <v>140575</v>
      </c>
      <c r="E86" s="45">
        <v>0</v>
      </c>
      <c r="F86" s="46">
        <f t="shared" ref="F86:F93" si="37">G86-SUM(D86:E86)</f>
        <v>10351</v>
      </c>
      <c r="G86" s="45">
        <v>150926</v>
      </c>
      <c r="H86" s="47">
        <v>1</v>
      </c>
      <c r="I86" s="48">
        <v>0</v>
      </c>
      <c r="J86" s="48">
        <v>0</v>
      </c>
      <c r="K86" s="89">
        <f t="shared" si="25"/>
        <v>0.7</v>
      </c>
      <c r="L86" s="90">
        <f t="shared" si="26"/>
        <v>0.7</v>
      </c>
      <c r="M86" s="91">
        <f>VLOOKUP(B86,'Election Results by State'!$B$3:$J$52,9,FALSE)</f>
        <v>146715.39130434784</v>
      </c>
      <c r="N86" s="92">
        <f t="shared" si="27"/>
        <v>140575</v>
      </c>
      <c r="O86" s="91">
        <f t="shared" si="28"/>
        <v>60246</v>
      </c>
      <c r="P86" s="91">
        <v>0</v>
      </c>
      <c r="Q86" s="91">
        <f t="shared" si="29"/>
        <v>200821</v>
      </c>
      <c r="R86" s="92">
        <f t="shared" si="30"/>
        <v>0</v>
      </c>
      <c r="S86" s="91">
        <f t="shared" si="31"/>
        <v>60246</v>
      </c>
      <c r="T86" s="91">
        <f t="shared" si="32"/>
        <v>-10351</v>
      </c>
      <c r="U86" s="91">
        <f t="shared" si="33"/>
        <v>49895</v>
      </c>
      <c r="V86" s="19"/>
    </row>
    <row r="87" spans="1:22" s="49" customFormat="1" x14ac:dyDescent="0.2">
      <c r="A87" s="42" t="s">
        <v>94</v>
      </c>
      <c r="B87" s="42" t="s">
        <v>95</v>
      </c>
      <c r="C87" s="43" t="s">
        <v>127</v>
      </c>
      <c r="D87" s="44">
        <v>0</v>
      </c>
      <c r="E87" s="45">
        <v>114428</v>
      </c>
      <c r="F87" s="46">
        <f t="shared" si="37"/>
        <v>21196</v>
      </c>
      <c r="G87" s="45">
        <v>135624</v>
      </c>
      <c r="H87" s="47">
        <v>0</v>
      </c>
      <c r="I87" s="48">
        <v>1</v>
      </c>
      <c r="J87" s="48">
        <v>0</v>
      </c>
      <c r="K87" s="89">
        <f t="shared" si="25"/>
        <v>0.7</v>
      </c>
      <c r="L87" s="90">
        <f t="shared" si="26"/>
        <v>0.7</v>
      </c>
      <c r="M87" s="91">
        <f>VLOOKUP(B87,'Election Results by State'!$B$3:$J$52,9,FALSE)</f>
        <v>146715.39130434784</v>
      </c>
      <c r="N87" s="92">
        <f t="shared" si="27"/>
        <v>49041</v>
      </c>
      <c r="O87" s="91">
        <f t="shared" si="28"/>
        <v>114428</v>
      </c>
      <c r="P87" s="91">
        <v>0</v>
      </c>
      <c r="Q87" s="91">
        <f t="shared" si="29"/>
        <v>163469</v>
      </c>
      <c r="R87" s="92">
        <f t="shared" si="30"/>
        <v>49041</v>
      </c>
      <c r="S87" s="91">
        <f t="shared" si="31"/>
        <v>0</v>
      </c>
      <c r="T87" s="91">
        <f t="shared" si="32"/>
        <v>-21196</v>
      </c>
      <c r="U87" s="91">
        <f t="shared" si="33"/>
        <v>27845</v>
      </c>
      <c r="V87" s="19"/>
    </row>
    <row r="88" spans="1:22" s="49" customFormat="1" x14ac:dyDescent="0.2">
      <c r="A88" s="42" t="s">
        <v>94</v>
      </c>
      <c r="B88" s="42" t="s">
        <v>95</v>
      </c>
      <c r="C88" s="43" t="s">
        <v>130</v>
      </c>
      <c r="D88" s="44">
        <v>121208</v>
      </c>
      <c r="E88" s="45">
        <v>0</v>
      </c>
      <c r="F88" s="46">
        <f t="shared" si="37"/>
        <v>10723</v>
      </c>
      <c r="G88" s="45">
        <v>131931</v>
      </c>
      <c r="H88" s="47">
        <v>1</v>
      </c>
      <c r="I88" s="48">
        <v>0</v>
      </c>
      <c r="J88" s="48">
        <v>0</v>
      </c>
      <c r="K88" s="89">
        <f t="shared" si="25"/>
        <v>0.7</v>
      </c>
      <c r="L88" s="90">
        <f t="shared" si="26"/>
        <v>0.7</v>
      </c>
      <c r="M88" s="91">
        <f>VLOOKUP(B88,'Election Results by State'!$B$3:$J$52,9,FALSE)</f>
        <v>146715.39130434784</v>
      </c>
      <c r="N88" s="92">
        <f t="shared" si="27"/>
        <v>121208</v>
      </c>
      <c r="O88" s="91">
        <f t="shared" si="28"/>
        <v>51946</v>
      </c>
      <c r="P88" s="91">
        <v>0</v>
      </c>
      <c r="Q88" s="91">
        <f t="shared" si="29"/>
        <v>173154</v>
      </c>
      <c r="R88" s="92">
        <f t="shared" si="30"/>
        <v>0</v>
      </c>
      <c r="S88" s="91">
        <f t="shared" si="31"/>
        <v>51946</v>
      </c>
      <c r="T88" s="91">
        <f t="shared" si="32"/>
        <v>-10723</v>
      </c>
      <c r="U88" s="91">
        <f t="shared" si="33"/>
        <v>41223</v>
      </c>
      <c r="V88" s="19"/>
    </row>
    <row r="89" spans="1:22" s="49" customFormat="1" x14ac:dyDescent="0.2">
      <c r="A89" s="42" t="s">
        <v>94</v>
      </c>
      <c r="B89" s="42" t="s">
        <v>95</v>
      </c>
      <c r="C89" s="43" t="s">
        <v>146</v>
      </c>
      <c r="D89" s="44">
        <v>0</v>
      </c>
      <c r="E89" s="45">
        <v>66311</v>
      </c>
      <c r="F89" s="46">
        <f t="shared" si="37"/>
        <v>0</v>
      </c>
      <c r="G89" s="45">
        <v>66311</v>
      </c>
      <c r="H89" s="47">
        <v>0</v>
      </c>
      <c r="I89" s="48">
        <v>1</v>
      </c>
      <c r="J89" s="48">
        <v>0</v>
      </c>
      <c r="K89" s="89">
        <f t="shared" si="25"/>
        <v>0.7</v>
      </c>
      <c r="L89" s="90">
        <f t="shared" si="26"/>
        <v>0.7</v>
      </c>
      <c r="M89" s="91">
        <f>VLOOKUP(B89,'Election Results by State'!$B$3:$J$52,9,FALSE)</f>
        <v>146715.39130434784</v>
      </c>
      <c r="N89" s="92">
        <f t="shared" si="27"/>
        <v>44015</v>
      </c>
      <c r="O89" s="91">
        <f t="shared" si="28"/>
        <v>102701</v>
      </c>
      <c r="P89" s="91">
        <v>0</v>
      </c>
      <c r="Q89" s="91">
        <f t="shared" si="29"/>
        <v>146716</v>
      </c>
      <c r="R89" s="92">
        <f t="shared" si="30"/>
        <v>44015</v>
      </c>
      <c r="S89" s="91">
        <f t="shared" si="31"/>
        <v>36390</v>
      </c>
      <c r="T89" s="91">
        <f t="shared" si="32"/>
        <v>0</v>
      </c>
      <c r="U89" s="91">
        <f t="shared" si="33"/>
        <v>80405</v>
      </c>
      <c r="V89" s="19"/>
    </row>
    <row r="90" spans="1:22" s="49" customFormat="1" x14ac:dyDescent="0.2">
      <c r="A90" s="42" t="s">
        <v>94</v>
      </c>
      <c r="B90" s="42" t="s">
        <v>95</v>
      </c>
      <c r="C90" s="43" t="s">
        <v>132</v>
      </c>
      <c r="D90" s="44">
        <v>0</v>
      </c>
      <c r="E90" s="45">
        <v>72383</v>
      </c>
      <c r="F90" s="46">
        <f t="shared" si="37"/>
        <v>0</v>
      </c>
      <c r="G90" s="45">
        <v>72383</v>
      </c>
      <c r="H90" s="47">
        <v>0</v>
      </c>
      <c r="I90" s="48">
        <v>1</v>
      </c>
      <c r="J90" s="48">
        <v>0</v>
      </c>
      <c r="K90" s="89">
        <f t="shared" si="25"/>
        <v>0.7</v>
      </c>
      <c r="L90" s="90">
        <f t="shared" si="26"/>
        <v>0.7</v>
      </c>
      <c r="M90" s="91">
        <f>VLOOKUP(B90,'Election Results by State'!$B$3:$J$52,9,FALSE)</f>
        <v>146715.39130434784</v>
      </c>
      <c r="N90" s="92">
        <f t="shared" si="27"/>
        <v>44015</v>
      </c>
      <c r="O90" s="91">
        <f t="shared" si="28"/>
        <v>102701</v>
      </c>
      <c r="P90" s="91">
        <v>0</v>
      </c>
      <c r="Q90" s="91">
        <f t="shared" si="29"/>
        <v>146716</v>
      </c>
      <c r="R90" s="92">
        <f t="shared" si="30"/>
        <v>44015</v>
      </c>
      <c r="S90" s="91">
        <f t="shared" si="31"/>
        <v>30318</v>
      </c>
      <c r="T90" s="91">
        <f t="shared" si="32"/>
        <v>0</v>
      </c>
      <c r="U90" s="91">
        <f t="shared" si="33"/>
        <v>74333</v>
      </c>
      <c r="V90" s="19"/>
    </row>
    <row r="91" spans="1:22" s="49" customFormat="1" x14ac:dyDescent="0.2">
      <c r="A91" s="42" t="s">
        <v>94</v>
      </c>
      <c r="B91" s="42" t="s">
        <v>95</v>
      </c>
      <c r="C91" s="43" t="s">
        <v>145</v>
      </c>
      <c r="D91" s="44">
        <v>117092</v>
      </c>
      <c r="E91" s="45">
        <v>0</v>
      </c>
      <c r="F91" s="46">
        <f t="shared" si="37"/>
        <v>10684</v>
      </c>
      <c r="G91" s="45">
        <v>127776</v>
      </c>
      <c r="H91" s="47">
        <v>1</v>
      </c>
      <c r="I91" s="48">
        <v>0</v>
      </c>
      <c r="J91" s="48">
        <v>0</v>
      </c>
      <c r="K91" s="89">
        <f t="shared" si="25"/>
        <v>0.7</v>
      </c>
      <c r="L91" s="90">
        <f t="shared" si="26"/>
        <v>0.7</v>
      </c>
      <c r="M91" s="91">
        <f>VLOOKUP(B91,'Election Results by State'!$B$3:$J$52,9,FALSE)</f>
        <v>146715.39130434784</v>
      </c>
      <c r="N91" s="92">
        <f t="shared" si="27"/>
        <v>117092</v>
      </c>
      <c r="O91" s="91">
        <f t="shared" si="28"/>
        <v>50182</v>
      </c>
      <c r="P91" s="91">
        <v>0</v>
      </c>
      <c r="Q91" s="91">
        <f t="shared" si="29"/>
        <v>167274</v>
      </c>
      <c r="R91" s="92">
        <f t="shared" si="30"/>
        <v>0</v>
      </c>
      <c r="S91" s="91">
        <f t="shared" si="31"/>
        <v>50182</v>
      </c>
      <c r="T91" s="91">
        <f t="shared" si="32"/>
        <v>-10684</v>
      </c>
      <c r="U91" s="91">
        <f t="shared" si="33"/>
        <v>39498</v>
      </c>
      <c r="V91" s="19"/>
    </row>
    <row r="92" spans="1:22" s="49" customFormat="1" x14ac:dyDescent="0.2">
      <c r="A92" s="42" t="s">
        <v>94</v>
      </c>
      <c r="B92" s="42" t="s">
        <v>95</v>
      </c>
      <c r="C92" s="43" t="s">
        <v>134</v>
      </c>
      <c r="D92" s="44">
        <v>0</v>
      </c>
      <c r="E92" s="45">
        <v>68685</v>
      </c>
      <c r="F92" s="46">
        <f t="shared" si="37"/>
        <v>0</v>
      </c>
      <c r="G92" s="45">
        <v>68685</v>
      </c>
      <c r="H92" s="47">
        <v>0</v>
      </c>
      <c r="I92" s="48">
        <v>1</v>
      </c>
      <c r="J92" s="48">
        <v>0</v>
      </c>
      <c r="K92" s="89">
        <f t="shared" si="25"/>
        <v>0.7</v>
      </c>
      <c r="L92" s="90">
        <f t="shared" si="26"/>
        <v>0.7</v>
      </c>
      <c r="M92" s="91">
        <f>VLOOKUP(B92,'Election Results by State'!$B$3:$J$52,9,FALSE)</f>
        <v>146715.39130434784</v>
      </c>
      <c r="N92" s="92">
        <f t="shared" si="27"/>
        <v>44015</v>
      </c>
      <c r="O92" s="91">
        <f t="shared" si="28"/>
        <v>102701</v>
      </c>
      <c r="P92" s="91">
        <v>0</v>
      </c>
      <c r="Q92" s="91">
        <f t="shared" si="29"/>
        <v>146716</v>
      </c>
      <c r="R92" s="92">
        <f t="shared" si="30"/>
        <v>44015</v>
      </c>
      <c r="S92" s="91">
        <f t="shared" si="31"/>
        <v>34016</v>
      </c>
      <c r="T92" s="91">
        <f t="shared" si="32"/>
        <v>0</v>
      </c>
      <c r="U92" s="91">
        <f t="shared" si="33"/>
        <v>78031</v>
      </c>
      <c r="V92" s="19"/>
    </row>
    <row r="93" spans="1:22" s="49" customFormat="1" x14ac:dyDescent="0.2">
      <c r="A93" s="42" t="s">
        <v>94</v>
      </c>
      <c r="B93" s="42" t="s">
        <v>95</v>
      </c>
      <c r="C93" s="43" t="s">
        <v>147</v>
      </c>
      <c r="D93" s="44">
        <v>0</v>
      </c>
      <c r="E93" s="45">
        <v>55760</v>
      </c>
      <c r="F93" s="46">
        <f t="shared" si="37"/>
        <v>2833</v>
      </c>
      <c r="G93" s="45">
        <v>58593</v>
      </c>
      <c r="H93" s="47">
        <v>0</v>
      </c>
      <c r="I93" s="48">
        <v>1</v>
      </c>
      <c r="J93" s="48">
        <v>0</v>
      </c>
      <c r="K93" s="89">
        <f t="shared" si="25"/>
        <v>0.7</v>
      </c>
      <c r="L93" s="90">
        <f t="shared" si="26"/>
        <v>0.7</v>
      </c>
      <c r="M93" s="91">
        <f>VLOOKUP(B93,'Election Results by State'!$B$3:$J$52,9,FALSE)</f>
        <v>146715.39130434784</v>
      </c>
      <c r="N93" s="92">
        <f t="shared" si="27"/>
        <v>44015</v>
      </c>
      <c r="O93" s="91">
        <f t="shared" si="28"/>
        <v>102701</v>
      </c>
      <c r="P93" s="91">
        <v>0</v>
      </c>
      <c r="Q93" s="91">
        <f t="shared" si="29"/>
        <v>146716</v>
      </c>
      <c r="R93" s="92">
        <f t="shared" si="30"/>
        <v>44015</v>
      </c>
      <c r="S93" s="91">
        <f t="shared" si="31"/>
        <v>46941</v>
      </c>
      <c r="T93" s="91">
        <f t="shared" si="32"/>
        <v>-2833</v>
      </c>
      <c r="U93" s="91">
        <f t="shared" si="33"/>
        <v>88123</v>
      </c>
      <c r="V93" s="19"/>
    </row>
    <row r="94" spans="1:22" s="49" customFormat="1" x14ac:dyDescent="0.2">
      <c r="A94" s="42" t="s">
        <v>96</v>
      </c>
      <c r="B94" s="42" t="s">
        <v>97</v>
      </c>
      <c r="C94" s="43" t="s">
        <v>121</v>
      </c>
      <c r="D94" s="44">
        <v>0</v>
      </c>
      <c r="E94" s="45">
        <v>0</v>
      </c>
      <c r="F94" s="46">
        <f t="shared" si="0"/>
        <v>0</v>
      </c>
      <c r="G94" s="45">
        <v>0</v>
      </c>
      <c r="H94" s="47">
        <v>0</v>
      </c>
      <c r="I94" s="48">
        <v>0</v>
      </c>
      <c r="J94" s="48">
        <v>0</v>
      </c>
      <c r="K94" s="89">
        <f t="shared" si="25"/>
        <v>0.7</v>
      </c>
      <c r="L94" s="90">
        <f t="shared" si="26"/>
        <v>0.7</v>
      </c>
      <c r="M94" s="91">
        <f>VLOOKUP(B94,'Election Results by State'!$B$3:$J$52,9,FALSE)</f>
        <v>185717.66666666666</v>
      </c>
      <c r="N94" s="92">
        <f t="shared" si="27"/>
        <v>0</v>
      </c>
      <c r="O94" s="91">
        <f t="shared" si="28"/>
        <v>0</v>
      </c>
      <c r="P94" s="91">
        <v>0</v>
      </c>
      <c r="Q94" s="91">
        <f t="shared" si="29"/>
        <v>0</v>
      </c>
      <c r="R94" s="92">
        <f t="shared" si="30"/>
        <v>0</v>
      </c>
      <c r="S94" s="91">
        <f t="shared" si="31"/>
        <v>0</v>
      </c>
      <c r="T94" s="91">
        <f t="shared" si="32"/>
        <v>0</v>
      </c>
      <c r="U94" s="91">
        <f t="shared" si="33"/>
        <v>0</v>
      </c>
      <c r="V94" s="19"/>
    </row>
    <row r="95" spans="1:22" s="49" customFormat="1" x14ac:dyDescent="0.2">
      <c r="A95" s="42" t="s">
        <v>98</v>
      </c>
      <c r="B95" s="42" t="s">
        <v>99</v>
      </c>
      <c r="C95" s="43" t="s">
        <v>121</v>
      </c>
      <c r="D95" s="44">
        <v>0</v>
      </c>
      <c r="E95" s="45">
        <v>0</v>
      </c>
      <c r="F95" s="46">
        <f t="shared" si="0"/>
        <v>0</v>
      </c>
      <c r="G95" s="45">
        <v>0</v>
      </c>
      <c r="H95" s="47">
        <v>0</v>
      </c>
      <c r="I95" s="48">
        <v>0</v>
      </c>
      <c r="J95" s="48">
        <v>0</v>
      </c>
      <c r="K95" s="89">
        <f t="shared" si="25"/>
        <v>0.7</v>
      </c>
      <c r="L95" s="90">
        <f t="shared" si="26"/>
        <v>0.7</v>
      </c>
      <c r="M95" s="91">
        <f>VLOOKUP(B95,'Election Results by State'!$B$3:$J$52,9,FALSE)</f>
        <v>225255</v>
      </c>
      <c r="N95" s="92">
        <f t="shared" si="27"/>
        <v>0</v>
      </c>
      <c r="O95" s="91">
        <f t="shared" si="28"/>
        <v>0</v>
      </c>
      <c r="P95" s="91">
        <v>0</v>
      </c>
      <c r="Q95" s="91">
        <f t="shared" si="29"/>
        <v>0</v>
      </c>
      <c r="R95" s="92">
        <f t="shared" si="30"/>
        <v>0</v>
      </c>
      <c r="S95" s="91">
        <f t="shared" si="31"/>
        <v>0</v>
      </c>
      <c r="T95" s="91">
        <f t="shared" si="32"/>
        <v>0</v>
      </c>
      <c r="U95" s="91">
        <f t="shared" si="33"/>
        <v>0</v>
      </c>
      <c r="V95" s="19"/>
    </row>
    <row r="96" spans="1:22" s="49" customFormat="1" x14ac:dyDescent="0.2">
      <c r="A96" s="42" t="s">
        <v>100</v>
      </c>
      <c r="B96" s="42" t="s">
        <v>101</v>
      </c>
      <c r="C96" s="43" t="s">
        <v>139</v>
      </c>
      <c r="D96" s="44">
        <v>113168</v>
      </c>
      <c r="E96" s="45">
        <v>0</v>
      </c>
      <c r="F96" s="46">
        <f t="shared" si="0"/>
        <v>4829</v>
      </c>
      <c r="G96" s="45">
        <v>117997</v>
      </c>
      <c r="H96" s="47">
        <v>1</v>
      </c>
      <c r="I96" s="48">
        <v>0</v>
      </c>
      <c r="J96" s="48">
        <v>0</v>
      </c>
      <c r="K96" s="89">
        <f t="shared" si="25"/>
        <v>0.7</v>
      </c>
      <c r="L96" s="90">
        <f t="shared" si="26"/>
        <v>0.7</v>
      </c>
      <c r="M96" s="91">
        <f>VLOOKUP(B96,'Election Results by State'!$B$3:$J$52,9,FALSE)</f>
        <v>161828</v>
      </c>
      <c r="N96" s="92">
        <f t="shared" si="27"/>
        <v>113280</v>
      </c>
      <c r="O96" s="91">
        <f t="shared" si="28"/>
        <v>48549</v>
      </c>
      <c r="P96" s="91">
        <v>0</v>
      </c>
      <c r="Q96" s="91">
        <f t="shared" si="29"/>
        <v>161829</v>
      </c>
      <c r="R96" s="92">
        <f t="shared" si="30"/>
        <v>112</v>
      </c>
      <c r="S96" s="91">
        <f t="shared" si="31"/>
        <v>48549</v>
      </c>
      <c r="T96" s="91">
        <f t="shared" si="32"/>
        <v>-4829</v>
      </c>
      <c r="U96" s="91">
        <f t="shared" si="33"/>
        <v>43832</v>
      </c>
      <c r="V96" s="19"/>
    </row>
    <row r="97" spans="1:22" s="49" customFormat="1" x14ac:dyDescent="0.2">
      <c r="A97" s="42" t="s">
        <v>100</v>
      </c>
      <c r="B97" s="42" t="s">
        <v>101</v>
      </c>
      <c r="C97" s="43" t="s">
        <v>125</v>
      </c>
      <c r="D97" s="44">
        <v>103807</v>
      </c>
      <c r="E97" s="45">
        <v>0</v>
      </c>
      <c r="F97" s="46">
        <f t="shared" ref="F97:F102" si="38">G97-SUM(D97:E97)</f>
        <v>21039</v>
      </c>
      <c r="G97" s="45">
        <v>124846</v>
      </c>
      <c r="H97" s="47">
        <v>1</v>
      </c>
      <c r="I97" s="48">
        <v>0</v>
      </c>
      <c r="J97" s="48">
        <v>0</v>
      </c>
      <c r="K97" s="89">
        <f t="shared" si="25"/>
        <v>0.7</v>
      </c>
      <c r="L97" s="90">
        <f t="shared" si="26"/>
        <v>0.7</v>
      </c>
      <c r="M97" s="91">
        <f>VLOOKUP(B97,'Election Results by State'!$B$3:$J$52,9,FALSE)</f>
        <v>161828</v>
      </c>
      <c r="N97" s="92">
        <f t="shared" si="27"/>
        <v>113280</v>
      </c>
      <c r="O97" s="91">
        <f t="shared" si="28"/>
        <v>48549</v>
      </c>
      <c r="P97" s="91">
        <v>0</v>
      </c>
      <c r="Q97" s="91">
        <f t="shared" si="29"/>
        <v>161829</v>
      </c>
      <c r="R97" s="92">
        <f t="shared" si="30"/>
        <v>9473</v>
      </c>
      <c r="S97" s="91">
        <f t="shared" si="31"/>
        <v>48549</v>
      </c>
      <c r="T97" s="91">
        <f t="shared" si="32"/>
        <v>-21039</v>
      </c>
      <c r="U97" s="91">
        <f t="shared" si="33"/>
        <v>36983</v>
      </c>
      <c r="V97" s="19"/>
    </row>
    <row r="98" spans="1:22" s="49" customFormat="1" x14ac:dyDescent="0.2">
      <c r="A98" s="42" t="s">
        <v>100</v>
      </c>
      <c r="B98" s="42" t="s">
        <v>101</v>
      </c>
      <c r="C98" s="43" t="s">
        <v>126</v>
      </c>
      <c r="D98" s="44">
        <v>0</v>
      </c>
      <c r="E98" s="45">
        <v>87521</v>
      </c>
      <c r="F98" s="46">
        <f t="shared" si="38"/>
        <v>3552</v>
      </c>
      <c r="G98" s="45">
        <v>91073</v>
      </c>
      <c r="H98" s="47">
        <v>0</v>
      </c>
      <c r="I98" s="48">
        <v>1</v>
      </c>
      <c r="J98" s="48">
        <v>0</v>
      </c>
      <c r="K98" s="89">
        <f t="shared" si="25"/>
        <v>0.7</v>
      </c>
      <c r="L98" s="90">
        <f t="shared" si="26"/>
        <v>0.7</v>
      </c>
      <c r="M98" s="91">
        <f>VLOOKUP(B98,'Election Results by State'!$B$3:$J$52,9,FALSE)</f>
        <v>161828</v>
      </c>
      <c r="N98" s="92">
        <f t="shared" si="27"/>
        <v>48549</v>
      </c>
      <c r="O98" s="91">
        <f t="shared" si="28"/>
        <v>113280</v>
      </c>
      <c r="P98" s="91">
        <v>0</v>
      </c>
      <c r="Q98" s="91">
        <f t="shared" si="29"/>
        <v>161829</v>
      </c>
      <c r="R98" s="92">
        <f t="shared" si="30"/>
        <v>48549</v>
      </c>
      <c r="S98" s="91">
        <f t="shared" si="31"/>
        <v>25759</v>
      </c>
      <c r="T98" s="91">
        <f t="shared" si="32"/>
        <v>-3552</v>
      </c>
      <c r="U98" s="91">
        <f t="shared" si="33"/>
        <v>70756</v>
      </c>
      <c r="V98" s="19"/>
    </row>
    <row r="99" spans="1:22" s="49" customFormat="1" x14ac:dyDescent="0.2">
      <c r="A99" s="42" t="s">
        <v>100</v>
      </c>
      <c r="B99" s="42" t="s">
        <v>101</v>
      </c>
      <c r="C99" s="43" t="s">
        <v>122</v>
      </c>
      <c r="D99" s="44">
        <v>108733</v>
      </c>
      <c r="E99" s="45">
        <v>0</v>
      </c>
      <c r="F99" s="46">
        <f t="shared" si="38"/>
        <v>2308</v>
      </c>
      <c r="G99" s="45">
        <v>111041</v>
      </c>
      <c r="H99" s="47">
        <v>1</v>
      </c>
      <c r="I99" s="48">
        <v>0</v>
      </c>
      <c r="J99" s="48">
        <v>0</v>
      </c>
      <c r="K99" s="89">
        <f t="shared" si="25"/>
        <v>0.7</v>
      </c>
      <c r="L99" s="90">
        <f t="shared" si="26"/>
        <v>0.7</v>
      </c>
      <c r="M99" s="91">
        <f>VLOOKUP(B99,'Election Results by State'!$B$3:$J$52,9,FALSE)</f>
        <v>161828</v>
      </c>
      <c r="N99" s="92">
        <f t="shared" si="27"/>
        <v>113280</v>
      </c>
      <c r="O99" s="91">
        <f t="shared" si="28"/>
        <v>48549</v>
      </c>
      <c r="P99" s="91">
        <v>0</v>
      </c>
      <c r="Q99" s="91">
        <f t="shared" si="29"/>
        <v>161829</v>
      </c>
      <c r="R99" s="92">
        <f t="shared" si="30"/>
        <v>4547</v>
      </c>
      <c r="S99" s="91">
        <f t="shared" si="31"/>
        <v>48549</v>
      </c>
      <c r="T99" s="91">
        <f t="shared" si="32"/>
        <v>-2308</v>
      </c>
      <c r="U99" s="91">
        <f t="shared" si="33"/>
        <v>50788</v>
      </c>
      <c r="V99" s="19"/>
    </row>
    <row r="100" spans="1:22" s="49" customFormat="1" x14ac:dyDescent="0.2">
      <c r="A100" s="42" t="s">
        <v>100</v>
      </c>
      <c r="B100" s="42" t="s">
        <v>101</v>
      </c>
      <c r="C100" s="43" t="s">
        <v>123</v>
      </c>
      <c r="D100" s="44">
        <v>105530</v>
      </c>
      <c r="E100" s="45">
        <v>0</v>
      </c>
      <c r="F100" s="46">
        <f t="shared" si="38"/>
        <v>3202</v>
      </c>
      <c r="G100" s="45">
        <v>108732</v>
      </c>
      <c r="H100" s="47">
        <v>1</v>
      </c>
      <c r="I100" s="48">
        <v>0</v>
      </c>
      <c r="J100" s="48">
        <v>0</v>
      </c>
      <c r="K100" s="89">
        <f t="shared" si="25"/>
        <v>0.7</v>
      </c>
      <c r="L100" s="90">
        <f t="shared" si="26"/>
        <v>0.7</v>
      </c>
      <c r="M100" s="91">
        <f>VLOOKUP(B100,'Election Results by State'!$B$3:$J$52,9,FALSE)</f>
        <v>161828</v>
      </c>
      <c r="N100" s="92">
        <f t="shared" si="27"/>
        <v>113280</v>
      </c>
      <c r="O100" s="91">
        <f t="shared" si="28"/>
        <v>48549</v>
      </c>
      <c r="P100" s="91">
        <v>0</v>
      </c>
      <c r="Q100" s="91">
        <f t="shared" si="29"/>
        <v>161829</v>
      </c>
      <c r="R100" s="92">
        <f t="shared" si="30"/>
        <v>7750</v>
      </c>
      <c r="S100" s="91">
        <f t="shared" si="31"/>
        <v>48549</v>
      </c>
      <c r="T100" s="91">
        <f t="shared" si="32"/>
        <v>-3202</v>
      </c>
      <c r="U100" s="91">
        <f t="shared" si="33"/>
        <v>53097</v>
      </c>
      <c r="V100" s="19"/>
    </row>
    <row r="101" spans="1:22" s="49" customFormat="1" x14ac:dyDescent="0.2">
      <c r="A101" s="42" t="s">
        <v>100</v>
      </c>
      <c r="B101" s="42" t="s">
        <v>101</v>
      </c>
      <c r="C101" s="43" t="s">
        <v>141</v>
      </c>
      <c r="D101" s="44">
        <v>0</v>
      </c>
      <c r="E101" s="45">
        <v>100075</v>
      </c>
      <c r="F101" s="46">
        <f t="shared" si="38"/>
        <v>52108</v>
      </c>
      <c r="G101" s="45">
        <v>152183</v>
      </c>
      <c r="H101" s="47">
        <v>0</v>
      </c>
      <c r="I101" s="48">
        <v>1</v>
      </c>
      <c r="J101" s="48">
        <v>0</v>
      </c>
      <c r="K101" s="89">
        <f t="shared" si="25"/>
        <v>0.7</v>
      </c>
      <c r="L101" s="90">
        <f t="shared" si="26"/>
        <v>0.7</v>
      </c>
      <c r="M101" s="91">
        <f>VLOOKUP(B101,'Election Results by State'!$B$3:$J$52,9,FALSE)</f>
        <v>161828</v>
      </c>
      <c r="N101" s="92">
        <f t="shared" si="27"/>
        <v>52108</v>
      </c>
      <c r="O101" s="91">
        <f t="shared" si="28"/>
        <v>113280</v>
      </c>
      <c r="P101" s="91">
        <v>0</v>
      </c>
      <c r="Q101" s="91">
        <f t="shared" si="29"/>
        <v>165388</v>
      </c>
      <c r="R101" s="92">
        <f t="shared" si="30"/>
        <v>52108</v>
      </c>
      <c r="S101" s="91">
        <f t="shared" si="31"/>
        <v>13205</v>
      </c>
      <c r="T101" s="91">
        <f t="shared" si="32"/>
        <v>-52108</v>
      </c>
      <c r="U101" s="91">
        <f t="shared" si="33"/>
        <v>13205</v>
      </c>
      <c r="V101" s="19"/>
    </row>
    <row r="102" spans="1:22" s="49" customFormat="1" x14ac:dyDescent="0.2">
      <c r="A102" s="42" t="s">
        <v>100</v>
      </c>
      <c r="B102" s="42" t="s">
        <v>101</v>
      </c>
      <c r="C102" s="43" t="s">
        <v>129</v>
      </c>
      <c r="D102" s="44">
        <v>135379</v>
      </c>
      <c r="E102" s="45">
        <v>0</v>
      </c>
      <c r="F102" s="46">
        <f t="shared" si="38"/>
        <v>27919</v>
      </c>
      <c r="G102" s="45">
        <v>163298</v>
      </c>
      <c r="H102" s="47">
        <v>1</v>
      </c>
      <c r="I102" s="48">
        <v>0</v>
      </c>
      <c r="J102" s="48">
        <v>0</v>
      </c>
      <c r="K102" s="89">
        <f t="shared" si="25"/>
        <v>0.7</v>
      </c>
      <c r="L102" s="90">
        <f t="shared" si="26"/>
        <v>0.7</v>
      </c>
      <c r="M102" s="91">
        <f>VLOOKUP(B102,'Election Results by State'!$B$3:$J$52,9,FALSE)</f>
        <v>161828</v>
      </c>
      <c r="N102" s="92">
        <f t="shared" si="27"/>
        <v>135379</v>
      </c>
      <c r="O102" s="91">
        <f t="shared" si="28"/>
        <v>58020</v>
      </c>
      <c r="P102" s="91">
        <v>0</v>
      </c>
      <c r="Q102" s="91">
        <f t="shared" si="29"/>
        <v>193399</v>
      </c>
      <c r="R102" s="92">
        <f t="shared" si="30"/>
        <v>0</v>
      </c>
      <c r="S102" s="91">
        <f t="shared" si="31"/>
        <v>58020</v>
      </c>
      <c r="T102" s="91">
        <f t="shared" si="32"/>
        <v>-27919</v>
      </c>
      <c r="U102" s="91">
        <f t="shared" si="33"/>
        <v>30101</v>
      </c>
      <c r="V102" s="19"/>
    </row>
    <row r="103" spans="1:22" s="49" customFormat="1" x14ac:dyDescent="0.2">
      <c r="A103" s="42" t="s">
        <v>102</v>
      </c>
      <c r="B103" s="42" t="s">
        <v>103</v>
      </c>
      <c r="C103" s="43" t="s">
        <v>121</v>
      </c>
      <c r="D103" s="44">
        <v>0</v>
      </c>
      <c r="E103" s="45">
        <v>0</v>
      </c>
      <c r="F103" s="46">
        <f t="shared" si="0"/>
        <v>0</v>
      </c>
      <c r="G103" s="45">
        <v>0</v>
      </c>
      <c r="H103" s="47">
        <v>0</v>
      </c>
      <c r="I103" s="48">
        <v>0</v>
      </c>
      <c r="J103" s="48">
        <v>0</v>
      </c>
      <c r="K103" s="89">
        <f t="shared" si="25"/>
        <v>0.7</v>
      </c>
      <c r="L103" s="90">
        <f t="shared" si="26"/>
        <v>0.7</v>
      </c>
      <c r="M103" s="91">
        <f>VLOOKUP(B103,'Election Results by State'!$B$3:$J$52,9,FALSE)</f>
        <v>193235.11111111112</v>
      </c>
      <c r="N103" s="92">
        <f t="shared" si="27"/>
        <v>0</v>
      </c>
      <c r="O103" s="91">
        <f t="shared" si="28"/>
        <v>0</v>
      </c>
      <c r="P103" s="91">
        <v>0</v>
      </c>
      <c r="Q103" s="91">
        <f t="shared" si="29"/>
        <v>0</v>
      </c>
      <c r="R103" s="92">
        <f t="shared" si="30"/>
        <v>0</v>
      </c>
      <c r="S103" s="91">
        <f t="shared" si="31"/>
        <v>0</v>
      </c>
      <c r="T103" s="91">
        <f t="shared" si="32"/>
        <v>0</v>
      </c>
      <c r="U103" s="91">
        <f t="shared" si="33"/>
        <v>0</v>
      </c>
      <c r="V103" s="19"/>
    </row>
    <row r="104" spans="1:22" s="49" customFormat="1" x14ac:dyDescent="0.2">
      <c r="A104" s="42" t="s">
        <v>104</v>
      </c>
      <c r="B104" s="42" t="s">
        <v>105</v>
      </c>
      <c r="C104" s="43" t="s">
        <v>139</v>
      </c>
      <c r="D104" s="44">
        <v>0</v>
      </c>
      <c r="E104" s="45">
        <v>110941</v>
      </c>
      <c r="F104" s="46">
        <f t="shared" si="0"/>
        <v>320</v>
      </c>
      <c r="G104" s="45">
        <v>111261</v>
      </c>
      <c r="H104" s="47">
        <v>0</v>
      </c>
      <c r="I104" s="48">
        <v>1</v>
      </c>
      <c r="J104" s="48">
        <v>0</v>
      </c>
      <c r="K104" s="89">
        <f t="shared" si="25"/>
        <v>0.7</v>
      </c>
      <c r="L104" s="90">
        <f t="shared" si="26"/>
        <v>0.7</v>
      </c>
      <c r="M104" s="91">
        <f>VLOOKUP(B104,'Election Results by State'!$B$3:$J$52,9,FALSE)</f>
        <v>144344</v>
      </c>
      <c r="N104" s="92">
        <f t="shared" si="27"/>
        <v>47546</v>
      </c>
      <c r="O104" s="91">
        <f t="shared" si="28"/>
        <v>110941</v>
      </c>
      <c r="P104" s="91">
        <v>0</v>
      </c>
      <c r="Q104" s="91">
        <f t="shared" si="29"/>
        <v>158487</v>
      </c>
      <c r="R104" s="92">
        <f t="shared" si="30"/>
        <v>47546</v>
      </c>
      <c r="S104" s="91">
        <f t="shared" si="31"/>
        <v>0</v>
      </c>
      <c r="T104" s="91">
        <f t="shared" si="32"/>
        <v>-320</v>
      </c>
      <c r="U104" s="91">
        <f t="shared" si="33"/>
        <v>47226</v>
      </c>
      <c r="V104" s="19"/>
    </row>
    <row r="105" spans="1:22" s="49" customFormat="1" x14ac:dyDescent="0.2">
      <c r="A105" s="42" t="s">
        <v>106</v>
      </c>
      <c r="B105" s="42" t="s">
        <v>107</v>
      </c>
      <c r="C105" s="43" t="s">
        <v>122</v>
      </c>
      <c r="D105" s="44">
        <v>0</v>
      </c>
      <c r="E105" s="45">
        <v>122031</v>
      </c>
      <c r="F105" s="46">
        <f t="shared" si="0"/>
        <v>19336</v>
      </c>
      <c r="G105" s="45">
        <v>141367</v>
      </c>
      <c r="H105" s="47">
        <v>0</v>
      </c>
      <c r="I105" s="48">
        <v>1</v>
      </c>
      <c r="J105" s="48">
        <v>0</v>
      </c>
      <c r="K105" s="89">
        <f t="shared" si="25"/>
        <v>0.7</v>
      </c>
      <c r="L105" s="90">
        <f t="shared" si="26"/>
        <v>0.7</v>
      </c>
      <c r="M105" s="91">
        <f>VLOOKUP(B105,'Election Results by State'!$B$3:$J$52,9,FALSE)</f>
        <v>220601.2</v>
      </c>
      <c r="N105" s="92">
        <f t="shared" si="27"/>
        <v>66180</v>
      </c>
      <c r="O105" s="91">
        <f t="shared" si="28"/>
        <v>154421</v>
      </c>
      <c r="P105" s="91">
        <v>0</v>
      </c>
      <c r="Q105" s="91">
        <f t="shared" si="29"/>
        <v>220601</v>
      </c>
      <c r="R105" s="92">
        <f t="shared" si="30"/>
        <v>66180</v>
      </c>
      <c r="S105" s="91">
        <f t="shared" si="31"/>
        <v>32390</v>
      </c>
      <c r="T105" s="91">
        <f t="shared" si="32"/>
        <v>-19336</v>
      </c>
      <c r="U105" s="91">
        <f t="shared" si="33"/>
        <v>79234</v>
      </c>
      <c r="V105" s="19"/>
    </row>
    <row r="106" spans="1:22" s="49" customFormat="1" x14ac:dyDescent="0.2">
      <c r="A106" s="42" t="s">
        <v>106</v>
      </c>
      <c r="B106" s="42" t="s">
        <v>107</v>
      </c>
      <c r="C106" s="43" t="s">
        <v>137</v>
      </c>
      <c r="D106" s="44">
        <v>191224</v>
      </c>
      <c r="E106" s="45">
        <v>0</v>
      </c>
      <c r="F106" s="46">
        <f t="shared" ref="F106:F107" si="39">G106-SUM(D106:E106)</f>
        <v>30788</v>
      </c>
      <c r="G106" s="45">
        <v>222012</v>
      </c>
      <c r="H106" s="47">
        <v>1</v>
      </c>
      <c r="I106" s="48">
        <v>0</v>
      </c>
      <c r="J106" s="48">
        <v>0</v>
      </c>
      <c r="K106" s="89">
        <f t="shared" si="25"/>
        <v>0.7</v>
      </c>
      <c r="L106" s="90">
        <f t="shared" si="26"/>
        <v>0.7</v>
      </c>
      <c r="M106" s="91">
        <f>VLOOKUP(B106,'Election Results by State'!$B$3:$J$52,9,FALSE)</f>
        <v>220601.2</v>
      </c>
      <c r="N106" s="92">
        <f t="shared" si="27"/>
        <v>191224</v>
      </c>
      <c r="O106" s="91">
        <f t="shared" si="28"/>
        <v>81953</v>
      </c>
      <c r="P106" s="91">
        <v>0</v>
      </c>
      <c r="Q106" s="91">
        <f t="shared" si="29"/>
        <v>273177</v>
      </c>
      <c r="R106" s="92">
        <f t="shared" si="30"/>
        <v>0</v>
      </c>
      <c r="S106" s="91">
        <f t="shared" si="31"/>
        <v>81953</v>
      </c>
      <c r="T106" s="91">
        <f t="shared" si="32"/>
        <v>-30788</v>
      </c>
      <c r="U106" s="91">
        <f t="shared" si="33"/>
        <v>51165</v>
      </c>
      <c r="V106" s="19"/>
    </row>
    <row r="107" spans="1:22" s="49" customFormat="1" x14ac:dyDescent="0.2">
      <c r="A107" s="42" t="s">
        <v>106</v>
      </c>
      <c r="B107" s="42" t="s">
        <v>107</v>
      </c>
      <c r="C107" s="43" t="s">
        <v>123</v>
      </c>
      <c r="D107" s="44">
        <v>169834</v>
      </c>
      <c r="E107" s="45">
        <v>0</v>
      </c>
      <c r="F107" s="46">
        <f t="shared" si="39"/>
        <v>1327</v>
      </c>
      <c r="G107" s="45">
        <v>171161</v>
      </c>
      <c r="H107" s="47">
        <v>1</v>
      </c>
      <c r="I107" s="48">
        <v>0</v>
      </c>
      <c r="J107" s="48">
        <v>0</v>
      </c>
      <c r="K107" s="89">
        <f t="shared" si="25"/>
        <v>0.7</v>
      </c>
      <c r="L107" s="90">
        <f t="shared" si="26"/>
        <v>0.7</v>
      </c>
      <c r="M107" s="91">
        <f>VLOOKUP(B107,'Election Results by State'!$B$3:$J$52,9,FALSE)</f>
        <v>220601.2</v>
      </c>
      <c r="N107" s="92">
        <f t="shared" si="27"/>
        <v>169834</v>
      </c>
      <c r="O107" s="91">
        <f t="shared" si="28"/>
        <v>72786</v>
      </c>
      <c r="P107" s="91">
        <v>0</v>
      </c>
      <c r="Q107" s="91">
        <f t="shared" si="29"/>
        <v>242620</v>
      </c>
      <c r="R107" s="92">
        <f t="shared" si="30"/>
        <v>0</v>
      </c>
      <c r="S107" s="91">
        <f t="shared" si="31"/>
        <v>72786</v>
      </c>
      <c r="T107" s="91">
        <f t="shared" si="32"/>
        <v>-1327</v>
      </c>
      <c r="U107" s="91">
        <f t="shared" si="33"/>
        <v>71459</v>
      </c>
      <c r="V107" s="19"/>
    </row>
    <row r="108" spans="1:22" s="49" customFormat="1" x14ac:dyDescent="0.2">
      <c r="A108" s="42" t="s">
        <v>108</v>
      </c>
      <c r="B108" s="42" t="s">
        <v>109</v>
      </c>
      <c r="C108" s="43" t="s">
        <v>121</v>
      </c>
      <c r="D108" s="44">
        <v>0</v>
      </c>
      <c r="E108" s="45">
        <v>0</v>
      </c>
      <c r="F108" s="46">
        <f t="shared" si="0"/>
        <v>0</v>
      </c>
      <c r="G108" s="45">
        <v>0</v>
      </c>
      <c r="H108" s="47">
        <v>0</v>
      </c>
      <c r="I108" s="48">
        <v>0</v>
      </c>
      <c r="J108" s="48">
        <v>0</v>
      </c>
      <c r="K108" s="89">
        <f t="shared" si="25"/>
        <v>0.7</v>
      </c>
      <c r="L108" s="90">
        <f t="shared" si="26"/>
        <v>0.7</v>
      </c>
      <c r="M108" s="91">
        <f>VLOOKUP(B108,'Election Results by State'!$B$3:$J$52,9,FALSE)</f>
        <v>182152</v>
      </c>
      <c r="N108" s="92">
        <f t="shared" si="27"/>
        <v>0</v>
      </c>
      <c r="O108" s="91">
        <f t="shared" si="28"/>
        <v>0</v>
      </c>
      <c r="P108" s="91">
        <v>0</v>
      </c>
      <c r="Q108" s="91">
        <f t="shared" si="29"/>
        <v>0</v>
      </c>
      <c r="R108" s="92">
        <f t="shared" si="30"/>
        <v>0</v>
      </c>
      <c r="S108" s="91">
        <f t="shared" si="31"/>
        <v>0</v>
      </c>
      <c r="T108" s="91">
        <f t="shared" si="32"/>
        <v>0</v>
      </c>
      <c r="U108" s="91">
        <f t="shared" si="33"/>
        <v>0</v>
      </c>
      <c r="V108" s="19"/>
    </row>
    <row r="110" spans="1:22" s="28" customFormat="1" x14ac:dyDescent="0.2">
      <c r="A110" s="28" t="s">
        <v>110</v>
      </c>
      <c r="C110" s="27"/>
      <c r="D110" s="50">
        <f t="shared" ref="D110:J110" si="40">SUM(D3:D108)</f>
        <v>5510409</v>
      </c>
      <c r="E110" s="51">
        <f t="shared" si="40"/>
        <v>4014232</v>
      </c>
      <c r="F110" s="51">
        <f t="shared" si="40"/>
        <v>1684340</v>
      </c>
      <c r="G110" s="51">
        <f t="shared" si="40"/>
        <v>11208981</v>
      </c>
      <c r="H110" s="27">
        <f t="shared" si="40"/>
        <v>44</v>
      </c>
      <c r="I110" s="28">
        <f t="shared" si="40"/>
        <v>37</v>
      </c>
      <c r="J110" s="28">
        <f t="shared" si="40"/>
        <v>0</v>
      </c>
      <c r="K110" s="27"/>
      <c r="M110" s="51"/>
      <c r="N110" s="50">
        <f>SUM(N3:N108)</f>
        <v>8339544</v>
      </c>
      <c r="O110" s="51">
        <f t="shared" ref="O110:U110" si="41">SUM(O3:O108)</f>
        <v>7624716</v>
      </c>
      <c r="P110" s="51">
        <f t="shared" si="41"/>
        <v>0</v>
      </c>
      <c r="Q110" s="51">
        <f t="shared" si="41"/>
        <v>15964260</v>
      </c>
      <c r="R110" s="50">
        <f t="shared" si="41"/>
        <v>2829135</v>
      </c>
      <c r="S110" s="51">
        <f t="shared" si="41"/>
        <v>3610484</v>
      </c>
      <c r="T110" s="51">
        <f t="shared" si="41"/>
        <v>-1684340</v>
      </c>
      <c r="U110" s="51">
        <f t="shared" si="41"/>
        <v>4755279</v>
      </c>
      <c r="V110" s="27"/>
    </row>
    <row r="112" spans="1:22" x14ac:dyDescent="0.2">
      <c r="A112" t="s">
        <v>165</v>
      </c>
      <c r="C112" s="88">
        <v>0.7</v>
      </c>
    </row>
    <row r="113" spans="1:3" x14ac:dyDescent="0.2">
      <c r="A113" t="s">
        <v>166</v>
      </c>
      <c r="C113" s="88">
        <f>C112</f>
        <v>0.7</v>
      </c>
    </row>
  </sheetData>
  <sheetProtection sheet="1" objects="1" scenarios="1"/>
  <autoFilter ref="A2:J108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4"/>
  <sheetViews>
    <sheetView workbookViewId="0">
      <selection activeCell="F53" sqref="C4:F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33203125" style="1" customWidth="1"/>
    <col min="4" max="4" width="12.1640625" style="1" bestFit="1" customWidth="1"/>
    <col min="5" max="5" width="11.83203125" style="1" bestFit="1" customWidth="1"/>
    <col min="6" max="6" width="11.5" style="1" bestFit="1" customWidth="1"/>
  </cols>
  <sheetData>
    <row r="3" spans="1:6" x14ac:dyDescent="0.2">
      <c r="A3" s="74" t="s">
        <v>3</v>
      </c>
      <c r="B3" s="74" t="s">
        <v>4</v>
      </c>
      <c r="C3" s="1" t="s">
        <v>167</v>
      </c>
      <c r="D3" s="1" t="s">
        <v>168</v>
      </c>
      <c r="E3" s="1" t="s">
        <v>169</v>
      </c>
      <c r="F3" s="1" t="s">
        <v>170</v>
      </c>
    </row>
    <row r="4" spans="1:6" x14ac:dyDescent="0.2">
      <c r="A4" t="s">
        <v>10</v>
      </c>
      <c r="B4" t="s">
        <v>11</v>
      </c>
      <c r="C4" s="1">
        <v>65886</v>
      </c>
      <c r="D4" s="1">
        <v>136233</v>
      </c>
      <c r="E4" s="1">
        <v>-54145</v>
      </c>
      <c r="F4" s="1">
        <v>147974</v>
      </c>
    </row>
    <row r="5" spans="1:6" x14ac:dyDescent="0.2">
      <c r="A5" t="s">
        <v>12</v>
      </c>
      <c r="B5" t="s">
        <v>13</v>
      </c>
      <c r="C5" s="1">
        <v>0</v>
      </c>
      <c r="D5" s="1">
        <v>0</v>
      </c>
      <c r="E5" s="1">
        <v>0</v>
      </c>
      <c r="F5" s="1">
        <v>0</v>
      </c>
    </row>
    <row r="6" spans="1:6" x14ac:dyDescent="0.2">
      <c r="A6" t="s">
        <v>14</v>
      </c>
      <c r="B6" t="s">
        <v>15</v>
      </c>
      <c r="C6" s="1">
        <v>0</v>
      </c>
      <c r="D6" s="1">
        <v>0</v>
      </c>
      <c r="E6" s="1">
        <v>0</v>
      </c>
      <c r="F6" s="1">
        <v>0</v>
      </c>
    </row>
    <row r="7" spans="1:6" x14ac:dyDescent="0.2">
      <c r="A7" t="s">
        <v>16</v>
      </c>
      <c r="B7" t="s">
        <v>17</v>
      </c>
      <c r="C7" s="1">
        <v>61179</v>
      </c>
      <c r="D7" s="1">
        <v>60633</v>
      </c>
      <c r="E7" s="1">
        <v>-12451</v>
      </c>
      <c r="F7" s="1">
        <v>109361</v>
      </c>
    </row>
    <row r="8" spans="1:6" x14ac:dyDescent="0.2">
      <c r="A8" t="s">
        <v>18</v>
      </c>
      <c r="B8" t="s">
        <v>19</v>
      </c>
      <c r="C8" s="1">
        <v>55222</v>
      </c>
      <c r="D8" s="1">
        <v>40992</v>
      </c>
      <c r="E8" s="1">
        <v>-68710</v>
      </c>
      <c r="F8" s="1">
        <v>27504</v>
      </c>
    </row>
    <row r="9" spans="1:6" x14ac:dyDescent="0.2">
      <c r="A9" t="s">
        <v>20</v>
      </c>
      <c r="B9" t="s">
        <v>21</v>
      </c>
      <c r="C9" s="1">
        <v>0</v>
      </c>
      <c r="D9" s="1">
        <v>0</v>
      </c>
      <c r="E9" s="1">
        <v>0</v>
      </c>
      <c r="F9" s="1">
        <v>0</v>
      </c>
    </row>
    <row r="10" spans="1:6" x14ac:dyDescent="0.2">
      <c r="A10" t="s">
        <v>22</v>
      </c>
      <c r="B10" t="s">
        <v>23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">
      <c r="A11" t="s">
        <v>24</v>
      </c>
      <c r="B11" t="s">
        <v>25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">
      <c r="A12" t="s">
        <v>26</v>
      </c>
      <c r="B12" t="s">
        <v>27</v>
      </c>
      <c r="C12" s="1">
        <v>753353</v>
      </c>
      <c r="D12" s="1">
        <v>707014</v>
      </c>
      <c r="E12" s="1">
        <v>-47751</v>
      </c>
      <c r="F12" s="1">
        <v>1412616</v>
      </c>
    </row>
    <row r="13" spans="1:6" x14ac:dyDescent="0.2">
      <c r="A13" t="s">
        <v>28</v>
      </c>
      <c r="B13" t="s">
        <v>29</v>
      </c>
      <c r="C13" s="1">
        <v>96940</v>
      </c>
      <c r="D13" s="1">
        <v>62398</v>
      </c>
      <c r="E13" s="1">
        <v>0</v>
      </c>
      <c r="F13" s="1">
        <v>159338</v>
      </c>
    </row>
    <row r="14" spans="1:6" x14ac:dyDescent="0.2">
      <c r="A14" t="s">
        <v>30</v>
      </c>
      <c r="B14" t="s">
        <v>31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">
      <c r="A15" t="s">
        <v>32</v>
      </c>
      <c r="B15" t="s">
        <v>33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">
      <c r="A16" t="s">
        <v>34</v>
      </c>
      <c r="B16" t="s">
        <v>35</v>
      </c>
      <c r="C16" s="1">
        <v>66875</v>
      </c>
      <c r="D16" s="1">
        <v>82529</v>
      </c>
      <c r="E16" s="1">
        <v>0</v>
      </c>
      <c r="F16" s="1">
        <v>149404</v>
      </c>
    </row>
    <row r="17" spans="1:6" x14ac:dyDescent="0.2">
      <c r="A17" t="s">
        <v>36</v>
      </c>
      <c r="B17" t="s">
        <v>37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2">
      <c r="A18" t="s">
        <v>38</v>
      </c>
      <c r="B18" t="s">
        <v>39</v>
      </c>
      <c r="C18" s="1">
        <v>0</v>
      </c>
      <c r="D18" s="1">
        <v>0</v>
      </c>
      <c r="E18" s="1">
        <v>0</v>
      </c>
      <c r="F18" s="1">
        <v>0</v>
      </c>
    </row>
    <row r="19" spans="1:6" x14ac:dyDescent="0.2">
      <c r="A19" t="s">
        <v>40</v>
      </c>
      <c r="B19" t="s">
        <v>41</v>
      </c>
      <c r="C19" s="1">
        <v>0</v>
      </c>
      <c r="D19" s="1">
        <v>81418</v>
      </c>
      <c r="E19" s="1">
        <v>-18585</v>
      </c>
      <c r="F19" s="1">
        <v>62833</v>
      </c>
    </row>
    <row r="20" spans="1:6" x14ac:dyDescent="0.2">
      <c r="A20" t="s">
        <v>42</v>
      </c>
      <c r="B20" t="s">
        <v>43</v>
      </c>
      <c r="C20" s="1">
        <v>15076</v>
      </c>
      <c r="D20" s="1">
        <v>56013</v>
      </c>
      <c r="E20" s="1">
        <v>-45066</v>
      </c>
      <c r="F20" s="1">
        <v>26023</v>
      </c>
    </row>
    <row r="21" spans="1:6" x14ac:dyDescent="0.2">
      <c r="A21" t="s">
        <v>44</v>
      </c>
      <c r="B21" t="s">
        <v>45</v>
      </c>
      <c r="C21" s="1">
        <v>59425</v>
      </c>
      <c r="D21" s="1">
        <v>193659</v>
      </c>
      <c r="E21" s="1">
        <v>-74924</v>
      </c>
      <c r="F21" s="1">
        <v>178160</v>
      </c>
    </row>
    <row r="22" spans="1:6" x14ac:dyDescent="0.2">
      <c r="A22" t="s">
        <v>46</v>
      </c>
      <c r="B22" t="s">
        <v>47</v>
      </c>
      <c r="C22" s="1">
        <v>0</v>
      </c>
      <c r="D22" s="1">
        <v>0</v>
      </c>
      <c r="E22" s="1">
        <v>0</v>
      </c>
      <c r="F22" s="1">
        <v>0</v>
      </c>
    </row>
    <row r="23" spans="1:6" x14ac:dyDescent="0.2">
      <c r="A23" t="s">
        <v>48</v>
      </c>
      <c r="B23" t="s">
        <v>49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">
      <c r="A24" t="s">
        <v>50</v>
      </c>
      <c r="B24" t="s">
        <v>51</v>
      </c>
      <c r="C24" s="1">
        <v>430636</v>
      </c>
      <c r="D24" s="1">
        <v>78722</v>
      </c>
      <c r="E24" s="1">
        <v>-343101</v>
      </c>
      <c r="F24" s="1">
        <v>166257</v>
      </c>
    </row>
    <row r="25" spans="1:6" x14ac:dyDescent="0.2">
      <c r="A25" t="s">
        <v>52</v>
      </c>
      <c r="B25" t="s">
        <v>53</v>
      </c>
      <c r="C25" s="1">
        <v>131494</v>
      </c>
      <c r="D25" s="1">
        <v>27241</v>
      </c>
      <c r="E25" s="1">
        <v>-25702</v>
      </c>
      <c r="F25" s="1">
        <v>133033</v>
      </c>
    </row>
    <row r="26" spans="1:6" x14ac:dyDescent="0.2">
      <c r="A26" t="s">
        <v>54</v>
      </c>
      <c r="B26" t="s">
        <v>55</v>
      </c>
      <c r="C26" s="1">
        <v>0</v>
      </c>
      <c r="D26" s="1">
        <v>0</v>
      </c>
      <c r="E26" s="1">
        <v>0</v>
      </c>
      <c r="F26" s="1">
        <v>0</v>
      </c>
    </row>
    <row r="27" spans="1:6" x14ac:dyDescent="0.2">
      <c r="A27" t="s">
        <v>56</v>
      </c>
      <c r="B27" t="s">
        <v>57</v>
      </c>
      <c r="C27" s="1">
        <v>0</v>
      </c>
      <c r="D27" s="1">
        <v>0</v>
      </c>
      <c r="E27" s="1">
        <v>0</v>
      </c>
      <c r="F27" s="1">
        <v>0</v>
      </c>
    </row>
    <row r="28" spans="1:6" x14ac:dyDescent="0.2">
      <c r="A28" t="s">
        <v>58</v>
      </c>
      <c r="B28" t="s">
        <v>59</v>
      </c>
      <c r="C28" s="1">
        <v>0</v>
      </c>
      <c r="D28" s="1">
        <v>0</v>
      </c>
      <c r="E28" s="1">
        <v>0</v>
      </c>
      <c r="F28" s="1">
        <v>0</v>
      </c>
    </row>
    <row r="29" spans="1:6" x14ac:dyDescent="0.2">
      <c r="A29" t="s">
        <v>60</v>
      </c>
      <c r="B29" t="s">
        <v>61</v>
      </c>
      <c r="C29" s="1">
        <v>0</v>
      </c>
      <c r="D29" s="1">
        <v>0</v>
      </c>
      <c r="E29" s="1">
        <v>0</v>
      </c>
      <c r="F29" s="1">
        <v>0</v>
      </c>
    </row>
    <row r="30" spans="1:6" x14ac:dyDescent="0.2">
      <c r="A30" t="s">
        <v>62</v>
      </c>
      <c r="B30" t="s">
        <v>63</v>
      </c>
      <c r="C30" s="1">
        <v>0</v>
      </c>
      <c r="D30" s="1">
        <v>127266</v>
      </c>
      <c r="E30" s="1">
        <v>-34848</v>
      </c>
      <c r="F30" s="1">
        <v>92418</v>
      </c>
    </row>
    <row r="31" spans="1:6" x14ac:dyDescent="0.2">
      <c r="A31" t="s">
        <v>64</v>
      </c>
      <c r="B31" t="s">
        <v>65</v>
      </c>
      <c r="C31" s="1">
        <v>0</v>
      </c>
      <c r="D31" s="1">
        <v>0</v>
      </c>
      <c r="E31" s="1">
        <v>0</v>
      </c>
      <c r="F31" s="1">
        <v>0</v>
      </c>
    </row>
    <row r="32" spans="1:6" x14ac:dyDescent="0.2">
      <c r="A32" t="s">
        <v>66</v>
      </c>
      <c r="B32" t="s">
        <v>67</v>
      </c>
      <c r="C32" s="1">
        <v>0</v>
      </c>
      <c r="D32" s="1">
        <v>0</v>
      </c>
      <c r="E32" s="1">
        <v>0</v>
      </c>
      <c r="F32" s="1">
        <v>0</v>
      </c>
    </row>
    <row r="33" spans="1:6" x14ac:dyDescent="0.2">
      <c r="A33" t="s">
        <v>68</v>
      </c>
      <c r="B33" t="s">
        <v>69</v>
      </c>
      <c r="C33" s="1">
        <v>52220</v>
      </c>
      <c r="D33" s="1">
        <v>0</v>
      </c>
      <c r="E33" s="1">
        <v>-9543</v>
      </c>
      <c r="F33" s="1">
        <v>42677</v>
      </c>
    </row>
    <row r="34" spans="1:6" x14ac:dyDescent="0.2">
      <c r="A34" t="s">
        <v>70</v>
      </c>
      <c r="B34" t="s">
        <v>71</v>
      </c>
      <c r="C34" s="1">
        <v>52680</v>
      </c>
      <c r="D34" s="1">
        <v>0</v>
      </c>
      <c r="E34" s="1">
        <v>0</v>
      </c>
      <c r="F34" s="1">
        <v>52680</v>
      </c>
    </row>
    <row r="35" spans="1:6" x14ac:dyDescent="0.2">
      <c r="A35" t="s">
        <v>72</v>
      </c>
      <c r="B35" t="s">
        <v>73</v>
      </c>
      <c r="C35" s="1">
        <v>324930</v>
      </c>
      <c r="D35" s="1">
        <v>405132</v>
      </c>
      <c r="E35" s="1">
        <v>-457090</v>
      </c>
      <c r="F35" s="1">
        <v>272972</v>
      </c>
    </row>
    <row r="36" spans="1:6" x14ac:dyDescent="0.2">
      <c r="A36" t="s">
        <v>74</v>
      </c>
      <c r="B36" t="s">
        <v>75</v>
      </c>
      <c r="C36" s="1">
        <v>0</v>
      </c>
      <c r="D36" s="1">
        <v>121234</v>
      </c>
      <c r="E36" s="1">
        <v>-29553</v>
      </c>
      <c r="F36" s="1">
        <v>91681</v>
      </c>
    </row>
    <row r="37" spans="1:6" x14ac:dyDescent="0.2">
      <c r="A37" t="s">
        <v>76</v>
      </c>
      <c r="B37" t="s">
        <v>77</v>
      </c>
      <c r="C37" s="1">
        <v>0</v>
      </c>
      <c r="D37" s="1">
        <v>0</v>
      </c>
      <c r="E37" s="1">
        <v>0</v>
      </c>
      <c r="F37" s="1">
        <v>0</v>
      </c>
    </row>
    <row r="38" spans="1:6" x14ac:dyDescent="0.2">
      <c r="A38" t="s">
        <v>78</v>
      </c>
      <c r="B38" t="s">
        <v>79</v>
      </c>
      <c r="C38" s="1">
        <v>0</v>
      </c>
      <c r="D38" s="1">
        <v>53805</v>
      </c>
      <c r="E38" s="1">
        <v>0</v>
      </c>
      <c r="F38" s="1">
        <v>53805</v>
      </c>
    </row>
    <row r="39" spans="1:6" x14ac:dyDescent="0.2">
      <c r="A39" t="s">
        <v>80</v>
      </c>
      <c r="B39" t="s">
        <v>81</v>
      </c>
      <c r="C39" s="1">
        <v>0</v>
      </c>
      <c r="D39" s="1">
        <v>63517</v>
      </c>
      <c r="E39" s="1">
        <v>-47884</v>
      </c>
      <c r="F39" s="1">
        <v>15633</v>
      </c>
    </row>
    <row r="40" spans="1:6" x14ac:dyDescent="0.2">
      <c r="A40" t="s">
        <v>82</v>
      </c>
      <c r="B40" t="s">
        <v>83</v>
      </c>
      <c r="C40" s="1">
        <v>0</v>
      </c>
      <c r="D40" s="1">
        <v>0</v>
      </c>
      <c r="E40" s="1">
        <v>0</v>
      </c>
      <c r="F40" s="1">
        <v>0</v>
      </c>
    </row>
    <row r="41" spans="1:6" x14ac:dyDescent="0.2">
      <c r="A41" t="s">
        <v>84</v>
      </c>
      <c r="B41" t="s">
        <v>85</v>
      </c>
      <c r="C41" s="1">
        <v>89242</v>
      </c>
      <c r="D41" s="1">
        <v>303149</v>
      </c>
      <c r="E41" s="1">
        <v>-93665</v>
      </c>
      <c r="F41" s="1">
        <v>298726</v>
      </c>
    </row>
    <row r="42" spans="1:6" x14ac:dyDescent="0.2">
      <c r="A42" t="s">
        <v>86</v>
      </c>
      <c r="B42" t="s">
        <v>87</v>
      </c>
      <c r="C42" s="1">
        <v>0</v>
      </c>
      <c r="D42" s="1">
        <v>0</v>
      </c>
      <c r="E42" s="1">
        <v>0</v>
      </c>
      <c r="F42" s="1">
        <v>0</v>
      </c>
    </row>
    <row r="43" spans="1:6" x14ac:dyDescent="0.2">
      <c r="A43" t="s">
        <v>88</v>
      </c>
      <c r="B43" t="s">
        <v>89</v>
      </c>
      <c r="C43" s="1">
        <v>52866</v>
      </c>
      <c r="D43" s="1">
        <v>117889</v>
      </c>
      <c r="E43" s="1">
        <v>-62133</v>
      </c>
      <c r="F43" s="1">
        <v>108622</v>
      </c>
    </row>
    <row r="44" spans="1:6" x14ac:dyDescent="0.2">
      <c r="A44" t="s">
        <v>90</v>
      </c>
      <c r="B44" t="s">
        <v>91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2">
      <c r="A45" t="s">
        <v>92</v>
      </c>
      <c r="B45" t="s">
        <v>93</v>
      </c>
      <c r="C45" s="1">
        <v>53839</v>
      </c>
      <c r="D45" s="1">
        <v>59277</v>
      </c>
      <c r="E45" s="1">
        <v>-24942</v>
      </c>
      <c r="F45" s="1">
        <v>88174</v>
      </c>
    </row>
    <row r="46" spans="1:6" x14ac:dyDescent="0.2">
      <c r="A46" t="s">
        <v>94</v>
      </c>
      <c r="B46" t="s">
        <v>95</v>
      </c>
      <c r="C46" s="1">
        <v>231007</v>
      </c>
      <c r="D46" s="1">
        <v>354054</v>
      </c>
      <c r="E46" s="1">
        <v>-67519</v>
      </c>
      <c r="F46" s="1">
        <v>517542</v>
      </c>
    </row>
    <row r="47" spans="1:6" x14ac:dyDescent="0.2">
      <c r="A47" t="s">
        <v>96</v>
      </c>
      <c r="B47" t="s">
        <v>97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">
      <c r="A48" t="s">
        <v>98</v>
      </c>
      <c r="B48" t="s">
        <v>99</v>
      </c>
      <c r="C48" s="1">
        <v>0</v>
      </c>
      <c r="D48" s="1">
        <v>0</v>
      </c>
      <c r="E48" s="1">
        <v>0</v>
      </c>
      <c r="F48" s="1">
        <v>0</v>
      </c>
    </row>
    <row r="49" spans="1:6" x14ac:dyDescent="0.2">
      <c r="A49" t="s">
        <v>100</v>
      </c>
      <c r="B49" t="s">
        <v>101</v>
      </c>
      <c r="C49" s="1">
        <v>122539</v>
      </c>
      <c r="D49" s="1">
        <v>291180</v>
      </c>
      <c r="E49" s="1">
        <v>-114957</v>
      </c>
      <c r="F49" s="1">
        <v>298762</v>
      </c>
    </row>
    <row r="50" spans="1:6" x14ac:dyDescent="0.2">
      <c r="A50" t="s">
        <v>102</v>
      </c>
      <c r="B50" t="s">
        <v>103</v>
      </c>
      <c r="C50" s="1">
        <v>0</v>
      </c>
      <c r="D50" s="1">
        <v>0</v>
      </c>
      <c r="E50" s="1">
        <v>0</v>
      </c>
      <c r="F50" s="1">
        <v>0</v>
      </c>
    </row>
    <row r="51" spans="1:6" x14ac:dyDescent="0.2">
      <c r="A51" t="s">
        <v>104</v>
      </c>
      <c r="B51" t="s">
        <v>105</v>
      </c>
      <c r="C51" s="1">
        <v>47546</v>
      </c>
      <c r="D51" s="1">
        <v>0</v>
      </c>
      <c r="E51" s="1">
        <v>-320</v>
      </c>
      <c r="F51" s="1">
        <v>47226</v>
      </c>
    </row>
    <row r="52" spans="1:6" x14ac:dyDescent="0.2">
      <c r="A52" t="s">
        <v>106</v>
      </c>
      <c r="B52" t="s">
        <v>107</v>
      </c>
      <c r="C52" s="1">
        <v>66180</v>
      </c>
      <c r="D52" s="1">
        <v>187129</v>
      </c>
      <c r="E52" s="1">
        <v>-51451</v>
      </c>
      <c r="F52" s="1">
        <v>201858</v>
      </c>
    </row>
    <row r="53" spans="1:6" x14ac:dyDescent="0.2">
      <c r="A53" t="s">
        <v>108</v>
      </c>
      <c r="B53" t="s">
        <v>109</v>
      </c>
      <c r="C53" s="1">
        <v>0</v>
      </c>
      <c r="D53" s="1">
        <v>0</v>
      </c>
      <c r="E53" s="1">
        <v>0</v>
      </c>
      <c r="F53" s="1">
        <v>0</v>
      </c>
    </row>
    <row r="54" spans="1:6" x14ac:dyDescent="0.2">
      <c r="A54" t="s">
        <v>154</v>
      </c>
      <c r="C54" s="1">
        <v>2829135</v>
      </c>
      <c r="D54" s="1">
        <v>3610484</v>
      </c>
      <c r="E54" s="1">
        <v>-1684340</v>
      </c>
      <c r="F54" s="1">
        <v>4755279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5684-8743-9549-B52A-8693C652D2CB}">
  <dimension ref="A1:L51"/>
  <sheetViews>
    <sheetView tabSelected="1" workbookViewId="0">
      <selection sqref="A1:XFD1048576"/>
    </sheetView>
  </sheetViews>
  <sheetFormatPr baseColWidth="10" defaultRowHeight="16" x14ac:dyDescent="0.2"/>
  <cols>
    <col min="11" max="12" width="10.83203125" style="114"/>
  </cols>
  <sheetData>
    <row r="1" spans="1:12" x14ac:dyDescent="0.2">
      <c r="A1" t="s">
        <v>183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s="114" t="s">
        <v>181</v>
      </c>
      <c r="L1" s="114" t="s">
        <v>182</v>
      </c>
    </row>
    <row r="2" spans="1:12" x14ac:dyDescent="0.2">
      <c r="A2" t="s">
        <v>10</v>
      </c>
      <c r="B2" t="s">
        <v>11</v>
      </c>
      <c r="C2">
        <v>760492</v>
      </c>
      <c r="D2">
        <v>643350</v>
      </c>
      <c r="E2">
        <v>12934</v>
      </c>
      <c r="F2">
        <v>1416776</v>
      </c>
      <c r="G2">
        <v>5</v>
      </c>
      <c r="H2">
        <v>2</v>
      </c>
      <c r="I2">
        <v>0</v>
      </c>
      <c r="J2">
        <v>7</v>
      </c>
      <c r="K2" s="114">
        <v>0.54172193167037319</v>
      </c>
      <c r="L2" s="114">
        <v>0.7142857142857143</v>
      </c>
    </row>
    <row r="3" spans="1:12" x14ac:dyDescent="0.2">
      <c r="A3" t="s">
        <v>12</v>
      </c>
      <c r="B3" t="s">
        <v>13</v>
      </c>
      <c r="C3">
        <v>169685</v>
      </c>
      <c r="D3">
        <v>39357</v>
      </c>
      <c r="E3">
        <v>18683</v>
      </c>
      <c r="F3">
        <v>227725</v>
      </c>
      <c r="G3">
        <v>1</v>
      </c>
      <c r="H3">
        <v>0</v>
      </c>
      <c r="I3">
        <v>0</v>
      </c>
      <c r="J3">
        <v>1</v>
      </c>
      <c r="K3" s="114">
        <v>0.81172683001502088</v>
      </c>
      <c r="L3" s="114">
        <v>1</v>
      </c>
    </row>
    <row r="4" spans="1:12" x14ac:dyDescent="0.2">
      <c r="A4" t="s">
        <v>14</v>
      </c>
      <c r="B4" t="s">
        <v>15</v>
      </c>
      <c r="C4">
        <v>681922</v>
      </c>
      <c r="D4">
        <v>472135</v>
      </c>
      <c r="E4">
        <v>40343</v>
      </c>
      <c r="F4">
        <v>1194400</v>
      </c>
      <c r="G4">
        <v>6</v>
      </c>
      <c r="H4">
        <v>2</v>
      </c>
      <c r="I4">
        <v>0</v>
      </c>
      <c r="J4">
        <v>8</v>
      </c>
      <c r="K4" s="114">
        <v>0.59089109116794059</v>
      </c>
      <c r="L4" s="114">
        <v>0.75</v>
      </c>
    </row>
    <row r="5" spans="1:12" x14ac:dyDescent="0.2">
      <c r="A5" t="s">
        <v>16</v>
      </c>
      <c r="B5" t="s">
        <v>17</v>
      </c>
      <c r="C5">
        <v>344918</v>
      </c>
      <c r="D5">
        <v>452719</v>
      </c>
      <c r="E5">
        <v>0</v>
      </c>
      <c r="F5">
        <v>797637</v>
      </c>
      <c r="G5">
        <v>1</v>
      </c>
      <c r="H5">
        <v>3</v>
      </c>
      <c r="I5">
        <v>0</v>
      </c>
      <c r="J5">
        <v>4</v>
      </c>
      <c r="K5" s="114">
        <v>0.43242477467820573</v>
      </c>
      <c r="L5" s="114">
        <v>0.25</v>
      </c>
    </row>
    <row r="6" spans="1:12" x14ac:dyDescent="0.2">
      <c r="A6" t="s">
        <v>18</v>
      </c>
      <c r="B6" t="s">
        <v>19</v>
      </c>
      <c r="C6">
        <v>3280888</v>
      </c>
      <c r="D6">
        <v>3772073</v>
      </c>
      <c r="E6">
        <v>232960</v>
      </c>
      <c r="F6">
        <v>7285921</v>
      </c>
      <c r="G6">
        <v>20</v>
      </c>
      <c r="H6">
        <v>33</v>
      </c>
      <c r="I6">
        <v>0</v>
      </c>
      <c r="J6">
        <v>53</v>
      </c>
      <c r="K6" s="114">
        <v>0.46517880929725824</v>
      </c>
      <c r="L6" s="114">
        <v>0.37735849056603776</v>
      </c>
    </row>
    <row r="7" spans="1:12" x14ac:dyDescent="0.2">
      <c r="A7" t="s">
        <v>20</v>
      </c>
      <c r="B7" t="s">
        <v>21</v>
      </c>
      <c r="C7">
        <v>752998</v>
      </c>
      <c r="D7">
        <v>589463</v>
      </c>
      <c r="E7">
        <v>54627</v>
      </c>
      <c r="F7">
        <v>1397088</v>
      </c>
      <c r="G7">
        <v>5</v>
      </c>
      <c r="H7">
        <v>2</v>
      </c>
      <c r="I7">
        <v>0</v>
      </c>
      <c r="J7">
        <v>7</v>
      </c>
      <c r="K7" s="114">
        <v>0.56090865954392721</v>
      </c>
      <c r="L7" s="114">
        <v>0.7142857142857143</v>
      </c>
    </row>
    <row r="8" spans="1:12" x14ac:dyDescent="0.2">
      <c r="A8" t="s">
        <v>22</v>
      </c>
      <c r="B8" t="s">
        <v>23</v>
      </c>
      <c r="C8">
        <v>465982</v>
      </c>
      <c r="D8">
        <v>509036</v>
      </c>
      <c r="E8">
        <v>14291</v>
      </c>
      <c r="F8">
        <v>989309</v>
      </c>
      <c r="G8">
        <v>3</v>
      </c>
      <c r="H8">
        <v>2</v>
      </c>
      <c r="I8">
        <v>0</v>
      </c>
      <c r="J8">
        <v>5</v>
      </c>
      <c r="K8" s="114">
        <v>0.47792143324533498</v>
      </c>
      <c r="L8" s="114">
        <v>0.6</v>
      </c>
    </row>
    <row r="9" spans="1:12" x14ac:dyDescent="0.2">
      <c r="A9" t="s">
        <v>24</v>
      </c>
      <c r="B9" t="s">
        <v>25</v>
      </c>
      <c r="C9">
        <v>164605</v>
      </c>
      <c r="D9">
        <v>61011</v>
      </c>
      <c r="E9">
        <v>2789</v>
      </c>
      <c r="F9">
        <v>228405</v>
      </c>
      <c r="G9">
        <v>1</v>
      </c>
      <c r="H9">
        <v>0</v>
      </c>
      <c r="I9">
        <v>0</v>
      </c>
      <c r="J9">
        <v>1</v>
      </c>
      <c r="K9" s="114">
        <v>0.72958034891142476</v>
      </c>
      <c r="L9" s="114">
        <v>1</v>
      </c>
    </row>
    <row r="10" spans="1:12" x14ac:dyDescent="0.2">
      <c r="A10" t="s">
        <v>26</v>
      </c>
      <c r="B10" t="s">
        <v>27</v>
      </c>
      <c r="C10">
        <v>2914702</v>
      </c>
      <c r="D10">
        <v>2244138</v>
      </c>
      <c r="E10">
        <v>20334</v>
      </c>
      <c r="F10">
        <v>5179174</v>
      </c>
      <c r="G10">
        <v>18</v>
      </c>
      <c r="H10">
        <v>7</v>
      </c>
      <c r="I10">
        <v>0</v>
      </c>
      <c r="J10">
        <v>25</v>
      </c>
      <c r="K10" s="114">
        <v>0.56499174232967098</v>
      </c>
      <c r="L10" s="114">
        <v>0.72</v>
      </c>
    </row>
    <row r="11" spans="1:12" x14ac:dyDescent="0.2">
      <c r="A11" t="s">
        <v>28</v>
      </c>
      <c r="B11" t="s">
        <v>29</v>
      </c>
      <c r="C11">
        <v>1201562</v>
      </c>
      <c r="D11">
        <v>876693</v>
      </c>
      <c r="E11">
        <v>0</v>
      </c>
      <c r="F11">
        <v>2078255</v>
      </c>
      <c r="G11">
        <v>8</v>
      </c>
      <c r="H11">
        <v>5</v>
      </c>
      <c r="I11">
        <v>0</v>
      </c>
      <c r="J11">
        <v>13</v>
      </c>
      <c r="K11" s="114">
        <v>0.57815908057480914</v>
      </c>
      <c r="L11" s="114">
        <v>0.61538461538461542</v>
      </c>
    </row>
    <row r="12" spans="1:12" x14ac:dyDescent="0.2">
      <c r="A12" t="s">
        <v>30</v>
      </c>
      <c r="B12" t="s">
        <v>31</v>
      </c>
      <c r="C12">
        <v>116693</v>
      </c>
      <c r="D12">
        <v>232344</v>
      </c>
      <c r="E12">
        <v>10947</v>
      </c>
      <c r="F12">
        <v>359984</v>
      </c>
      <c r="G12">
        <v>0</v>
      </c>
      <c r="H12">
        <v>2</v>
      </c>
      <c r="I12">
        <v>0</v>
      </c>
      <c r="J12">
        <v>2</v>
      </c>
      <c r="K12" s="114">
        <v>0.33432845228442831</v>
      </c>
      <c r="L12" s="114">
        <v>0</v>
      </c>
    </row>
    <row r="13" spans="1:12" x14ac:dyDescent="0.2">
      <c r="A13" t="s">
        <v>32</v>
      </c>
      <c r="B13" t="s">
        <v>33</v>
      </c>
      <c r="C13">
        <v>256348</v>
      </c>
      <c r="D13">
        <v>138038</v>
      </c>
      <c r="E13">
        <v>10637</v>
      </c>
      <c r="F13">
        <v>405023</v>
      </c>
      <c r="G13">
        <v>2</v>
      </c>
      <c r="H13">
        <v>0</v>
      </c>
      <c r="I13">
        <v>0</v>
      </c>
      <c r="J13">
        <v>2</v>
      </c>
      <c r="K13" s="114">
        <v>0.64999264679780722</v>
      </c>
      <c r="L13" s="114">
        <v>1</v>
      </c>
    </row>
    <row r="14" spans="1:12" x14ac:dyDescent="0.2">
      <c r="A14" t="s">
        <v>34</v>
      </c>
      <c r="B14" t="s">
        <v>35</v>
      </c>
      <c r="C14">
        <v>1724058</v>
      </c>
      <c r="D14">
        <v>1823070</v>
      </c>
      <c r="E14">
        <v>31412</v>
      </c>
      <c r="F14">
        <v>3578540</v>
      </c>
      <c r="G14">
        <v>10</v>
      </c>
      <c r="H14">
        <v>9</v>
      </c>
      <c r="I14">
        <v>0</v>
      </c>
      <c r="J14">
        <v>19</v>
      </c>
      <c r="K14" s="114">
        <v>0.4860433567663755</v>
      </c>
      <c r="L14" s="114">
        <v>0.52631578947368418</v>
      </c>
    </row>
    <row r="15" spans="1:12" x14ac:dyDescent="0.2">
      <c r="A15" t="s">
        <v>36</v>
      </c>
      <c r="B15" t="s">
        <v>37</v>
      </c>
      <c r="C15">
        <v>840694</v>
      </c>
      <c r="D15">
        <v>640568</v>
      </c>
      <c r="E15">
        <v>40091</v>
      </c>
      <c r="F15">
        <v>1521353</v>
      </c>
      <c r="G15">
        <v>6</v>
      </c>
      <c r="H15">
        <v>3</v>
      </c>
      <c r="I15">
        <v>0</v>
      </c>
      <c r="J15">
        <v>9</v>
      </c>
      <c r="K15" s="114">
        <v>0.56755253290775032</v>
      </c>
      <c r="L15" s="114">
        <v>0.66666666666666663</v>
      </c>
    </row>
    <row r="16" spans="1:12" x14ac:dyDescent="0.2">
      <c r="A16" t="s">
        <v>38</v>
      </c>
      <c r="B16" t="s">
        <v>39</v>
      </c>
      <c r="C16">
        <v>546382</v>
      </c>
      <c r="D16">
        <v>453550</v>
      </c>
      <c r="E16">
        <v>12690</v>
      </c>
      <c r="F16">
        <v>1012622</v>
      </c>
      <c r="G16">
        <v>4</v>
      </c>
      <c r="H16">
        <v>1</v>
      </c>
      <c r="I16">
        <v>0</v>
      </c>
      <c r="J16">
        <v>5</v>
      </c>
      <c r="K16" s="114">
        <v>0.54641915650264217</v>
      </c>
      <c r="L16" s="114">
        <v>0.8</v>
      </c>
    </row>
    <row r="17" spans="1:12" x14ac:dyDescent="0.2">
      <c r="A17" t="s">
        <v>40</v>
      </c>
      <c r="B17" t="s">
        <v>41</v>
      </c>
      <c r="C17">
        <v>536026</v>
      </c>
      <c r="D17">
        <v>341329</v>
      </c>
      <c r="E17">
        <v>15368</v>
      </c>
      <c r="F17">
        <v>892723</v>
      </c>
      <c r="G17">
        <v>3</v>
      </c>
      <c r="H17">
        <v>1</v>
      </c>
      <c r="I17">
        <v>0</v>
      </c>
      <c r="J17">
        <v>4</v>
      </c>
      <c r="K17" s="114">
        <v>0.6109567962797271</v>
      </c>
      <c r="L17" s="114">
        <v>0.75</v>
      </c>
    </row>
    <row r="18" spans="1:12" x14ac:dyDescent="0.2">
      <c r="A18" t="s">
        <v>42</v>
      </c>
      <c r="B18" t="s">
        <v>43</v>
      </c>
      <c r="C18">
        <v>708936</v>
      </c>
      <c r="D18">
        <v>406937</v>
      </c>
      <c r="E18">
        <v>4392</v>
      </c>
      <c r="F18">
        <v>1120265</v>
      </c>
      <c r="G18">
        <v>4</v>
      </c>
      <c r="H18">
        <v>2</v>
      </c>
      <c r="I18">
        <v>0</v>
      </c>
      <c r="J18">
        <v>6</v>
      </c>
      <c r="K18" s="114">
        <v>0.63531961074423349</v>
      </c>
      <c r="L18" s="114">
        <v>0.66666666666666663</v>
      </c>
    </row>
    <row r="19" spans="1:12" x14ac:dyDescent="0.2">
      <c r="A19" t="s">
        <v>44</v>
      </c>
      <c r="B19" t="s">
        <v>45</v>
      </c>
      <c r="C19">
        <v>727127</v>
      </c>
      <c r="D19">
        <v>584303</v>
      </c>
      <c r="E19">
        <v>6893</v>
      </c>
      <c r="F19">
        <v>1318323</v>
      </c>
      <c r="G19">
        <v>5</v>
      </c>
      <c r="H19">
        <v>2</v>
      </c>
      <c r="I19">
        <v>0</v>
      </c>
      <c r="J19">
        <v>7</v>
      </c>
      <c r="K19" s="114">
        <v>0.55445353545366505</v>
      </c>
      <c r="L19" s="114">
        <v>0.7142857142857143</v>
      </c>
    </row>
    <row r="20" spans="1:12" x14ac:dyDescent="0.2">
      <c r="A20" t="s">
        <v>46</v>
      </c>
      <c r="B20" t="s">
        <v>47</v>
      </c>
      <c r="C20">
        <v>205780</v>
      </c>
      <c r="D20">
        <v>289514</v>
      </c>
      <c r="E20">
        <v>0</v>
      </c>
      <c r="F20">
        <v>495294</v>
      </c>
      <c r="G20">
        <v>0</v>
      </c>
      <c r="H20">
        <v>2</v>
      </c>
      <c r="I20">
        <v>0</v>
      </c>
      <c r="J20">
        <v>2</v>
      </c>
      <c r="K20" s="114">
        <v>0.41547040747515618</v>
      </c>
      <c r="L20" s="114">
        <v>0</v>
      </c>
    </row>
    <row r="21" spans="1:12" x14ac:dyDescent="0.2">
      <c r="A21" t="s">
        <v>48</v>
      </c>
      <c r="B21" t="s">
        <v>49</v>
      </c>
      <c r="C21">
        <v>752911</v>
      </c>
      <c r="D21">
        <v>904250</v>
      </c>
      <c r="E21">
        <v>1952</v>
      </c>
      <c r="F21">
        <v>1659113</v>
      </c>
      <c r="G21">
        <v>2</v>
      </c>
      <c r="H21">
        <v>6</v>
      </c>
      <c r="I21">
        <v>0</v>
      </c>
      <c r="J21">
        <v>8</v>
      </c>
      <c r="K21" s="114">
        <v>0.45433787061124414</v>
      </c>
      <c r="L21" s="114">
        <v>0.25</v>
      </c>
    </row>
    <row r="22" spans="1:12" x14ac:dyDescent="0.2">
      <c r="A22" t="s">
        <v>50</v>
      </c>
      <c r="B22" t="s">
        <v>51</v>
      </c>
      <c r="C22">
        <v>721120</v>
      </c>
      <c r="D22">
        <v>1607356</v>
      </c>
      <c r="E22">
        <v>58107</v>
      </c>
      <c r="F22">
        <v>2386583</v>
      </c>
      <c r="G22">
        <v>0</v>
      </c>
      <c r="H22">
        <v>10</v>
      </c>
      <c r="I22">
        <v>0</v>
      </c>
      <c r="J22">
        <v>10</v>
      </c>
      <c r="K22" s="114">
        <v>0.30969612742411773</v>
      </c>
      <c r="L22" s="114">
        <v>0</v>
      </c>
    </row>
    <row r="23" spans="1:12" x14ac:dyDescent="0.2">
      <c r="A23" t="s">
        <v>52</v>
      </c>
      <c r="B23" t="s">
        <v>53</v>
      </c>
      <c r="C23">
        <v>1605672</v>
      </c>
      <c r="D23">
        <v>1534415</v>
      </c>
      <c r="E23">
        <v>48843</v>
      </c>
      <c r="F23">
        <v>3188930</v>
      </c>
      <c r="G23">
        <v>9</v>
      </c>
      <c r="H23">
        <v>6</v>
      </c>
      <c r="I23">
        <v>0</v>
      </c>
      <c r="J23">
        <v>15</v>
      </c>
      <c r="K23" s="114">
        <v>0.51134634167779425</v>
      </c>
      <c r="L23" s="114">
        <v>0.6</v>
      </c>
    </row>
    <row r="24" spans="1:12" x14ac:dyDescent="0.2">
      <c r="A24" t="s">
        <v>54</v>
      </c>
      <c r="B24" t="s">
        <v>55</v>
      </c>
      <c r="C24">
        <v>1029612</v>
      </c>
      <c r="D24">
        <v>1097911</v>
      </c>
      <c r="E24">
        <v>74115</v>
      </c>
      <c r="F24">
        <v>2201638</v>
      </c>
      <c r="G24">
        <v>4</v>
      </c>
      <c r="H24">
        <v>4</v>
      </c>
      <c r="I24">
        <v>0</v>
      </c>
      <c r="J24">
        <v>8</v>
      </c>
      <c r="K24" s="114">
        <v>0.48394870466735262</v>
      </c>
      <c r="L24" s="114">
        <v>0.5</v>
      </c>
    </row>
    <row r="25" spans="1:12" x14ac:dyDescent="0.2">
      <c r="A25" t="s">
        <v>56</v>
      </c>
      <c r="B25" t="s">
        <v>57</v>
      </c>
      <c r="C25">
        <v>338817</v>
      </c>
      <c r="D25">
        <v>320157</v>
      </c>
      <c r="E25">
        <v>18662</v>
      </c>
      <c r="F25">
        <v>677636</v>
      </c>
      <c r="G25">
        <v>2</v>
      </c>
      <c r="H25">
        <v>2</v>
      </c>
      <c r="I25">
        <v>0</v>
      </c>
      <c r="J25">
        <v>4</v>
      </c>
      <c r="K25" s="114">
        <v>0.51415837347148752</v>
      </c>
      <c r="L25" s="114">
        <v>0.5</v>
      </c>
    </row>
    <row r="26" spans="1:12" x14ac:dyDescent="0.2">
      <c r="A26" t="s">
        <v>58</v>
      </c>
      <c r="B26" t="s">
        <v>59</v>
      </c>
      <c r="C26">
        <v>985905</v>
      </c>
      <c r="D26">
        <v>829177</v>
      </c>
      <c r="E26">
        <v>38481</v>
      </c>
      <c r="F26">
        <v>1853563</v>
      </c>
      <c r="G26">
        <v>5</v>
      </c>
      <c r="H26">
        <v>4</v>
      </c>
      <c r="I26">
        <v>0</v>
      </c>
      <c r="J26">
        <v>9</v>
      </c>
      <c r="K26" s="114">
        <v>0.54317380702359452</v>
      </c>
      <c r="L26" s="114">
        <v>0.55555555555555558</v>
      </c>
    </row>
    <row r="27" spans="1:12" x14ac:dyDescent="0.2">
      <c r="A27" t="s">
        <v>60</v>
      </c>
      <c r="B27" t="s">
        <v>61</v>
      </c>
      <c r="C27">
        <v>214100</v>
      </c>
      <c r="D27">
        <v>108233</v>
      </c>
      <c r="E27">
        <v>8988</v>
      </c>
      <c r="F27">
        <v>331321</v>
      </c>
      <c r="G27">
        <v>1</v>
      </c>
      <c r="H27">
        <v>0</v>
      </c>
      <c r="I27">
        <v>0</v>
      </c>
      <c r="J27">
        <v>1</v>
      </c>
      <c r="K27" s="114">
        <v>0.66421992163383825</v>
      </c>
      <c r="L27" s="114">
        <v>1</v>
      </c>
    </row>
    <row r="28" spans="1:12" x14ac:dyDescent="0.2">
      <c r="A28" t="s">
        <v>62</v>
      </c>
      <c r="B28" t="s">
        <v>63</v>
      </c>
      <c r="C28">
        <v>386869</v>
      </c>
      <c r="D28">
        <v>174109</v>
      </c>
      <c r="E28">
        <v>5254</v>
      </c>
      <c r="F28">
        <v>566232</v>
      </c>
      <c r="G28">
        <v>3</v>
      </c>
      <c r="H28">
        <v>0</v>
      </c>
      <c r="I28">
        <v>0</v>
      </c>
      <c r="J28">
        <v>3</v>
      </c>
      <c r="K28" s="114">
        <v>0.6896331050415524</v>
      </c>
      <c r="L28" s="114">
        <v>1</v>
      </c>
    </row>
    <row r="29" spans="1:12" x14ac:dyDescent="0.2">
      <c r="A29" t="s">
        <v>64</v>
      </c>
      <c r="B29" t="s">
        <v>65</v>
      </c>
      <c r="C29">
        <v>301100</v>
      </c>
      <c r="D29">
        <v>171160</v>
      </c>
      <c r="E29">
        <v>29593</v>
      </c>
      <c r="F29">
        <v>501853</v>
      </c>
      <c r="G29">
        <v>2</v>
      </c>
      <c r="H29">
        <v>1</v>
      </c>
      <c r="I29">
        <v>0</v>
      </c>
      <c r="J29">
        <v>3</v>
      </c>
      <c r="K29" s="114">
        <v>0.63757252360987593</v>
      </c>
      <c r="L29" s="114">
        <v>0.66666666666666663</v>
      </c>
    </row>
    <row r="30" spans="1:12" x14ac:dyDescent="0.2">
      <c r="A30" t="s">
        <v>66</v>
      </c>
      <c r="B30" t="s">
        <v>67</v>
      </c>
      <c r="C30">
        <v>254797</v>
      </c>
      <c r="D30">
        <v>175905</v>
      </c>
      <c r="E30">
        <v>12741</v>
      </c>
      <c r="F30">
        <v>443443</v>
      </c>
      <c r="G30">
        <v>2</v>
      </c>
      <c r="H30">
        <v>0</v>
      </c>
      <c r="I30">
        <v>0</v>
      </c>
      <c r="J30">
        <v>2</v>
      </c>
      <c r="K30" s="114">
        <v>0.59158536528736805</v>
      </c>
      <c r="L30" s="114">
        <v>1</v>
      </c>
    </row>
    <row r="31" spans="1:12" x14ac:dyDescent="0.2">
      <c r="A31" t="s">
        <v>68</v>
      </c>
      <c r="B31" t="s">
        <v>69</v>
      </c>
      <c r="C31">
        <v>986184</v>
      </c>
      <c r="D31">
        <v>1030204</v>
      </c>
      <c r="E31">
        <v>32348</v>
      </c>
      <c r="F31">
        <v>2048736</v>
      </c>
      <c r="G31">
        <v>6</v>
      </c>
      <c r="H31">
        <v>7</v>
      </c>
      <c r="I31">
        <v>0</v>
      </c>
      <c r="J31">
        <v>13</v>
      </c>
      <c r="K31" s="114">
        <v>0.48908444208158353</v>
      </c>
      <c r="L31" s="114">
        <v>0.46153846153846156</v>
      </c>
    </row>
    <row r="32" spans="1:12" x14ac:dyDescent="0.2">
      <c r="A32" t="s">
        <v>70</v>
      </c>
      <c r="B32" t="s">
        <v>71</v>
      </c>
      <c r="C32">
        <v>228022</v>
      </c>
      <c r="D32">
        <v>262071</v>
      </c>
      <c r="E32">
        <v>82</v>
      </c>
      <c r="F32">
        <v>490175</v>
      </c>
      <c r="G32">
        <v>2</v>
      </c>
      <c r="H32">
        <v>1</v>
      </c>
      <c r="I32">
        <v>0</v>
      </c>
      <c r="J32">
        <v>3</v>
      </c>
      <c r="K32" s="114">
        <v>0.46526271544380354</v>
      </c>
      <c r="L32" s="114">
        <v>0.66666666666666663</v>
      </c>
    </row>
    <row r="33" spans="1:12" x14ac:dyDescent="0.2">
      <c r="A33" t="s">
        <v>72</v>
      </c>
      <c r="B33" t="s">
        <v>73</v>
      </c>
      <c r="C33">
        <v>1850701</v>
      </c>
      <c r="D33">
        <v>2182820</v>
      </c>
      <c r="E33">
        <v>940460</v>
      </c>
      <c r="F33">
        <v>4973981</v>
      </c>
      <c r="G33">
        <v>10</v>
      </c>
      <c r="H33">
        <v>19</v>
      </c>
      <c r="I33">
        <v>0</v>
      </c>
      <c r="J33">
        <v>29</v>
      </c>
      <c r="K33" s="114">
        <v>0.45883013872990869</v>
      </c>
      <c r="L33" s="114">
        <v>0.34482758620689657</v>
      </c>
    </row>
    <row r="34" spans="1:12" x14ac:dyDescent="0.2">
      <c r="A34" t="s">
        <v>74</v>
      </c>
      <c r="B34" t="s">
        <v>75</v>
      </c>
      <c r="C34">
        <v>1209033</v>
      </c>
      <c r="D34">
        <v>1091950</v>
      </c>
      <c r="E34">
        <v>34847</v>
      </c>
      <c r="F34">
        <v>2335830</v>
      </c>
      <c r="G34">
        <v>7</v>
      </c>
      <c r="H34">
        <v>6</v>
      </c>
      <c r="I34">
        <v>0</v>
      </c>
      <c r="J34">
        <v>13</v>
      </c>
      <c r="K34" s="114">
        <v>0.52544195241772751</v>
      </c>
      <c r="L34" s="114">
        <v>0.53846153846153844</v>
      </c>
    </row>
    <row r="35" spans="1:12" x14ac:dyDescent="0.2">
      <c r="A35" t="s">
        <v>76</v>
      </c>
      <c r="B35" t="s">
        <v>77</v>
      </c>
      <c r="C35">
        <v>109957</v>
      </c>
      <c r="D35">
        <v>121073</v>
      </c>
      <c r="E35">
        <v>0</v>
      </c>
      <c r="F35">
        <v>231030</v>
      </c>
      <c r="G35">
        <v>0</v>
      </c>
      <c r="H35">
        <v>1</v>
      </c>
      <c r="I35">
        <v>0</v>
      </c>
      <c r="J35">
        <v>1</v>
      </c>
      <c r="K35" s="114">
        <v>0.47594251828766826</v>
      </c>
      <c r="L35" s="114">
        <v>0</v>
      </c>
    </row>
    <row r="36" spans="1:12" x14ac:dyDescent="0.2">
      <c r="A36" t="s">
        <v>78</v>
      </c>
      <c r="B36" t="s">
        <v>79</v>
      </c>
      <c r="C36">
        <v>1775555</v>
      </c>
      <c r="D36">
        <v>1385419</v>
      </c>
      <c r="E36">
        <v>50854</v>
      </c>
      <c r="F36">
        <v>3211828</v>
      </c>
      <c r="G36">
        <v>12</v>
      </c>
      <c r="H36">
        <v>6</v>
      </c>
      <c r="I36">
        <v>0</v>
      </c>
      <c r="J36">
        <v>18</v>
      </c>
      <c r="K36" s="114">
        <v>0.56171135858757459</v>
      </c>
      <c r="L36" s="114">
        <v>0.66666666666666663</v>
      </c>
    </row>
    <row r="37" spans="1:12" x14ac:dyDescent="0.2">
      <c r="A37" t="s">
        <v>80</v>
      </c>
      <c r="B37" t="s">
        <v>81</v>
      </c>
      <c r="C37">
        <v>546832</v>
      </c>
      <c r="D37">
        <v>455444</v>
      </c>
      <c r="E37">
        <v>15209</v>
      </c>
      <c r="F37">
        <v>1017485</v>
      </c>
      <c r="G37">
        <v>4</v>
      </c>
      <c r="H37">
        <v>1</v>
      </c>
      <c r="I37">
        <v>0</v>
      </c>
      <c r="J37">
        <v>5</v>
      </c>
      <c r="K37" s="114">
        <v>0.54559023662144956</v>
      </c>
      <c r="L37" s="114">
        <v>0.8</v>
      </c>
    </row>
    <row r="38" spans="1:12" x14ac:dyDescent="0.2">
      <c r="A38" t="s">
        <v>82</v>
      </c>
      <c r="B38" t="s">
        <v>83</v>
      </c>
      <c r="C38">
        <v>528997</v>
      </c>
      <c r="D38">
        <v>676920</v>
      </c>
      <c r="E38">
        <v>34398</v>
      </c>
      <c r="F38">
        <v>1240315</v>
      </c>
      <c r="G38">
        <v>1</v>
      </c>
      <c r="H38">
        <v>4</v>
      </c>
      <c r="I38">
        <v>0</v>
      </c>
      <c r="J38">
        <v>5</v>
      </c>
      <c r="K38" s="114">
        <v>0.4386678353485356</v>
      </c>
      <c r="L38" s="114">
        <v>0.2</v>
      </c>
    </row>
    <row r="39" spans="1:12" x14ac:dyDescent="0.2">
      <c r="A39" t="s">
        <v>84</v>
      </c>
      <c r="B39" t="s">
        <v>85</v>
      </c>
      <c r="C39">
        <v>1948512</v>
      </c>
      <c r="D39">
        <v>1651814</v>
      </c>
      <c r="E39">
        <v>8713</v>
      </c>
      <c r="F39">
        <v>3609039</v>
      </c>
      <c r="G39">
        <v>12</v>
      </c>
      <c r="H39">
        <v>7</v>
      </c>
      <c r="I39">
        <v>0</v>
      </c>
      <c r="J39">
        <v>19</v>
      </c>
      <c r="K39" s="114">
        <v>0.54120432427507958</v>
      </c>
      <c r="L39" s="114">
        <v>0.63157894736842102</v>
      </c>
    </row>
    <row r="40" spans="1:12" x14ac:dyDescent="0.2">
      <c r="A40" t="s">
        <v>86</v>
      </c>
      <c r="B40" t="s">
        <v>87</v>
      </c>
      <c r="C40">
        <v>97137</v>
      </c>
      <c r="D40">
        <v>224676</v>
      </c>
      <c r="E40">
        <v>6930</v>
      </c>
      <c r="F40">
        <v>328743</v>
      </c>
      <c r="G40">
        <v>0</v>
      </c>
      <c r="H40">
        <v>2</v>
      </c>
      <c r="I40">
        <v>0</v>
      </c>
      <c r="J40">
        <v>2</v>
      </c>
      <c r="K40" s="114">
        <v>0.30184299577705065</v>
      </c>
      <c r="L40" s="114">
        <v>0</v>
      </c>
    </row>
    <row r="41" spans="1:12" x14ac:dyDescent="0.2">
      <c r="A41" t="s">
        <v>88</v>
      </c>
      <c r="B41" t="s">
        <v>89</v>
      </c>
      <c r="C41">
        <v>622133</v>
      </c>
      <c r="D41">
        <v>462861</v>
      </c>
      <c r="E41">
        <v>8043</v>
      </c>
      <c r="F41">
        <v>1093037</v>
      </c>
      <c r="G41">
        <v>4</v>
      </c>
      <c r="H41">
        <v>2</v>
      </c>
      <c r="I41">
        <v>0</v>
      </c>
      <c r="J41">
        <v>6</v>
      </c>
      <c r="K41" s="114">
        <v>0.57339764090861334</v>
      </c>
      <c r="L41" s="114">
        <v>0.66666666666666663</v>
      </c>
    </row>
    <row r="42" spans="1:12" x14ac:dyDescent="0.2">
      <c r="A42" t="s">
        <v>90</v>
      </c>
      <c r="B42" t="s">
        <v>91</v>
      </c>
      <c r="C42">
        <v>180023</v>
      </c>
      <c r="D42">
        <v>153551</v>
      </c>
      <c r="E42">
        <v>3117</v>
      </c>
      <c r="F42">
        <v>336691</v>
      </c>
      <c r="G42">
        <v>1</v>
      </c>
      <c r="H42">
        <v>0</v>
      </c>
      <c r="I42">
        <v>0</v>
      </c>
      <c r="J42">
        <v>1</v>
      </c>
      <c r="K42" s="114">
        <v>0.53967935150821111</v>
      </c>
      <c r="L42" s="114">
        <v>1</v>
      </c>
    </row>
    <row r="43" spans="1:12" x14ac:dyDescent="0.2">
      <c r="A43" t="s">
        <v>92</v>
      </c>
      <c r="B43" t="s">
        <v>93</v>
      </c>
      <c r="C43">
        <v>824349</v>
      </c>
      <c r="D43">
        <v>767652</v>
      </c>
      <c r="E43">
        <v>25563</v>
      </c>
      <c r="F43">
        <v>1617564</v>
      </c>
      <c r="G43">
        <v>4</v>
      </c>
      <c r="H43">
        <v>5</v>
      </c>
      <c r="I43">
        <v>0</v>
      </c>
      <c r="J43">
        <v>9</v>
      </c>
      <c r="K43" s="114">
        <v>0.51780683554847018</v>
      </c>
      <c r="L43" s="114">
        <v>0.44444444444444442</v>
      </c>
    </row>
    <row r="44" spans="1:12" x14ac:dyDescent="0.2">
      <c r="A44" t="s">
        <v>94</v>
      </c>
      <c r="B44" t="s">
        <v>95</v>
      </c>
      <c r="C44">
        <v>2521730</v>
      </c>
      <c r="D44">
        <v>2239232</v>
      </c>
      <c r="E44">
        <v>51790</v>
      </c>
      <c r="F44">
        <v>4812752</v>
      </c>
      <c r="G44">
        <v>15</v>
      </c>
      <c r="H44">
        <v>17</v>
      </c>
      <c r="I44">
        <v>0</v>
      </c>
      <c r="J44">
        <v>32</v>
      </c>
      <c r="K44" s="114">
        <v>0.52966816370304992</v>
      </c>
      <c r="L44" s="114">
        <v>0.46875</v>
      </c>
    </row>
    <row r="45" spans="1:12" x14ac:dyDescent="0.2">
      <c r="A45" t="s">
        <v>96</v>
      </c>
      <c r="B45" t="s">
        <v>97</v>
      </c>
      <c r="C45">
        <v>321986</v>
      </c>
      <c r="D45">
        <v>221401</v>
      </c>
      <c r="E45">
        <v>13766</v>
      </c>
      <c r="F45">
        <v>557153</v>
      </c>
      <c r="G45">
        <v>2</v>
      </c>
      <c r="H45">
        <v>1</v>
      </c>
      <c r="I45">
        <v>0</v>
      </c>
      <c r="J45">
        <v>3</v>
      </c>
      <c r="K45" s="114">
        <v>0.59255374162429353</v>
      </c>
      <c r="L45" s="114">
        <v>0.66666666666666663</v>
      </c>
    </row>
    <row r="46" spans="1:12" x14ac:dyDescent="0.2">
      <c r="A46" t="s">
        <v>98</v>
      </c>
      <c r="B46" t="s">
        <v>99</v>
      </c>
      <c r="C46">
        <v>72813</v>
      </c>
      <c r="D46">
        <v>0</v>
      </c>
      <c r="E46">
        <v>152442</v>
      </c>
      <c r="F46">
        <v>225255</v>
      </c>
      <c r="G46">
        <v>0</v>
      </c>
      <c r="H46">
        <v>0</v>
      </c>
      <c r="I46">
        <v>1</v>
      </c>
      <c r="J46">
        <v>1</v>
      </c>
      <c r="K46" s="114" t="s">
        <v>1</v>
      </c>
      <c r="L46" s="114" t="s">
        <v>1</v>
      </c>
    </row>
    <row r="47" spans="1:12" x14ac:dyDescent="0.2">
      <c r="A47" t="s">
        <v>100</v>
      </c>
      <c r="B47" t="s">
        <v>101</v>
      </c>
      <c r="C47">
        <v>1078212</v>
      </c>
      <c r="D47">
        <v>731658</v>
      </c>
      <c r="E47">
        <v>5374</v>
      </c>
      <c r="F47">
        <v>1815244</v>
      </c>
      <c r="G47">
        <v>8</v>
      </c>
      <c r="H47">
        <v>3</v>
      </c>
      <c r="I47">
        <v>0</v>
      </c>
      <c r="J47">
        <v>11</v>
      </c>
      <c r="K47" s="114">
        <v>0.59574002552669525</v>
      </c>
      <c r="L47" s="114">
        <v>0.72727272727272729</v>
      </c>
    </row>
    <row r="48" spans="1:12" x14ac:dyDescent="0.2">
      <c r="A48" t="s">
        <v>102</v>
      </c>
      <c r="B48" t="s">
        <v>103</v>
      </c>
      <c r="C48">
        <v>778922</v>
      </c>
      <c r="D48">
        <v>907440</v>
      </c>
      <c r="E48">
        <v>52754</v>
      </c>
      <c r="F48">
        <v>1739116</v>
      </c>
      <c r="G48">
        <v>3</v>
      </c>
      <c r="H48">
        <v>6</v>
      </c>
      <c r="I48">
        <v>0</v>
      </c>
      <c r="J48">
        <v>9</v>
      </c>
      <c r="K48" s="114">
        <v>0.46189489563925185</v>
      </c>
      <c r="L48" s="114">
        <v>0.33333333333333331</v>
      </c>
    </row>
    <row r="49" spans="1:12" x14ac:dyDescent="0.2">
      <c r="A49" t="s">
        <v>104</v>
      </c>
      <c r="B49" t="s">
        <v>105</v>
      </c>
      <c r="C49">
        <v>183051</v>
      </c>
      <c r="D49">
        <v>264124</v>
      </c>
      <c r="E49">
        <v>0</v>
      </c>
      <c r="F49">
        <v>447175</v>
      </c>
      <c r="G49">
        <v>1</v>
      </c>
      <c r="H49">
        <v>2</v>
      </c>
      <c r="I49">
        <v>0</v>
      </c>
      <c r="J49">
        <v>3</v>
      </c>
      <c r="K49" s="114">
        <v>0.40934980712249119</v>
      </c>
      <c r="L49" s="114">
        <v>0.33333333333333331</v>
      </c>
    </row>
    <row r="50" spans="1:12" x14ac:dyDescent="0.2">
      <c r="A50" t="s">
        <v>106</v>
      </c>
      <c r="B50" t="s">
        <v>107</v>
      </c>
      <c r="C50">
        <v>955326</v>
      </c>
      <c r="D50">
        <v>864054</v>
      </c>
      <c r="E50">
        <v>20024</v>
      </c>
      <c r="F50">
        <v>1839404</v>
      </c>
      <c r="G50">
        <v>4</v>
      </c>
      <c r="H50">
        <v>4</v>
      </c>
      <c r="I50">
        <v>0</v>
      </c>
      <c r="J50">
        <v>8</v>
      </c>
      <c r="K50" s="114">
        <v>0.52508327012498768</v>
      </c>
      <c r="L50" s="114">
        <v>0.5</v>
      </c>
    </row>
    <row r="51" spans="1:12" x14ac:dyDescent="0.2">
      <c r="A51" t="s">
        <v>108</v>
      </c>
      <c r="B51" t="s">
        <v>109</v>
      </c>
      <c r="C51">
        <v>110229</v>
      </c>
      <c r="D51">
        <v>65961</v>
      </c>
      <c r="E51">
        <v>5962</v>
      </c>
      <c r="F51">
        <v>182152</v>
      </c>
      <c r="G51">
        <v>1</v>
      </c>
      <c r="H51">
        <v>0</v>
      </c>
      <c r="I51">
        <v>0</v>
      </c>
      <c r="J51">
        <v>1</v>
      </c>
      <c r="K51" s="114">
        <v>0.62562574493444578</v>
      </c>
      <c r="L51" s="114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by State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2021-12-27T01:19:41Z</dcterms:modified>
</cp:coreProperties>
</file>