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21A11DF7-741B-9F4B-AFB1-BF2D2FBBF5B0}" xr6:coauthVersionLast="47" xr6:coauthVersionMax="47" xr10:uidLastSave="{00000000-0000-0000-0000-000000000000}"/>
  <bookViews>
    <workbookView xWindow="1280" yWindow="500" windowWidth="24320" windowHeight="15540" tabRatio="500" xr2:uid="{00000000-000D-0000-FFFF-FFFF00000000}"/>
  </bookViews>
  <sheets>
    <sheet name="Election Results by State" sheetId="2" r:id="rId1"/>
    <sheet name="Uncontested Races" sheetId="4" r:id="rId2"/>
    <sheet name="Uncontested by State" sheetId="6" r:id="rId3"/>
    <sheet name="EXPORT" sheetId="9" r:id="rId4"/>
  </sheets>
  <definedNames>
    <definedName name="_xlnm._FilterDatabase" localSheetId="0" hidden="1">'Election Results by State'!$A$2:$X$52</definedName>
    <definedName name="_xlnm._FilterDatabase" localSheetId="1" hidden="1">'Uncontested Races'!$A$2:$J$109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O3" i="2"/>
  <c r="O4" i="2"/>
  <c r="O5" i="2"/>
  <c r="O6" i="2"/>
  <c r="O7" i="2"/>
  <c r="O8" i="2"/>
  <c r="O9" i="2"/>
  <c r="W9" i="2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P3" i="2"/>
  <c r="P4" i="2"/>
  <c r="P5" i="2"/>
  <c r="P6" i="2"/>
  <c r="P7" i="2"/>
  <c r="P8" i="2"/>
  <c r="W8" i="2" s="1"/>
  <c r="P9" i="2"/>
  <c r="P10" i="2"/>
  <c r="P11" i="2"/>
  <c r="P12" i="2"/>
  <c r="P13" i="2"/>
  <c r="P14" i="2"/>
  <c r="P15" i="2"/>
  <c r="P16" i="2"/>
  <c r="W16" i="2" s="1"/>
  <c r="P17" i="2"/>
  <c r="P18" i="2"/>
  <c r="P19" i="2"/>
  <c r="P20" i="2"/>
  <c r="P21" i="2"/>
  <c r="P22" i="2"/>
  <c r="P23" i="2"/>
  <c r="P24" i="2"/>
  <c r="W24" i="2" s="1"/>
  <c r="P25" i="2"/>
  <c r="P26" i="2"/>
  <c r="P27" i="2"/>
  <c r="P28" i="2"/>
  <c r="P29" i="2"/>
  <c r="P30" i="2"/>
  <c r="P31" i="2"/>
  <c r="P32" i="2"/>
  <c r="W32" i="2" s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W41" i="2"/>
  <c r="S54" i="2"/>
  <c r="V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E3" i="2"/>
  <c r="Q3" i="2" s="1"/>
  <c r="E4" i="2"/>
  <c r="Q4" i="2" s="1"/>
  <c r="E5" i="2"/>
  <c r="Q5" i="2" s="1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 s="1"/>
  <c r="E24" i="2"/>
  <c r="Q24" i="2" s="1"/>
  <c r="E25" i="2"/>
  <c r="Q25" i="2" s="1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 s="1"/>
  <c r="C34" i="2"/>
  <c r="E35" i="2"/>
  <c r="Q35" i="2" s="1"/>
  <c r="E36" i="2"/>
  <c r="Q36" i="2" s="1"/>
  <c r="E37" i="2"/>
  <c r="Q37" i="2" s="1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 s="1"/>
  <c r="E47" i="2"/>
  <c r="Q47" i="2" s="1"/>
  <c r="E48" i="2"/>
  <c r="Q48" i="2" s="1"/>
  <c r="E49" i="2"/>
  <c r="Q49" i="2" s="1"/>
  <c r="E50" i="2"/>
  <c r="Q50" i="2" s="1"/>
  <c r="E51" i="2"/>
  <c r="Q51" i="2" s="1"/>
  <c r="E52" i="2"/>
  <c r="Q52" i="2" s="1"/>
  <c r="J38" i="2"/>
  <c r="M79" i="4" s="1"/>
  <c r="T79" i="4"/>
  <c r="J11" i="2"/>
  <c r="M25" i="4" s="1"/>
  <c r="T30" i="4"/>
  <c r="T29" i="4"/>
  <c r="T27" i="4"/>
  <c r="T25" i="4"/>
  <c r="N109" i="4"/>
  <c r="R109" i="4" s="1"/>
  <c r="O109" i="4"/>
  <c r="S109" i="4" s="1"/>
  <c r="N108" i="4"/>
  <c r="R108" i="4" s="1"/>
  <c r="O108" i="4"/>
  <c r="N107" i="4"/>
  <c r="O107" i="4"/>
  <c r="S107" i="4" s="1"/>
  <c r="J49" i="2"/>
  <c r="M106" i="4" s="1"/>
  <c r="J48" i="2"/>
  <c r="M104" i="4" s="1"/>
  <c r="N102" i="4"/>
  <c r="R102" i="4" s="1"/>
  <c r="O102" i="4"/>
  <c r="S102" i="4" s="1"/>
  <c r="N101" i="4"/>
  <c r="O101" i="4"/>
  <c r="S101" i="4" s="1"/>
  <c r="J45" i="2"/>
  <c r="J44" i="2"/>
  <c r="M87" i="4" s="1"/>
  <c r="N86" i="4"/>
  <c r="R86" i="4" s="1"/>
  <c r="O86" i="4"/>
  <c r="J42" i="2"/>
  <c r="N83" i="4"/>
  <c r="O83" i="4"/>
  <c r="S83" i="4" s="1"/>
  <c r="J40" i="2"/>
  <c r="N80" i="4"/>
  <c r="O80" i="4"/>
  <c r="S80" i="4" s="1"/>
  <c r="J37" i="2"/>
  <c r="M78" i="4" s="1"/>
  <c r="N77" i="4"/>
  <c r="O77" i="4"/>
  <c r="S77" i="4" s="1"/>
  <c r="J35" i="2"/>
  <c r="M76" i="4" s="1"/>
  <c r="J34" i="2"/>
  <c r="M75" i="4" s="1"/>
  <c r="N65" i="4"/>
  <c r="R65" i="4" s="1"/>
  <c r="O65" i="4"/>
  <c r="S65" i="4" s="1"/>
  <c r="N64" i="4"/>
  <c r="R64" i="4" s="1"/>
  <c r="O64" i="4"/>
  <c r="S64" i="4" s="1"/>
  <c r="N63" i="4"/>
  <c r="O63" i="4"/>
  <c r="S63" i="4" s="1"/>
  <c r="N62" i="4"/>
  <c r="O62" i="4"/>
  <c r="S62" i="4" s="1"/>
  <c r="N61" i="4"/>
  <c r="R61" i="4" s="1"/>
  <c r="O61" i="4"/>
  <c r="S61" i="4" s="1"/>
  <c r="N60" i="4"/>
  <c r="R60" i="4" s="1"/>
  <c r="O60" i="4"/>
  <c r="S60" i="4" s="1"/>
  <c r="N59" i="4"/>
  <c r="R59" i="4" s="1"/>
  <c r="O59" i="4"/>
  <c r="S59" i="4" s="1"/>
  <c r="J26" i="2"/>
  <c r="M58" i="4" s="1"/>
  <c r="N57" i="4"/>
  <c r="R57" i="4" s="1"/>
  <c r="O57" i="4"/>
  <c r="S57" i="4" s="1"/>
  <c r="N56" i="4"/>
  <c r="R56" i="4" s="1"/>
  <c r="O56" i="4"/>
  <c r="S56" i="4" s="1"/>
  <c r="J23" i="2"/>
  <c r="M55" i="4" s="1"/>
  <c r="N49" i="4"/>
  <c r="R49" i="4" s="1"/>
  <c r="O49" i="4"/>
  <c r="S49" i="4" s="1"/>
  <c r="N48" i="4"/>
  <c r="R48" i="4" s="1"/>
  <c r="O48" i="4"/>
  <c r="S48" i="4" s="1"/>
  <c r="J20" i="2"/>
  <c r="M47" i="4" s="1"/>
  <c r="N44" i="4"/>
  <c r="R44" i="4" s="1"/>
  <c r="O44" i="4"/>
  <c r="S44" i="4" s="1"/>
  <c r="N43" i="4"/>
  <c r="R43" i="4" s="1"/>
  <c r="O43" i="4"/>
  <c r="S43" i="4" s="1"/>
  <c r="N42" i="4"/>
  <c r="O42" i="4"/>
  <c r="S42" i="4" s="1"/>
  <c r="N41" i="4"/>
  <c r="O41" i="4"/>
  <c r="S41" i="4" s="1"/>
  <c r="N40" i="4"/>
  <c r="O40" i="4"/>
  <c r="S40" i="4" s="1"/>
  <c r="N39" i="4"/>
  <c r="O39" i="4"/>
  <c r="S39" i="4" s="1"/>
  <c r="N38" i="4"/>
  <c r="O38" i="4"/>
  <c r="S38" i="4" s="1"/>
  <c r="J12" i="2"/>
  <c r="M35" i="4" s="1"/>
  <c r="N23" i="4"/>
  <c r="R23" i="4" s="1"/>
  <c r="O23" i="4"/>
  <c r="S23" i="4" s="1"/>
  <c r="N22" i="4"/>
  <c r="R22" i="4" s="1"/>
  <c r="O22" i="4"/>
  <c r="S22" i="4" s="1"/>
  <c r="N21" i="4"/>
  <c r="R21" i="4" s="1"/>
  <c r="O21" i="4"/>
  <c r="S21" i="4" s="1"/>
  <c r="J7" i="2"/>
  <c r="M20" i="4" s="1"/>
  <c r="J6" i="2"/>
  <c r="M9" i="4" s="1"/>
  <c r="J5" i="2"/>
  <c r="M8" i="4" s="1"/>
  <c r="N6" i="4"/>
  <c r="R6" i="4" s="1"/>
  <c r="O6" i="4"/>
  <c r="S6" i="4" s="1"/>
  <c r="J3" i="2"/>
  <c r="M5" i="4" s="1"/>
  <c r="J52" i="2"/>
  <c r="M109" i="4" s="1"/>
  <c r="J51" i="2"/>
  <c r="M108" i="4" s="1"/>
  <c r="J50" i="2"/>
  <c r="M107" i="4" s="1"/>
  <c r="J47" i="2"/>
  <c r="M102" i="4" s="1"/>
  <c r="J46" i="2"/>
  <c r="M101" i="4" s="1"/>
  <c r="J43" i="2"/>
  <c r="M86" i="4" s="1"/>
  <c r="J41" i="2"/>
  <c r="M83" i="4" s="1"/>
  <c r="J39" i="2"/>
  <c r="M80" i="4" s="1"/>
  <c r="J36" i="2"/>
  <c r="M77" i="4" s="1"/>
  <c r="J33" i="2"/>
  <c r="M65" i="4" s="1"/>
  <c r="J32" i="2"/>
  <c r="M64" i="4" s="1"/>
  <c r="J31" i="2"/>
  <c r="M63" i="4" s="1"/>
  <c r="J30" i="2"/>
  <c r="M62" i="4" s="1"/>
  <c r="J29" i="2"/>
  <c r="M61" i="4" s="1"/>
  <c r="J28" i="2"/>
  <c r="M60" i="4" s="1"/>
  <c r="J27" i="2"/>
  <c r="M59" i="4" s="1"/>
  <c r="J25" i="2"/>
  <c r="M57" i="4" s="1"/>
  <c r="J24" i="2"/>
  <c r="M56" i="4" s="1"/>
  <c r="J22" i="2"/>
  <c r="M49" i="4" s="1"/>
  <c r="J21" i="2"/>
  <c r="M48" i="4" s="1"/>
  <c r="J19" i="2"/>
  <c r="M44" i="4" s="1"/>
  <c r="J18" i="2"/>
  <c r="M43" i="4" s="1"/>
  <c r="J17" i="2"/>
  <c r="M42" i="4" s="1"/>
  <c r="J16" i="2"/>
  <c r="M41" i="4" s="1"/>
  <c r="J15" i="2"/>
  <c r="M40" i="4" s="1"/>
  <c r="J14" i="2"/>
  <c r="M39" i="4" s="1"/>
  <c r="J13" i="2"/>
  <c r="M38" i="4" s="1"/>
  <c r="J10" i="2"/>
  <c r="M23" i="4" s="1"/>
  <c r="J9" i="2"/>
  <c r="M22" i="4" s="1"/>
  <c r="J8" i="2"/>
  <c r="M21" i="4" s="1"/>
  <c r="J4" i="2"/>
  <c r="M6" i="4" s="1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F105" i="4"/>
  <c r="T105" i="4" s="1"/>
  <c r="F104" i="4"/>
  <c r="T104" i="4" s="1"/>
  <c r="F100" i="4"/>
  <c r="T100" i="4" s="1"/>
  <c r="F99" i="4"/>
  <c r="T99" i="4" s="1"/>
  <c r="F98" i="4"/>
  <c r="T98" i="4" s="1"/>
  <c r="F97" i="4"/>
  <c r="T97" i="4" s="1"/>
  <c r="F96" i="4"/>
  <c r="T96" i="4" s="1"/>
  <c r="F95" i="4"/>
  <c r="T95" i="4" s="1"/>
  <c r="F94" i="4"/>
  <c r="T94" i="4" s="1"/>
  <c r="F93" i="4"/>
  <c r="T93" i="4" s="1"/>
  <c r="F82" i="4"/>
  <c r="T82" i="4" s="1"/>
  <c r="F75" i="4"/>
  <c r="T75" i="4" s="1"/>
  <c r="F74" i="4"/>
  <c r="T74" i="4" s="1"/>
  <c r="F73" i="4"/>
  <c r="T73" i="4" s="1"/>
  <c r="F72" i="4"/>
  <c r="T72" i="4" s="1"/>
  <c r="F71" i="4"/>
  <c r="T71" i="4" s="1"/>
  <c r="F70" i="4"/>
  <c r="T70" i="4" s="1"/>
  <c r="F69" i="4"/>
  <c r="T69" i="4" s="1"/>
  <c r="F68" i="4"/>
  <c r="T68" i="4" s="1"/>
  <c r="F67" i="4"/>
  <c r="T67" i="4" s="1"/>
  <c r="F66" i="4"/>
  <c r="T66" i="4" s="1"/>
  <c r="F55" i="4"/>
  <c r="T55" i="4" s="1"/>
  <c r="F54" i="4"/>
  <c r="T54" i="4" s="1"/>
  <c r="F53" i="4"/>
  <c r="T53" i="4" s="1"/>
  <c r="F37" i="4"/>
  <c r="T37" i="4" s="1"/>
  <c r="F36" i="4"/>
  <c r="T36" i="4" s="1"/>
  <c r="F35" i="4"/>
  <c r="T35" i="4" s="1"/>
  <c r="F34" i="4"/>
  <c r="T34" i="4" s="1"/>
  <c r="F109" i="4"/>
  <c r="T109" i="4" s="1"/>
  <c r="F108" i="4"/>
  <c r="T108" i="4" s="1"/>
  <c r="F107" i="4"/>
  <c r="T107" i="4" s="1"/>
  <c r="F106" i="4"/>
  <c r="T106" i="4" s="1"/>
  <c r="F103" i="4"/>
  <c r="T103" i="4" s="1"/>
  <c r="F102" i="4"/>
  <c r="T102" i="4" s="1"/>
  <c r="F101" i="4"/>
  <c r="T101" i="4" s="1"/>
  <c r="F92" i="4"/>
  <c r="T92" i="4" s="1"/>
  <c r="F91" i="4"/>
  <c r="T91" i="4" s="1"/>
  <c r="F90" i="4"/>
  <c r="T90" i="4" s="1"/>
  <c r="F89" i="4"/>
  <c r="T89" i="4" s="1"/>
  <c r="F88" i="4"/>
  <c r="T88" i="4" s="1"/>
  <c r="F87" i="4"/>
  <c r="T87" i="4" s="1"/>
  <c r="F86" i="4"/>
  <c r="T86" i="4" s="1"/>
  <c r="F85" i="4"/>
  <c r="T85" i="4" s="1"/>
  <c r="F84" i="4"/>
  <c r="T84" i="4" s="1"/>
  <c r="F83" i="4"/>
  <c r="T83" i="4" s="1"/>
  <c r="F81" i="4"/>
  <c r="T81" i="4" s="1"/>
  <c r="F80" i="4"/>
  <c r="T80" i="4" s="1"/>
  <c r="F78" i="4"/>
  <c r="T78" i="4" s="1"/>
  <c r="F77" i="4"/>
  <c r="T77" i="4" s="1"/>
  <c r="F76" i="4"/>
  <c r="T76" i="4" s="1"/>
  <c r="F65" i="4"/>
  <c r="T65" i="4" s="1"/>
  <c r="F64" i="4"/>
  <c r="T64" i="4" s="1"/>
  <c r="F63" i="4"/>
  <c r="T63" i="4" s="1"/>
  <c r="F62" i="4"/>
  <c r="T62" i="4" s="1"/>
  <c r="F61" i="4"/>
  <c r="T61" i="4" s="1"/>
  <c r="F60" i="4"/>
  <c r="T60" i="4" s="1"/>
  <c r="F59" i="4"/>
  <c r="T59" i="4" s="1"/>
  <c r="F58" i="4"/>
  <c r="T58" i="4" s="1"/>
  <c r="F57" i="4"/>
  <c r="T57" i="4" s="1"/>
  <c r="F56" i="4"/>
  <c r="T56" i="4" s="1"/>
  <c r="F52" i="4"/>
  <c r="T52" i="4" s="1"/>
  <c r="F51" i="4"/>
  <c r="T51" i="4" s="1"/>
  <c r="F50" i="4"/>
  <c r="T50" i="4" s="1"/>
  <c r="F49" i="4"/>
  <c r="T49" i="4" s="1"/>
  <c r="F48" i="4"/>
  <c r="T48" i="4" s="1"/>
  <c r="F47" i="4"/>
  <c r="T47" i="4" s="1"/>
  <c r="F46" i="4"/>
  <c r="T46" i="4" s="1"/>
  <c r="F45" i="4"/>
  <c r="T45" i="4" s="1"/>
  <c r="F44" i="4"/>
  <c r="T44" i="4" s="1"/>
  <c r="F43" i="4"/>
  <c r="T43" i="4" s="1"/>
  <c r="F42" i="4"/>
  <c r="T42" i="4" s="1"/>
  <c r="F41" i="4"/>
  <c r="T41" i="4" s="1"/>
  <c r="F40" i="4"/>
  <c r="T40" i="4" s="1"/>
  <c r="F39" i="4"/>
  <c r="T39" i="4" s="1"/>
  <c r="F38" i="4"/>
  <c r="T38" i="4" s="1"/>
  <c r="F33" i="4"/>
  <c r="T33" i="4" s="1"/>
  <c r="F32" i="4"/>
  <c r="T32" i="4" s="1"/>
  <c r="F31" i="4"/>
  <c r="T31" i="4" s="1"/>
  <c r="F28" i="4"/>
  <c r="T28" i="4" s="1"/>
  <c r="F26" i="4"/>
  <c r="T26" i="4" s="1"/>
  <c r="F24" i="4"/>
  <c r="T24" i="4" s="1"/>
  <c r="F23" i="4"/>
  <c r="T23" i="4" s="1"/>
  <c r="F22" i="4"/>
  <c r="T22" i="4" s="1"/>
  <c r="F21" i="4"/>
  <c r="T21" i="4" s="1"/>
  <c r="F20" i="4"/>
  <c r="T20" i="4" s="1"/>
  <c r="F19" i="4"/>
  <c r="T19" i="4" s="1"/>
  <c r="F18" i="4"/>
  <c r="T18" i="4" s="1"/>
  <c r="F17" i="4"/>
  <c r="T17" i="4" s="1"/>
  <c r="F16" i="4"/>
  <c r="T16" i="4" s="1"/>
  <c r="F15" i="4"/>
  <c r="T15" i="4" s="1"/>
  <c r="F14" i="4"/>
  <c r="T14" i="4" s="1"/>
  <c r="F13" i="4"/>
  <c r="T13" i="4" s="1"/>
  <c r="F12" i="4"/>
  <c r="T12" i="4" s="1"/>
  <c r="F11" i="4"/>
  <c r="T11" i="4" s="1"/>
  <c r="F8" i="4"/>
  <c r="T8" i="4" s="1"/>
  <c r="F5" i="4"/>
  <c r="T5" i="4" s="1"/>
  <c r="F4" i="4"/>
  <c r="T4" i="4" s="1"/>
  <c r="J111" i="4"/>
  <c r="I111" i="4"/>
  <c r="H111" i="4"/>
  <c r="G111" i="4"/>
  <c r="F3" i="4"/>
  <c r="T3" i="4" s="1"/>
  <c r="F6" i="4"/>
  <c r="T6" i="4" s="1"/>
  <c r="F7" i="4"/>
  <c r="T7" i="4" s="1"/>
  <c r="F9" i="4"/>
  <c r="T9" i="4" s="1"/>
  <c r="F10" i="4"/>
  <c r="T10" i="4" s="1"/>
  <c r="E111" i="4"/>
  <c r="D111" i="4"/>
  <c r="U54" i="2"/>
  <c r="T54" i="2"/>
  <c r="F54" i="2"/>
  <c r="D54" i="2"/>
  <c r="C54" i="2"/>
  <c r="W47" i="2" l="1"/>
  <c r="W39" i="2"/>
  <c r="W52" i="2"/>
  <c r="W44" i="2"/>
  <c r="W36" i="2"/>
  <c r="W46" i="2"/>
  <c r="W38" i="2"/>
  <c r="W19" i="2"/>
  <c r="W11" i="2"/>
  <c r="N35" i="4"/>
  <c r="W49" i="2"/>
  <c r="O58" i="4"/>
  <c r="S58" i="4" s="1"/>
  <c r="W31" i="2"/>
  <c r="W23" i="2"/>
  <c r="M24" i="4"/>
  <c r="N24" i="4" s="1"/>
  <c r="O24" i="4" s="1"/>
  <c r="S24" i="4" s="1"/>
  <c r="M26" i="4"/>
  <c r="N26" i="4" s="1"/>
  <c r="R26" i="4" s="1"/>
  <c r="Q65" i="4"/>
  <c r="U65" i="4" s="1"/>
  <c r="Q63" i="4"/>
  <c r="U63" i="4" s="1"/>
  <c r="M30" i="4"/>
  <c r="N30" i="4" s="1"/>
  <c r="O30" i="4" s="1"/>
  <c r="S30" i="4" s="1"/>
  <c r="W15" i="2"/>
  <c r="W7" i="2"/>
  <c r="W51" i="2"/>
  <c r="W43" i="2"/>
  <c r="W35" i="2"/>
  <c r="M33" i="4"/>
  <c r="O33" i="4" s="1"/>
  <c r="W26" i="2"/>
  <c r="W18" i="2"/>
  <c r="W10" i="2"/>
  <c r="M7" i="4"/>
  <c r="O7" i="4" s="1"/>
  <c r="M28" i="4"/>
  <c r="O28" i="4" s="1"/>
  <c r="S28" i="4" s="1"/>
  <c r="M27" i="4"/>
  <c r="O27" i="4" s="1"/>
  <c r="W48" i="2"/>
  <c r="W40" i="2"/>
  <c r="M29" i="4"/>
  <c r="N29" i="4" s="1"/>
  <c r="O29" i="4" s="1"/>
  <c r="S29" i="4" s="1"/>
  <c r="W5" i="2"/>
  <c r="W37" i="2"/>
  <c r="N9" i="4"/>
  <c r="R9" i="4" s="1"/>
  <c r="Q108" i="4"/>
  <c r="U108" i="4" s="1"/>
  <c r="M31" i="4"/>
  <c r="N31" i="4" s="1"/>
  <c r="W33" i="2"/>
  <c r="W25" i="2"/>
  <c r="W17" i="2"/>
  <c r="Q48" i="4"/>
  <c r="U48" i="4" s="1"/>
  <c r="Q77" i="4"/>
  <c r="U77" i="4" s="1"/>
  <c r="W30" i="2"/>
  <c r="W22" i="2"/>
  <c r="Q38" i="4"/>
  <c r="U38" i="4" s="1"/>
  <c r="W28" i="2"/>
  <c r="W20" i="2"/>
  <c r="W4" i="2"/>
  <c r="Q42" i="4"/>
  <c r="U42" i="4" s="1"/>
  <c r="R77" i="4"/>
  <c r="X54" i="2"/>
  <c r="W50" i="2"/>
  <c r="W42" i="2"/>
  <c r="Q39" i="4"/>
  <c r="U39" i="4" s="1"/>
  <c r="R63" i="4"/>
  <c r="Q101" i="4"/>
  <c r="U101" i="4" s="1"/>
  <c r="N8" i="4"/>
  <c r="R8" i="4" s="1"/>
  <c r="M70" i="4"/>
  <c r="O70" i="4" s="1"/>
  <c r="N70" i="4" s="1"/>
  <c r="Q6" i="4"/>
  <c r="U6" i="4" s="1"/>
  <c r="Q80" i="4"/>
  <c r="U80" i="4" s="1"/>
  <c r="W14" i="2"/>
  <c r="W12" i="2"/>
  <c r="R101" i="4"/>
  <c r="Q43" i="4"/>
  <c r="U43" i="4" s="1"/>
  <c r="Q83" i="4"/>
  <c r="U83" i="4" s="1"/>
  <c r="Q109" i="4"/>
  <c r="U109" i="4" s="1"/>
  <c r="M66" i="4"/>
  <c r="O66" i="4" s="1"/>
  <c r="S66" i="4" s="1"/>
  <c r="O55" i="4"/>
  <c r="S55" i="4" s="1"/>
  <c r="R39" i="4"/>
  <c r="M67" i="4"/>
  <c r="O67" i="4" s="1"/>
  <c r="S67" i="4" s="1"/>
  <c r="R80" i="4"/>
  <c r="N104" i="4"/>
  <c r="R104" i="4" s="1"/>
  <c r="M50" i="4"/>
  <c r="O50" i="4" s="1"/>
  <c r="S50" i="4" s="1"/>
  <c r="M69" i="4"/>
  <c r="O69" i="4" s="1"/>
  <c r="S69" i="4" s="1"/>
  <c r="Q86" i="4"/>
  <c r="U86" i="4" s="1"/>
  <c r="M45" i="4"/>
  <c r="O45" i="4" s="1"/>
  <c r="M51" i="4"/>
  <c r="O51" i="4" s="1"/>
  <c r="Q102" i="4"/>
  <c r="U102" i="4" s="1"/>
  <c r="S108" i="4"/>
  <c r="W45" i="2"/>
  <c r="W29" i="2"/>
  <c r="M15" i="4"/>
  <c r="N15" i="4" s="1"/>
  <c r="W21" i="2"/>
  <c r="W13" i="2"/>
  <c r="W27" i="2"/>
  <c r="N58" i="4"/>
  <c r="Q58" i="4" s="1"/>
  <c r="U58" i="4" s="1"/>
  <c r="M10" i="4"/>
  <c r="N10" i="4" s="1"/>
  <c r="M16" i="4"/>
  <c r="O16" i="4" s="1"/>
  <c r="Q21" i="4"/>
  <c r="U21" i="4" s="1"/>
  <c r="Q23" i="4"/>
  <c r="U23" i="4" s="1"/>
  <c r="Q41" i="4"/>
  <c r="U41" i="4" s="1"/>
  <c r="N47" i="4"/>
  <c r="R47" i="4" s="1"/>
  <c r="M11" i="4"/>
  <c r="O11" i="4" s="1"/>
  <c r="M17" i="4"/>
  <c r="O17" i="4" s="1"/>
  <c r="M34" i="4"/>
  <c r="N34" i="4" s="1"/>
  <c r="O34" i="4" s="1"/>
  <c r="R42" i="4"/>
  <c r="M46" i="4"/>
  <c r="N46" i="4" s="1"/>
  <c r="R46" i="4" s="1"/>
  <c r="Q49" i="4"/>
  <c r="U49" i="4" s="1"/>
  <c r="S86" i="4"/>
  <c r="M3" i="4"/>
  <c r="N3" i="4" s="1"/>
  <c r="M12" i="4"/>
  <c r="O12" i="4" s="1"/>
  <c r="S12" i="4" s="1"/>
  <c r="M18" i="4"/>
  <c r="O18" i="4" s="1"/>
  <c r="M37" i="4"/>
  <c r="N37" i="4" s="1"/>
  <c r="Q59" i="4"/>
  <c r="U59" i="4" s="1"/>
  <c r="R83" i="4"/>
  <c r="O5" i="4"/>
  <c r="S5" i="4" s="1"/>
  <c r="M4" i="4"/>
  <c r="N4" i="4" s="1"/>
  <c r="M13" i="4"/>
  <c r="O13" i="4" s="1"/>
  <c r="M19" i="4"/>
  <c r="O19" i="4" s="1"/>
  <c r="Q22" i="4"/>
  <c r="U22" i="4" s="1"/>
  <c r="Q57" i="4"/>
  <c r="U57" i="4" s="1"/>
  <c r="O20" i="4"/>
  <c r="S20" i="4" s="1"/>
  <c r="M14" i="4"/>
  <c r="O14" i="4" s="1"/>
  <c r="Q44" i="4"/>
  <c r="U44" i="4" s="1"/>
  <c r="Q64" i="4"/>
  <c r="U64" i="4" s="1"/>
  <c r="M68" i="4"/>
  <c r="O68" i="4" s="1"/>
  <c r="S68" i="4" s="1"/>
  <c r="R35" i="4"/>
  <c r="O26" i="4"/>
  <c r="M85" i="4"/>
  <c r="N85" i="4" s="1"/>
  <c r="M84" i="4"/>
  <c r="N84" i="4" s="1"/>
  <c r="O84" i="4" s="1"/>
  <c r="S84" i="4" s="1"/>
  <c r="M100" i="4"/>
  <c r="O100" i="4" s="1"/>
  <c r="S100" i="4" s="1"/>
  <c r="M99" i="4"/>
  <c r="O99" i="4" s="1"/>
  <c r="S99" i="4" s="1"/>
  <c r="M98" i="4"/>
  <c r="O98" i="4" s="1"/>
  <c r="S98" i="4" s="1"/>
  <c r="M97" i="4"/>
  <c r="O97" i="4" s="1"/>
  <c r="M96" i="4"/>
  <c r="N96" i="4" s="1"/>
  <c r="M95" i="4"/>
  <c r="N95" i="4" s="1"/>
  <c r="O95" i="4" s="1"/>
  <c r="S95" i="4" s="1"/>
  <c r="M94" i="4"/>
  <c r="O94" i="4" s="1"/>
  <c r="M93" i="4"/>
  <c r="N93" i="4" s="1"/>
  <c r="M92" i="4"/>
  <c r="O92" i="4" s="1"/>
  <c r="S92" i="4" s="1"/>
  <c r="M91" i="4"/>
  <c r="N91" i="4" s="1"/>
  <c r="O91" i="4" s="1"/>
  <c r="S91" i="4" s="1"/>
  <c r="M90" i="4"/>
  <c r="N90" i="4" s="1"/>
  <c r="O90" i="4" s="1"/>
  <c r="S90" i="4" s="1"/>
  <c r="Q40" i="4"/>
  <c r="U40" i="4" s="1"/>
  <c r="M88" i="4"/>
  <c r="N88" i="4" s="1"/>
  <c r="Q107" i="4"/>
  <c r="U107" i="4" s="1"/>
  <c r="R107" i="4"/>
  <c r="R41" i="4"/>
  <c r="Q61" i="4"/>
  <c r="U61" i="4" s="1"/>
  <c r="R54" i="2"/>
  <c r="N25" i="4"/>
  <c r="O25" i="4" s="1"/>
  <c r="S25" i="4" s="1"/>
  <c r="N78" i="4"/>
  <c r="O78" i="4" s="1"/>
  <c r="S78" i="4" s="1"/>
  <c r="N106" i="4"/>
  <c r="O106" i="4" s="1"/>
  <c r="S106" i="4" s="1"/>
  <c r="M32" i="4"/>
  <c r="O32" i="4" s="1"/>
  <c r="O35" i="4"/>
  <c r="S35" i="4" s="1"/>
  <c r="M36" i="4"/>
  <c r="O36" i="4" s="1"/>
  <c r="R38" i="4"/>
  <c r="M89" i="4"/>
  <c r="N89" i="4" s="1"/>
  <c r="N76" i="4"/>
  <c r="O76" i="4" s="1"/>
  <c r="S76" i="4" s="1"/>
  <c r="F111" i="4"/>
  <c r="M105" i="4"/>
  <c r="N105" i="4" s="1"/>
  <c r="O105" i="4" s="1"/>
  <c r="S105" i="4" s="1"/>
  <c r="M103" i="4"/>
  <c r="O103" i="4" s="1"/>
  <c r="S103" i="4" s="1"/>
  <c r="N75" i="4"/>
  <c r="O75" i="4" s="1"/>
  <c r="S75" i="4" s="1"/>
  <c r="N79" i="4"/>
  <c r="O79" i="4" s="1"/>
  <c r="S79" i="4" s="1"/>
  <c r="N87" i="4"/>
  <c r="O87" i="4" s="1"/>
  <c r="S87" i="4" s="1"/>
  <c r="R40" i="4"/>
  <c r="Q56" i="4"/>
  <c r="U56" i="4" s="1"/>
  <c r="Q60" i="4"/>
  <c r="U60" i="4" s="1"/>
  <c r="Q62" i="4"/>
  <c r="U62" i="4" s="1"/>
  <c r="R62" i="4"/>
  <c r="M82" i="4"/>
  <c r="N82" i="4" s="1"/>
  <c r="O82" i="4" s="1"/>
  <c r="S82" i="4" s="1"/>
  <c r="M81" i="4"/>
  <c r="O81" i="4" s="1"/>
  <c r="W6" i="2"/>
  <c r="M52" i="4"/>
  <c r="O52" i="4" s="1"/>
  <c r="M53" i="4"/>
  <c r="O53" i="4" s="1"/>
  <c r="M54" i="4"/>
  <c r="O54" i="4" s="1"/>
  <c r="P54" i="2"/>
  <c r="W3" i="2"/>
  <c r="M71" i="4"/>
  <c r="O71" i="4" s="1"/>
  <c r="M72" i="4"/>
  <c r="O72" i="4" s="1"/>
  <c r="M73" i="4"/>
  <c r="O73" i="4" s="1"/>
  <c r="M74" i="4"/>
  <c r="O74" i="4" s="1"/>
  <c r="E34" i="2"/>
  <c r="Q34" i="2" s="1"/>
  <c r="Q54" i="2" s="1"/>
  <c r="O34" i="2"/>
  <c r="W34" i="2" s="1"/>
  <c r="N28" i="4" l="1"/>
  <c r="Q28" i="4" s="1"/>
  <c r="U28" i="4" s="1"/>
  <c r="O104" i="4"/>
  <c r="S104" i="4" s="1"/>
  <c r="R31" i="4"/>
  <c r="O31" i="4"/>
  <c r="S31" i="4" s="1"/>
  <c r="S27" i="4"/>
  <c r="N27" i="4"/>
  <c r="Q27" i="4" s="1"/>
  <c r="U27" i="4" s="1"/>
  <c r="S33" i="4"/>
  <c r="N33" i="4"/>
  <c r="Q33" i="4" s="1"/>
  <c r="U33" i="4" s="1"/>
  <c r="R24" i="4"/>
  <c r="N20" i="4"/>
  <c r="R20" i="4" s="1"/>
  <c r="N55" i="4"/>
  <c r="R55" i="4" s="1"/>
  <c r="S7" i="4"/>
  <c r="N7" i="4"/>
  <c r="R7" i="4" s="1"/>
  <c r="N50" i="4"/>
  <c r="Q50" i="4" s="1"/>
  <c r="U50" i="4" s="1"/>
  <c r="O8" i="4"/>
  <c r="S8" i="4" s="1"/>
  <c r="S17" i="4"/>
  <c r="N17" i="4"/>
  <c r="R17" i="4" s="1"/>
  <c r="N5" i="4"/>
  <c r="Q5" i="4" s="1"/>
  <c r="U5" i="4" s="1"/>
  <c r="S70" i="4"/>
  <c r="O9" i="4"/>
  <c r="S9" i="4" s="1"/>
  <c r="O47" i="4"/>
  <c r="S47" i="4" s="1"/>
  <c r="O54" i="2"/>
  <c r="W54" i="2" s="1"/>
  <c r="R29" i="4"/>
  <c r="S13" i="4"/>
  <c r="N13" i="4"/>
  <c r="R13" i="4" s="1"/>
  <c r="R3" i="4"/>
  <c r="O3" i="4"/>
  <c r="S3" i="4" s="1"/>
  <c r="S45" i="4"/>
  <c r="N45" i="4"/>
  <c r="R45" i="4" s="1"/>
  <c r="S51" i="4"/>
  <c r="N51" i="4"/>
  <c r="Q51" i="4" s="1"/>
  <c r="U51" i="4" s="1"/>
  <c r="R15" i="4"/>
  <c r="O15" i="4"/>
  <c r="S15" i="4" s="1"/>
  <c r="Q104" i="4"/>
  <c r="U104" i="4" s="1"/>
  <c r="N12" i="4"/>
  <c r="R12" i="4" s="1"/>
  <c r="R58" i="4"/>
  <c r="R34" i="4"/>
  <c r="S34" i="4"/>
  <c r="Q34" i="4"/>
  <c r="U34" i="4" s="1"/>
  <c r="R4" i="4"/>
  <c r="O4" i="4"/>
  <c r="S4" i="4" s="1"/>
  <c r="S11" i="4"/>
  <c r="N11" i="4"/>
  <c r="R11" i="4" s="1"/>
  <c r="S18" i="4"/>
  <c r="N18" i="4"/>
  <c r="R18" i="4" s="1"/>
  <c r="S16" i="4"/>
  <c r="N16" i="4"/>
  <c r="R16" i="4" s="1"/>
  <c r="S14" i="4"/>
  <c r="N14" i="4"/>
  <c r="Q14" i="4" s="1"/>
  <c r="U14" i="4" s="1"/>
  <c r="R10" i="4"/>
  <c r="O10" i="4"/>
  <c r="S10" i="4" s="1"/>
  <c r="S19" i="4"/>
  <c r="N19" i="4"/>
  <c r="Q19" i="4" s="1"/>
  <c r="U19" i="4" s="1"/>
  <c r="R37" i="4"/>
  <c r="O37" i="4"/>
  <c r="S37" i="4" s="1"/>
  <c r="N67" i="4"/>
  <c r="R67" i="4" s="1"/>
  <c r="O46" i="4"/>
  <c r="N69" i="4"/>
  <c r="Q69" i="4" s="1"/>
  <c r="U69" i="4" s="1"/>
  <c r="R88" i="4"/>
  <c r="O88" i="4"/>
  <c r="S88" i="4" s="1"/>
  <c r="S72" i="4"/>
  <c r="N72" i="4"/>
  <c r="S94" i="4"/>
  <c r="N94" i="4"/>
  <c r="R85" i="4"/>
  <c r="O85" i="4"/>
  <c r="S85" i="4" s="1"/>
  <c r="S74" i="4"/>
  <c r="N74" i="4"/>
  <c r="R89" i="4"/>
  <c r="O89" i="4"/>
  <c r="S89" i="4" s="1"/>
  <c r="S54" i="4"/>
  <c r="N54" i="4"/>
  <c r="S71" i="4"/>
  <c r="N71" i="4"/>
  <c r="S53" i="4"/>
  <c r="N53" i="4"/>
  <c r="R96" i="4"/>
  <c r="O96" i="4"/>
  <c r="S96" i="4" s="1"/>
  <c r="S73" i="4"/>
  <c r="N73" i="4"/>
  <c r="S36" i="4"/>
  <c r="N36" i="4"/>
  <c r="S97" i="4"/>
  <c r="N97" i="4"/>
  <c r="S52" i="4"/>
  <c r="N52" i="4"/>
  <c r="S81" i="4"/>
  <c r="N81" i="4"/>
  <c r="S32" i="4"/>
  <c r="N32" i="4"/>
  <c r="Q95" i="4"/>
  <c r="U95" i="4" s="1"/>
  <c r="R95" i="4"/>
  <c r="R75" i="4"/>
  <c r="Q75" i="4"/>
  <c r="U75" i="4" s="1"/>
  <c r="Q82" i="4"/>
  <c r="U82" i="4" s="1"/>
  <c r="R82" i="4"/>
  <c r="E54" i="2"/>
  <c r="S26" i="4"/>
  <c r="Q26" i="4"/>
  <c r="U26" i="4" s="1"/>
  <c r="Q24" i="4"/>
  <c r="U24" i="4" s="1"/>
  <c r="Q29" i="4"/>
  <c r="U29" i="4" s="1"/>
  <c r="R70" i="4"/>
  <c r="Q70" i="4"/>
  <c r="U70" i="4" s="1"/>
  <c r="R93" i="4"/>
  <c r="Q91" i="4"/>
  <c r="U91" i="4" s="1"/>
  <c r="R91" i="4"/>
  <c r="Q78" i="4"/>
  <c r="U78" i="4" s="1"/>
  <c r="R78" i="4"/>
  <c r="N68" i="4"/>
  <c r="Q25" i="4"/>
  <c r="U25" i="4" s="1"/>
  <c r="R25" i="4"/>
  <c r="Q87" i="4"/>
  <c r="U87" i="4" s="1"/>
  <c r="R87" i="4"/>
  <c r="N66" i="4"/>
  <c r="Q106" i="4"/>
  <c r="U106" i="4" s="1"/>
  <c r="R106" i="4"/>
  <c r="Q30" i="4"/>
  <c r="U30" i="4" s="1"/>
  <c r="R30" i="4"/>
  <c r="R14" i="4"/>
  <c r="N100" i="4"/>
  <c r="N103" i="4"/>
  <c r="Q105" i="4"/>
  <c r="U105" i="4" s="1"/>
  <c r="R105" i="4"/>
  <c r="Q84" i="4"/>
  <c r="U84" i="4" s="1"/>
  <c r="R84" i="4"/>
  <c r="Q10" i="4"/>
  <c r="U10" i="4" s="1"/>
  <c r="Q76" i="4"/>
  <c r="U76" i="4" s="1"/>
  <c r="R76" i="4"/>
  <c r="Q79" i="4"/>
  <c r="U79" i="4" s="1"/>
  <c r="R79" i="4"/>
  <c r="N98" i="4"/>
  <c r="N99" i="4"/>
  <c r="Q90" i="4"/>
  <c r="U90" i="4" s="1"/>
  <c r="R90" i="4"/>
  <c r="O93" i="4"/>
  <c r="S93" i="4" s="1"/>
  <c r="N92" i="4"/>
  <c r="Q35" i="4"/>
  <c r="U35" i="4" s="1"/>
  <c r="R28" i="4" l="1"/>
  <c r="Q8" i="4"/>
  <c r="U8" i="4" s="1"/>
  <c r="Q7" i="4"/>
  <c r="U7" i="4" s="1"/>
  <c r="R5" i="4"/>
  <c r="Q31" i="4"/>
  <c r="U31" i="4" s="1"/>
  <c r="R27" i="4"/>
  <c r="Q55" i="4"/>
  <c r="U55" i="4" s="1"/>
  <c r="Q16" i="4"/>
  <c r="U16" i="4" s="1"/>
  <c r="Q12" i="4"/>
  <c r="U12" i="4" s="1"/>
  <c r="Q20" i="4"/>
  <c r="U20" i="4" s="1"/>
  <c r="Q17" i="4"/>
  <c r="U17" i="4" s="1"/>
  <c r="R33" i="4"/>
  <c r="Q37" i="4"/>
  <c r="U37" i="4" s="1"/>
  <c r="Q47" i="4"/>
  <c r="U47" i="4" s="1"/>
  <c r="R50" i="4"/>
  <c r="Q45" i="4"/>
  <c r="U45" i="4" s="1"/>
  <c r="Q9" i="4"/>
  <c r="U9" i="4" s="1"/>
  <c r="Q15" i="4"/>
  <c r="U15" i="4" s="1"/>
  <c r="Q13" i="4"/>
  <c r="U13" i="4" s="1"/>
  <c r="R69" i="4"/>
  <c r="Q3" i="4"/>
  <c r="U3" i="4" s="1"/>
  <c r="Q96" i="4"/>
  <c r="U96" i="4" s="1"/>
  <c r="Q4" i="4"/>
  <c r="U4" i="4" s="1"/>
  <c r="R51" i="4"/>
  <c r="Q67" i="4"/>
  <c r="U67" i="4" s="1"/>
  <c r="Q18" i="4"/>
  <c r="U18" i="4" s="1"/>
  <c r="R19" i="4"/>
  <c r="Q11" i="4"/>
  <c r="U11" i="4" s="1"/>
  <c r="Q85" i="4"/>
  <c r="U85" i="4" s="1"/>
  <c r="S46" i="4"/>
  <c r="Q46" i="4"/>
  <c r="U46" i="4" s="1"/>
  <c r="Q97" i="4"/>
  <c r="U97" i="4" s="1"/>
  <c r="R97" i="4"/>
  <c r="R32" i="4"/>
  <c r="Q32" i="4"/>
  <c r="U32" i="4" s="1"/>
  <c r="R36" i="4"/>
  <c r="Q36" i="4"/>
  <c r="U36" i="4" s="1"/>
  <c r="Q53" i="4"/>
  <c r="U53" i="4" s="1"/>
  <c r="R53" i="4"/>
  <c r="R103" i="4"/>
  <c r="Q103" i="4"/>
  <c r="U103" i="4" s="1"/>
  <c r="Q89" i="4"/>
  <c r="U89" i="4" s="1"/>
  <c r="R72" i="4"/>
  <c r="Q72" i="4"/>
  <c r="U72" i="4" s="1"/>
  <c r="Q100" i="4"/>
  <c r="U100" i="4" s="1"/>
  <c r="R100" i="4"/>
  <c r="R66" i="4"/>
  <c r="Q66" i="4"/>
  <c r="U66" i="4" s="1"/>
  <c r="W55" i="2"/>
  <c r="Q81" i="4"/>
  <c r="U81" i="4" s="1"/>
  <c r="R81" i="4"/>
  <c r="R73" i="4"/>
  <c r="Q73" i="4"/>
  <c r="U73" i="4" s="1"/>
  <c r="R71" i="4"/>
  <c r="Q71" i="4"/>
  <c r="U71" i="4" s="1"/>
  <c r="R74" i="4"/>
  <c r="Q74" i="4"/>
  <c r="U74" i="4" s="1"/>
  <c r="Q94" i="4"/>
  <c r="U94" i="4" s="1"/>
  <c r="R94" i="4"/>
  <c r="Q99" i="4"/>
  <c r="U99" i="4" s="1"/>
  <c r="R99" i="4"/>
  <c r="R68" i="4"/>
  <c r="Q68" i="4"/>
  <c r="U68" i="4" s="1"/>
  <c r="Q98" i="4"/>
  <c r="U98" i="4" s="1"/>
  <c r="R98" i="4"/>
  <c r="R52" i="4"/>
  <c r="Q52" i="4"/>
  <c r="U52" i="4" s="1"/>
  <c r="Q92" i="4"/>
  <c r="U92" i="4" s="1"/>
  <c r="R92" i="4"/>
  <c r="Q93" i="4"/>
  <c r="U93" i="4" s="1"/>
  <c r="Q54" i="4"/>
  <c r="U54" i="4" s="1"/>
  <c r="R54" i="4"/>
  <c r="Q88" i="4"/>
  <c r="U88" i="4" s="1"/>
</calcChain>
</file>

<file path=xl/sharedStrings.xml><?xml version="1.0" encoding="utf-8"?>
<sst xmlns="http://schemas.openxmlformats.org/spreadsheetml/2006/main" count="736" uniqueCount="200">
  <si>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</si>
  <si>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</si>
  <si>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</si>
  <si>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</si>
  <si>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</si>
  <si>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</si>
  <si>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</si>
  <si>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</si>
  <si>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</si>
  <si>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</si>
  <si>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</si>
  <si>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</si>
  <si>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</si>
  <si>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</si>
  <si>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</si>
  <si>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</si>
  <si>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</si>
  <si>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</si>
  <si>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</si>
  <si>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</si>
  <si>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</si>
  <si>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</si>
  <si>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</si>
  <si>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</si>
  <si>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</si>
  <si>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</si>
  <si>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</si>
  <si>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</si>
  <si>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</si>
  <si>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</si>
  <si>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</si>
  <si>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</si>
  <si>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</si>
  <si>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</si>
  <si>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</si>
  <si>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</si>
  <si>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</si>
  <si>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</si>
  <si>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</si>
  <si>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</si>
  <si>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</si>
  <si>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</si>
  <si>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</si>
  <si>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</si>
  <si>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</si>
  <si>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</si>
  <si>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</si>
  <si>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</si>
  <si>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</si>
  <si>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</si>
  <si>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</si>
  <si>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</si>
  <si>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</si>
  <si>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</si>
  <si>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</si>
  <si>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</si>
  <si>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</si>
  <si>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</si>
  <si>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</si>
  <si>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</si>
  <si>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</si>
  <si>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</si>
  <si>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</si>
  <si>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</si>
  <si>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</si>
  <si>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</si>
  <si>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</si>
  <si>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</si>
  <si>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</si>
  <si>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</si>
  <si>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</si>
  <si>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</si>
  <si>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</si>
  <si>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</si>
  <si>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</si>
  <si>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</si>
  <si>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</si>
  <si>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</si>
  <si>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</si>
  <si>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</si>
  <si>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</si>
  <si>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</si>
  <si>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</si>
  <si>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</si>
  <si>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</si>
  <si>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</si>
  <si>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</si>
  <si>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</si>
  <si>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</si>
  <si>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</si>
  <si>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</si>
  <si>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</si>
  <si>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</si>
  <si>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</si>
  <si>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</si>
  <si>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</si>
  <si>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</si>
  <si>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</si>
  <si>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</si>
  <si>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</si>
  <si>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</si>
  <si>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</si>
  <si>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</si>
  <si>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</si>
  <si>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</si>
  <si>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</si>
  <si>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</si>
  <si>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</si>
  <si>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</si>
  <si>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</si>
  <si>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</si>
  <si>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</si>
  <si>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</si>
  <si>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</si>
  <si>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</si>
  <si>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</si>
  <si>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</si>
  <si>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</si>
  <si>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</si>
  <si>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</si>
  <si>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</si>
  <si>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</si>
  <si>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</si>
  <si>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</si>
  <si>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</si>
  <si>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</si>
  <si>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</si>
  <si>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</si>
  <si>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</si>
  <si>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30th</t>
  </si>
  <si>
    <t>33rd</t>
  </si>
  <si>
    <t>35th</t>
  </si>
  <si>
    <t>40th</t>
  </si>
  <si>
    <t>44th</t>
  </si>
  <si>
    <t>5th</t>
  </si>
  <si>
    <t>4th</t>
  </si>
  <si>
    <t>Votes not reported</t>
  </si>
  <si>
    <t>20th</t>
  </si>
  <si>
    <t>21st</t>
  </si>
  <si>
    <t>25th</t>
  </si>
  <si>
    <t>10th</t>
  </si>
  <si>
    <t>6th</t>
  </si>
  <si>
    <t>2nd</t>
  </si>
  <si>
    <t>11th</t>
  </si>
  <si>
    <t>17th</t>
  </si>
  <si>
    <t>19th</t>
  </si>
  <si>
    <t>28th</t>
  </si>
  <si>
    <t>34th</t>
  </si>
  <si>
    <r>
      <t xml:space="preserve">Uncontested races can have very low vote totals. EG needs to impute </t>
    </r>
    <r>
      <rPr>
        <i/>
        <sz val="12"/>
        <color theme="1"/>
        <rFont val="Calibri"/>
        <family val="2"/>
        <scheme val="minor"/>
      </rPr>
      <t>both</t>
    </r>
    <r>
      <rPr>
        <sz val="12"/>
        <color theme="1"/>
        <rFont val="Calibri"/>
        <family val="2"/>
        <scheme val="minor"/>
      </rPr>
      <t>.</t>
    </r>
  </si>
  <si>
    <t>12th</t>
  </si>
  <si>
    <t>14th</t>
  </si>
  <si>
    <t>27th</t>
  </si>
  <si>
    <t>9th</t>
  </si>
  <si>
    <t>16th</t>
  </si>
  <si>
    <t>22nd</t>
  </si>
  <si>
    <t>26th</t>
  </si>
  <si>
    <t>Grand Total</t>
  </si>
  <si>
    <t>Uncontested</t>
  </si>
  <si>
    <t>Contested</t>
  </si>
  <si>
    <t>TOT3</t>
  </si>
  <si>
    <t>REP3</t>
  </si>
  <si>
    <t>DEM3</t>
  </si>
  <si>
    <t>AVG Votes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</si>
  <si>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</si>
  <si>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</si>
  <si>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</si>
  <si>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</si>
  <si>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</si>
  <si>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</si>
  <si>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</si>
  <si>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</si>
  <si>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</si>
  <si>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</si>
  <si>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default</t>
  </si>
  <si>
    <t>Imputed Vote Changes</t>
  </si>
  <si>
    <t>Sum of REP4</t>
  </si>
  <si>
    <t>Sum of DEM4</t>
  </si>
  <si>
    <t>Sum of OTH4</t>
  </si>
  <si>
    <t>Sum of TOT4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</si>
  <si>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</si>
  <si>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</si>
  <si>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</si>
  <si>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</si>
  <si>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</si>
  <si>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</si>
  <si>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</si>
  <si>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</si>
  <si>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count</t>
  </si>
  <si>
    <t>average</t>
  </si>
  <si>
    <t>threshold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</si>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</sst>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0" fontId="3" fillId="0" borderId="0" xfId="0" applyFont="1"/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0" fillId="0" borderId="0" xfId="0" applyFill="1"/>
    <xf numFmtId="3" fontId="7" fillId="0" borderId="0" xfId="0" applyNumberFormat="1" applyFont="1"/>
    <xf numFmtId="0" fontId="3" fillId="0" borderId="1" xfId="0" applyFont="1" applyFill="1" applyBorder="1"/>
    <xf numFmtId="3" fontId="3" fillId="0" borderId="1" xfId="0" applyNumberFormat="1" applyFont="1" applyFill="1" applyBorder="1"/>
    <xf numFmtId="3" fontId="4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3" fontId="7" fillId="0" borderId="0" xfId="0" applyNumberFormat="1" applyFont="1" applyBorder="1"/>
    <xf numFmtId="0" fontId="3" fillId="0" borderId="0" xfId="0" applyFont="1" applyBorder="1"/>
    <xf numFmtId="0" fontId="4" fillId="0" borderId="0" xfId="0" applyFont="1" applyFill="1"/>
    <xf numFmtId="0" fontId="5" fillId="0" borderId="0" xfId="0" applyFont="1" applyFill="1" applyBorder="1"/>
    <xf numFmtId="3" fontId="4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3" fontId="4" fillId="2" borderId="0" xfId="0" applyNumberFormat="1" applyFont="1" applyFill="1" applyBorder="1"/>
    <xf numFmtId="0" fontId="8" fillId="2" borderId="0" xfId="0" applyFont="1" applyFill="1"/>
    <xf numFmtId="0" fontId="4" fillId="2" borderId="0" xfId="0" applyFont="1" applyFill="1" applyAlignment="1"/>
    <xf numFmtId="3" fontId="0" fillId="0" borderId="2" xfId="0" applyNumberFormat="1" applyBorder="1"/>
    <xf numFmtId="3" fontId="4" fillId="2" borderId="2" xfId="0" applyNumberFormat="1" applyFont="1" applyFill="1" applyBorder="1"/>
    <xf numFmtId="0" fontId="4" fillId="2" borderId="2" xfId="0" applyFont="1" applyFill="1" applyBorder="1"/>
    <xf numFmtId="3" fontId="0" fillId="0" borderId="2" xfId="0" applyNumberFormat="1" applyFill="1" applyBorder="1"/>
    <xf numFmtId="3" fontId="3" fillId="0" borderId="3" xfId="0" applyNumberFormat="1" applyFont="1" applyFill="1" applyBorder="1"/>
    <xf numFmtId="0" fontId="0" fillId="0" borderId="2" xfId="0" applyBorder="1"/>
    <xf numFmtId="0" fontId="3" fillId="0" borderId="3" xfId="0" applyFont="1" applyBorder="1"/>
    <xf numFmtId="0" fontId="4" fillId="2" borderId="2" xfId="0" applyFont="1" applyFill="1" applyBorder="1" applyAlignment="1"/>
    <xf numFmtId="0" fontId="0" fillId="0" borderId="2" xfId="0" applyFill="1" applyBorder="1"/>
    <xf numFmtId="3" fontId="6" fillId="0" borderId="1" xfId="0" applyNumberFormat="1" applyFont="1" applyFill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4" fillId="2" borderId="0" xfId="0" applyFont="1" applyFill="1" applyProtection="1"/>
    <xf numFmtId="3" fontId="4" fillId="2" borderId="2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3" fontId="8" fillId="2" borderId="0" xfId="0" applyNumberFormat="1" applyFont="1" applyFill="1" applyProtection="1"/>
    <xf numFmtId="3" fontId="4" fillId="2" borderId="0" xfId="0" applyNumberFormat="1" applyFont="1" applyFill="1" applyProtection="1"/>
    <xf numFmtId="0" fontId="4" fillId="2" borderId="2" xfId="0" applyFont="1" applyFill="1" applyBorder="1" applyAlignment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/>
    <xf numFmtId="0" fontId="4" fillId="2" borderId="0" xfId="0" applyFont="1" applyFill="1" applyBorder="1" applyProtection="1"/>
    <xf numFmtId="0" fontId="4" fillId="2" borderId="2" xfId="0" applyFont="1" applyFill="1" applyBorder="1" applyProtection="1"/>
    <xf numFmtId="0" fontId="8" fillId="2" borderId="0" xfId="0" applyFont="1" applyFill="1" applyProtection="1"/>
    <xf numFmtId="3" fontId="4" fillId="2" borderId="0" xfId="0" applyNumberFormat="1" applyFont="1" applyFill="1" applyBorder="1" applyProtection="1"/>
    <xf numFmtId="0" fontId="0" fillId="0" borderId="0" xfId="0" applyBorder="1" applyProtection="1"/>
    <xf numFmtId="0" fontId="0" fillId="0" borderId="0" xfId="0" applyProtection="1"/>
    <xf numFmtId="0" fontId="0" fillId="3" borderId="0" xfId="0" applyFill="1" applyProtection="1"/>
    <xf numFmtId="3" fontId="0" fillId="3" borderId="2" xfId="0" applyNumberFormat="1" applyFill="1" applyBorder="1" applyProtection="1"/>
    <xf numFmtId="3" fontId="0" fillId="3" borderId="0" xfId="0" applyNumberFormat="1" applyFill="1" applyBorder="1" applyProtection="1"/>
    <xf numFmtId="3" fontId="7" fillId="3" borderId="0" xfId="0" applyNumberFormat="1" applyFont="1" applyFill="1" applyBorder="1" applyProtection="1"/>
    <xf numFmtId="0" fontId="0" fillId="3" borderId="2" xfId="0" applyFont="1" applyFill="1" applyBorder="1" applyProtection="1"/>
    <xf numFmtId="0" fontId="0" fillId="3" borderId="0" xfId="0" applyFont="1" applyFill="1" applyBorder="1" applyProtection="1"/>
    <xf numFmtId="0" fontId="0" fillId="3" borderId="2" xfId="0" applyFill="1" applyBorder="1"/>
    <xf numFmtId="0" fontId="0" fillId="3" borderId="0" xfId="0" applyFill="1"/>
    <xf numFmtId="0" fontId="0" fillId="0" borderId="0" xfId="0" applyFill="1" applyProtection="1"/>
    <xf numFmtId="3" fontId="3" fillId="0" borderId="3" xfId="0" applyNumberFormat="1" applyFont="1" applyBorder="1"/>
    <xf numFmtId="3" fontId="3" fillId="0" borderId="1" xfId="0" applyNumberFormat="1" applyFont="1" applyBorder="1"/>
    <xf numFmtId="9" fontId="0" fillId="0" borderId="0" xfId="0" applyNumberFormat="1"/>
    <xf numFmtId="0" fontId="7" fillId="0" borderId="0" xfId="0" applyFont="1"/>
    <xf numFmtId="0" fontId="0" fillId="0" borderId="0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7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pivotButton="1"/>
    <xf numFmtId="3" fontId="5" fillId="4" borderId="2" xfId="0" applyNumberFormat="1" applyFont="1" applyFill="1" applyBorder="1" applyProtection="1">
      <protection locked="0"/>
    </xf>
    <xf numFmtId="3" fontId="5" fillId="4" borderId="0" xfId="0" applyNumberFormat="1" applyFont="1" applyFill="1" applyBorder="1" applyAlignment="1" applyProtection="1">
      <alignment horizontal="center"/>
      <protection locked="0"/>
    </xf>
    <xf numFmtId="3" fontId="5" fillId="4" borderId="0" xfId="0" applyNumberFormat="1" applyFont="1" applyFill="1" applyBorder="1" applyProtection="1">
      <protection locked="0"/>
    </xf>
    <xf numFmtId="3" fontId="4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Fill="1" applyBorder="1"/>
    <xf numFmtId="0" fontId="9" fillId="0" borderId="6" xfId="0" applyFont="1" applyBorder="1"/>
    <xf numFmtId="3" fontId="9" fillId="0" borderId="7" xfId="0" applyNumberFormat="1" applyFont="1" applyBorder="1"/>
    <xf numFmtId="3" fontId="4" fillId="4" borderId="2" xfId="0" applyNumberFormat="1" applyFont="1" applyFill="1" applyBorder="1" applyProtection="1">
      <protection locked="0"/>
    </xf>
    <xf numFmtId="3" fontId="4" fillId="4" borderId="0" xfId="0" applyNumberFormat="1" applyFont="1" applyFill="1" applyBorder="1" applyProtection="1"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center"/>
      <protection locked="0"/>
    </xf>
    <xf numFmtId="9" fontId="0" fillId="0" borderId="0" xfId="4" applyFont="1" applyFill="1" applyBorder="1" applyProtection="1"/>
    <xf numFmtId="9" fontId="4" fillId="4" borderId="2" xfId="4" applyFont="1" applyFill="1" applyBorder="1" applyProtection="1">
      <protection locked="0"/>
    </xf>
    <xf numFmtId="9" fontId="4" fillId="4" borderId="0" xfId="4" applyFont="1" applyFill="1" applyBorder="1" applyProtection="1">
      <protection locked="0"/>
    </xf>
    <xf numFmtId="9" fontId="0" fillId="0" borderId="2" xfId="4" applyFont="1" applyFill="1" applyBorder="1" applyProtection="1"/>
    <xf numFmtId="9" fontId="0" fillId="3" borderId="2" xfId="4" applyFont="1" applyFill="1" applyBorder="1" applyProtection="1"/>
    <xf numFmtId="9" fontId="0" fillId="3" borderId="0" xfId="4" applyFont="1" applyFill="1" applyBorder="1" applyProtection="1"/>
    <xf numFmtId="9" fontId="3" fillId="0" borderId="3" xfId="4" applyFont="1" applyBorder="1"/>
    <xf numFmtId="9" fontId="3" fillId="0" borderId="1" xfId="4" applyFont="1" applyBorder="1"/>
    <xf numFmtId="9" fontId="0" fillId="0" borderId="2" xfId="4" applyFont="1" applyBorder="1"/>
    <xf numFmtId="9" fontId="0" fillId="0" borderId="0" xfId="4" applyFont="1"/>
    <xf numFmtId="3" fontId="0" fillId="0" borderId="0" xfId="0" applyNumberFormat="1" applyFont="1" applyFill="1" applyBorder="1" applyProtection="1"/>
    <xf numFmtId="3" fontId="0" fillId="3" borderId="0" xfId="0" applyNumberFormat="1" applyFont="1" applyFill="1" applyBorder="1" applyProtection="1"/>
    <xf numFmtId="3" fontId="0" fillId="3" borderId="2" xfId="0" applyNumberFormat="1" applyFont="1" applyFill="1" applyBorder="1" applyProtection="1"/>
    <xf numFmtId="3" fontId="0" fillId="0" borderId="2" xfId="0" applyNumberFormat="1" applyFont="1" applyFill="1" applyBorder="1" applyProtection="1"/>
    <xf numFmtId="0" fontId="5" fillId="4" borderId="2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2" xfId="0" applyNumberFormat="1" applyBorder="1" applyProtection="1"/>
    <xf numFmtId="3" fontId="0" fillId="0" borderId="0" xfId="0" applyNumberFormat="1" applyBorder="1" applyProtection="1"/>
    <xf numFmtId="3" fontId="7" fillId="0" borderId="0" xfId="0" applyNumberFormat="1" applyFont="1" applyBorder="1" applyProtection="1"/>
    <xf numFmtId="3" fontId="0" fillId="0" borderId="0" xfId="0" applyNumberFormat="1" applyProtection="1"/>
    <xf numFmtId="3" fontId="7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0" fillId="0" borderId="2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4" fillId="4" borderId="2" xfId="0" applyFont="1" applyFill="1" applyBorder="1" applyProtection="1">
      <protection locked="0"/>
    </xf>
    <xf numFmtId="0" fontId="4" fillId="4" borderId="0" xfId="0" applyFont="1" applyFill="1" applyProtection="1">
      <protection locked="0"/>
    </xf>
    <xf numFmtId="164" fontId="0" fillId="0" borderId="2" xfId="4" applyNumberFormat="1" applyFont="1" applyBorder="1" applyProtection="1">
      <protection locked="0"/>
    </xf>
    <xf numFmtId="164" fontId="0" fillId="0" borderId="0" xfId="4" applyNumberFormat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64" fontId="3" fillId="0" borderId="3" xfId="4" applyNumberFormat="1" applyFont="1" applyBorder="1" applyProtection="1">
      <protection locked="0"/>
    </xf>
    <xf numFmtId="164" fontId="3" fillId="0" borderId="1" xfId="4" applyNumberFormat="1" applyFont="1" applyBorder="1" applyProtection="1">
      <protection locked="0"/>
    </xf>
    <xf numFmtId="165" fontId="0" fillId="0" borderId="0" xfId="0" applyNumberFormat="1"/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6" builtinId="9" hidden="1"/>
    <cellStyle name="Hyperlink" xfId="5" builtinId="8" hidden="1"/>
    <cellStyle name="Normal" xfId="0" builtinId="0"/>
    <cellStyle name="Percent" xfId="4" builtinId="5"/>
    <cellStyle name="Percent 2" xfId="7" xr:uid="{00000000-0005-0000-0000-000007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6.444701967594" createdVersion="4" refreshedVersion="4" minRefreshableVersion="3" recordCount="107" xr:uid="{00000000-000A-0000-FFFF-FFFF05000000}">
  <cacheSource type="worksheet">
    <worksheetSource ref="A2:U109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34200"/>
    </cacheField>
    <cacheField name="DEM1" numFmtId="3">
      <sharedItems containsMixedTypes="1" containsNumber="1" containsInteger="1" minValue="0" maxValue="200644"/>
    </cacheField>
    <cacheField name="OTH1" numFmtId="3">
      <sharedItems containsMixedTypes="1" containsNumber="1" containsInteger="1" minValue="0" maxValue="109453"/>
    </cacheField>
    <cacheField name="TOT1" numFmtId="3">
      <sharedItems containsMixedTypes="1" containsNumber="1" containsInteger="1" minValue="0" maxValue="3328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33755.78260869565" maxValue="367963"/>
    </cacheField>
    <cacheField name="REP3" numFmtId="3">
      <sharedItems containsSemiMixedTypes="0" containsString="0" containsNumber="1" containsInteger="1" minValue="0" maxValue="234200"/>
    </cacheField>
    <cacheField name="DEM3" numFmtId="3">
      <sharedItems containsSemiMixedTypes="0" containsString="0" containsNumber="1" containsInteger="1" minValue="0" maxValue="200644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334571"/>
    </cacheField>
    <cacheField name="REP4" numFmtId="3">
      <sharedItems containsSemiMixedTypes="0" containsString="0" containsNumber="1" containsInteger="1" minValue="0" maxValue="153781" count="31">
        <n v="0"/>
        <n v="57294"/>
        <n v="52516"/>
        <n v="55548"/>
        <n v="57603"/>
        <n v="54766"/>
        <n v="45443"/>
        <n v="41932"/>
        <n v="153781"/>
        <n v="65906"/>
        <n v="69090"/>
        <n v="72997"/>
        <n v="68334"/>
        <n v="6011"/>
        <n v="81431"/>
        <n v="77426"/>
        <n v="78925"/>
        <n v="78043"/>
        <n v="85990"/>
        <n v="47958"/>
        <n v="51504"/>
        <n v="6602"/>
        <n v="114347"/>
        <n v="63579"/>
        <n v="5017"/>
        <n v="3657"/>
        <n v="4631"/>
        <n v="40127"/>
        <n v="59656"/>
        <n v="4506"/>
        <n v="20939"/>
      </sharedItems>
    </cacheField>
    <cacheField name="DEM4" numFmtId="3">
      <sharedItems containsSemiMixedTypes="0" containsString="0" containsNumber="1" containsInteger="1" minValue="0" maxValue="153781" count="61">
        <n v="56928"/>
        <n v="49431"/>
        <n v="0"/>
        <n v="68302"/>
        <n v="55161"/>
        <n v="64984"/>
        <n v="90486"/>
        <n v="48888"/>
        <n v="5845"/>
        <n v="36220"/>
        <n v="35586"/>
        <n v="48462"/>
        <n v="38171"/>
        <n v="76237"/>
        <n v="65906"/>
        <n v="72074"/>
        <n v="153781"/>
        <n v="386"/>
        <n v="66976"/>
        <n v="55688"/>
        <n v="69228"/>
        <n v="53483"/>
        <n v="89111"/>
        <n v="100371"/>
        <n v="13049"/>
        <n v="11021"/>
        <n v="38528"/>
        <n v="10760"/>
        <n v="44464"/>
        <n v="70949"/>
        <n v="49707"/>
        <n v="49179"/>
        <n v="46231"/>
        <n v="56739"/>
        <n v="74806"/>
        <n v="67048"/>
        <n v="30088"/>
        <n v="61798"/>
        <n v="69891"/>
        <n v="61697"/>
        <n v="49006"/>
        <n v="57129"/>
        <n v="52735"/>
        <n v="54194"/>
        <n v="49514"/>
        <n v="48602"/>
        <n v="49322"/>
        <n v="40127"/>
        <n v="53600"/>
        <n v="15520"/>
        <n v="46260"/>
        <n v="27075"/>
        <n v="58140"/>
        <n v="50119"/>
        <n v="31121"/>
        <n v="52308"/>
        <n v="588"/>
        <n v="49860"/>
        <n v="109453"/>
        <n v="59316"/>
        <n v="65605"/>
      </sharedItems>
    </cacheField>
    <cacheField name="OTH4" numFmtId="3">
      <sharedItems containsSemiMixedTypes="0" containsString="0" containsNumber="1" containsInteger="1" minValue="-109453" maxValue="0" count="55">
        <n v="-1921"/>
        <n v="-39636"/>
        <n v="-2212"/>
        <n v="0"/>
        <n v="-18219"/>
        <n v="-41066"/>
        <n v="-39305"/>
        <n v="-41535"/>
        <n v="-35010"/>
        <n v="-28268"/>
        <n v="-9192"/>
        <n v="-49366"/>
        <n v="-55404"/>
        <n v="-575"/>
        <n v="-109"/>
        <n v="-119"/>
        <n v="-31564"/>
        <n v="-28342"/>
        <n v="-98688"/>
        <n v="-59463"/>
        <n v="-66173"/>
        <n v="-71139"/>
        <n v="-74386"/>
        <n v="-33944"/>
        <n v="-61137"/>
        <n v="-47958"/>
        <n v="-18688"/>
        <n v="-28079"/>
        <n v="-24644"/>
        <n v="-30609"/>
        <n v="-39281"/>
        <n v="-28397"/>
        <n v="-22002"/>
        <n v="-8140"/>
        <n v="-48567"/>
        <n v="-61798"/>
        <n v="-10588"/>
        <n v="-8423"/>
        <n v="-22597"/>
        <n v="-23937"/>
        <n v="-1681"/>
        <n v="-15264"/>
        <n v="-14947"/>
        <n v="-7894"/>
        <n v="-11635"/>
        <n v="-21410"/>
        <n v="-53336"/>
        <n v="-24526"/>
        <n v="-13628"/>
        <n v="-4822"/>
        <n v="-12752"/>
        <n v="-6823"/>
        <n v="-8205"/>
        <n v="-109453"/>
        <n v="-45350"/>
      </sharedItems>
    </cacheField>
    <cacheField name="TOT4" numFmtId="3">
      <sharedItems containsSemiMixedTypes="0" containsString="0" containsNumber="1" containsInteger="1" minValue="0" maxValue="219687" count="74">
        <n v="55007"/>
        <n v="9795"/>
        <n v="55082"/>
        <n v="0"/>
        <n v="102599"/>
        <n v="14095"/>
        <n v="25679"/>
        <n v="90486"/>
        <n v="14013"/>
        <n v="57603"/>
        <n v="54766"/>
        <n v="10433"/>
        <n v="48888"/>
        <n v="19509"/>
        <n v="78152"/>
        <n v="77518"/>
        <n v="90394"/>
        <n v="70911"/>
        <n v="26871"/>
        <n v="219687"/>
        <n v="16670"/>
        <n v="65717"/>
        <n v="66976"/>
        <n v="68981"/>
        <n v="72997"/>
        <n v="55569"/>
        <n v="69228"/>
        <n v="68334"/>
        <n v="59494"/>
        <n v="49867"/>
        <n v="60769"/>
        <n v="1683"/>
        <n v="31012"/>
        <n v="22274"/>
        <n v="7786"/>
        <n v="3657"/>
        <n v="82010"/>
        <n v="24853"/>
        <n v="10760"/>
        <n v="77280"/>
        <n v="94374"/>
        <n v="76567"/>
        <n v="70074"/>
        <n v="58454"/>
        <n v="79846"/>
        <n v="104308"/>
        <n v="110412"/>
        <n v="33025"/>
        <n v="6602"/>
        <n v="59303"/>
        <n v="61697"/>
        <n v="163353"/>
        <n v="63579"/>
        <n v="62146"/>
        <n v="47969"/>
        <n v="31597"/>
        <n v="25577"/>
        <n v="46921"/>
        <n v="49322"/>
        <n v="29494"/>
        <n v="38653"/>
        <n v="47753"/>
        <n v="34625"/>
        <n v="45792"/>
        <n v="4804"/>
        <n v="25593"/>
        <n v="57620"/>
        <n v="87613"/>
        <n v="27963"/>
        <n v="83164"/>
        <n v="51451"/>
        <n v="4506"/>
        <n v="34905"/>
        <n v="656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s v="4th"/>
    <n v="132831"/>
    <n v="0"/>
    <n v="1921"/>
    <n v="134752"/>
    <n v="1"/>
    <n v="0"/>
    <n v="0"/>
    <n v="0.7"/>
    <n v="0.7"/>
    <n v="163813.75"/>
    <n v="132831"/>
    <n v="56928"/>
    <n v="0"/>
    <n v="189759"/>
    <x v="0"/>
    <x v="0"/>
    <x v="0"/>
    <x v="0"/>
  </r>
  <r>
    <x v="0"/>
    <x v="0"/>
    <s v="5th"/>
    <n v="115338"/>
    <n v="0"/>
    <n v="39636"/>
    <n v="154974"/>
    <n v="1"/>
    <n v="0"/>
    <n v="0"/>
    <n v="0.7"/>
    <n v="0.7"/>
    <n v="163813.75"/>
    <n v="115338"/>
    <n v="49431"/>
    <n v="0"/>
    <n v="164769"/>
    <x v="0"/>
    <x v="1"/>
    <x v="1"/>
    <x v="1"/>
  </r>
  <r>
    <x v="0"/>
    <x v="0"/>
    <s v="7th"/>
    <n v="0"/>
    <n v="133687"/>
    <n v="2212"/>
    <n v="135899"/>
    <n v="0"/>
    <n v="1"/>
    <n v="0"/>
    <n v="0.7"/>
    <n v="0.7"/>
    <n v="163813.75"/>
    <n v="57294"/>
    <n v="133687"/>
    <n v="0"/>
    <n v="190981"/>
    <x v="1"/>
    <x v="2"/>
    <x v="2"/>
    <x v="2"/>
  </r>
  <r>
    <x v="1"/>
    <x v="1"/>
    <s v="n/a"/>
    <n v="0"/>
    <n v="0"/>
    <n v="0"/>
    <n v="0"/>
    <n v="0"/>
    <n v="0"/>
    <n v="0"/>
    <n v="0.7"/>
    <n v="0.7"/>
    <n v="279741"/>
    <n v="0"/>
    <n v="0"/>
    <n v="0"/>
    <n v="0"/>
    <x v="0"/>
    <x v="2"/>
    <x v="3"/>
    <x v="3"/>
  </r>
  <r>
    <x v="2"/>
    <x v="2"/>
    <s v="7th"/>
    <n v="0"/>
    <n v="54235"/>
    <n v="18219"/>
    <n v="72454"/>
    <n v="0"/>
    <n v="1"/>
    <n v="0"/>
    <n v="0.7"/>
    <n v="0.7"/>
    <n v="175053.28571428571"/>
    <n v="52516"/>
    <n v="122537"/>
    <n v="0"/>
    <n v="175053"/>
    <x v="2"/>
    <x v="3"/>
    <x v="4"/>
    <x v="4"/>
  </r>
  <r>
    <x v="2"/>
    <x v="2"/>
    <s v="8th"/>
    <n v="128710"/>
    <n v="0"/>
    <n v="41066"/>
    <n v="169776"/>
    <n v="1"/>
    <n v="0"/>
    <n v="0"/>
    <n v="0.7"/>
    <n v="0.7"/>
    <n v="175053.28571428571"/>
    <n v="128710"/>
    <n v="55161"/>
    <n v="0"/>
    <n v="183871"/>
    <x v="0"/>
    <x v="4"/>
    <x v="5"/>
    <x v="5"/>
  </r>
  <r>
    <x v="3"/>
    <x v="3"/>
    <s v="3rd"/>
    <n v="151630"/>
    <n v="0"/>
    <n v="39305"/>
    <n v="190935"/>
    <n v="1"/>
    <n v="0"/>
    <n v="0"/>
    <n v="0.7"/>
    <n v="0.7"/>
    <n v="213239"/>
    <n v="151630"/>
    <n v="64984"/>
    <n v="0"/>
    <n v="216614"/>
    <x v="0"/>
    <x v="5"/>
    <x v="6"/>
    <x v="6"/>
  </r>
  <r>
    <x v="4"/>
    <x v="4"/>
    <s v="4th"/>
    <n v="211134"/>
    <n v="0"/>
    <n v="0"/>
    <n v="211134"/>
    <n v="1"/>
    <n v="0"/>
    <n v="0"/>
    <n v="0.7"/>
    <n v="0.7"/>
    <n v="139772.52380952382"/>
    <n v="211134"/>
    <n v="90486"/>
    <n v="0"/>
    <n v="301620"/>
    <x v="0"/>
    <x v="6"/>
    <x v="3"/>
    <x v="7"/>
  </r>
  <r>
    <x v="4"/>
    <x v="4"/>
    <s v="5th"/>
    <n v="0"/>
    <n v="129613"/>
    <n v="41535"/>
    <n v="171148"/>
    <n v="0"/>
    <n v="1"/>
    <n v="0"/>
    <n v="0.7"/>
    <n v="0.7"/>
    <n v="139772.52380952382"/>
    <n v="55548"/>
    <n v="129613"/>
    <n v="0"/>
    <n v="185161"/>
    <x v="3"/>
    <x v="2"/>
    <x v="7"/>
    <x v="8"/>
  </r>
  <r>
    <x v="4"/>
    <x v="4"/>
    <s v="17th"/>
    <n v="0"/>
    <n v="134408"/>
    <n v="0"/>
    <n v="134408"/>
    <n v="0"/>
    <n v="1"/>
    <n v="0"/>
    <n v="0.7"/>
    <n v="0.7"/>
    <n v="139772.52380952382"/>
    <n v="57603"/>
    <n v="134408"/>
    <n v="0"/>
    <n v="192011"/>
    <x v="4"/>
    <x v="2"/>
    <x v="3"/>
    <x v="9"/>
  </r>
  <r>
    <x v="4"/>
    <x v="4"/>
    <s v="19th"/>
    <n v="0"/>
    <n v="127788"/>
    <n v="0"/>
    <n v="127788"/>
    <n v="0"/>
    <n v="1"/>
    <n v="0"/>
    <n v="0.7"/>
    <n v="0.7"/>
    <n v="139772.52380952382"/>
    <n v="54766"/>
    <n v="127788"/>
    <n v="0"/>
    <n v="182554"/>
    <x v="5"/>
    <x v="2"/>
    <x v="3"/>
    <x v="10"/>
  </r>
  <r>
    <x v="4"/>
    <x v="4"/>
    <s v="20th"/>
    <n v="0"/>
    <n v="106034"/>
    <n v="35010"/>
    <n v="141044"/>
    <n v="0"/>
    <n v="1"/>
    <n v="0"/>
    <n v="0.7"/>
    <n v="0.7"/>
    <n v="139772.52380952382"/>
    <n v="45443"/>
    <n v="106034"/>
    <n v="0"/>
    <n v="151477"/>
    <x v="6"/>
    <x v="2"/>
    <x v="8"/>
    <x v="11"/>
  </r>
  <r>
    <x v="4"/>
    <x v="4"/>
    <s v="25th"/>
    <n v="114072"/>
    <n v="0"/>
    <n v="0"/>
    <n v="114072"/>
    <n v="1"/>
    <n v="0"/>
    <n v="0"/>
    <n v="0.7"/>
    <n v="0.7"/>
    <n v="139772.52380952382"/>
    <n v="114072"/>
    <n v="48888"/>
    <n v="0"/>
    <n v="162960"/>
    <x v="0"/>
    <x v="7"/>
    <x v="3"/>
    <x v="12"/>
  </r>
  <r>
    <x v="4"/>
    <x v="4"/>
    <s v="28th"/>
    <n v="0"/>
    <n v="91996"/>
    <n v="28268"/>
    <n v="120264"/>
    <n v="0"/>
    <n v="1"/>
    <n v="0"/>
    <n v="0.7"/>
    <n v="0.7"/>
    <n v="139772.52380952382"/>
    <n v="41932"/>
    <n v="97841"/>
    <n v="0"/>
    <n v="139773"/>
    <x v="7"/>
    <x v="8"/>
    <x v="9"/>
    <x v="13"/>
  </r>
  <r>
    <x v="4"/>
    <x v="4"/>
    <s v="34th"/>
    <n v="0"/>
    <n v="61621"/>
    <n v="0"/>
    <n v="61621"/>
    <n v="0"/>
    <n v="1"/>
    <n v="0"/>
    <n v="0.7"/>
    <n v="0.7"/>
    <n v="139772.52380952382"/>
    <n v="41932"/>
    <n v="97841"/>
    <n v="0"/>
    <n v="139773"/>
    <x v="7"/>
    <x v="9"/>
    <x v="3"/>
    <x v="14"/>
  </r>
  <r>
    <x v="4"/>
    <x v="4"/>
    <s v="35th"/>
    <n v="0"/>
    <n v="62255"/>
    <n v="0"/>
    <n v="62255"/>
    <n v="0"/>
    <n v="1"/>
    <n v="0"/>
    <n v="0.7"/>
    <n v="0.7"/>
    <n v="139772.52380952382"/>
    <n v="41932"/>
    <n v="97841"/>
    <n v="0"/>
    <n v="139773"/>
    <x v="7"/>
    <x v="10"/>
    <x v="3"/>
    <x v="15"/>
  </r>
  <r>
    <x v="4"/>
    <x v="4"/>
    <s v="40th"/>
    <n v="0"/>
    <n v="49379"/>
    <n v="0"/>
    <n v="49379"/>
    <n v="0"/>
    <n v="1"/>
    <n v="0"/>
    <n v="0.7"/>
    <n v="0.7"/>
    <n v="139772.52380952382"/>
    <n v="41932"/>
    <n v="97841"/>
    <n v="0"/>
    <n v="139773"/>
    <x v="7"/>
    <x v="11"/>
    <x v="3"/>
    <x v="16"/>
  </r>
  <r>
    <x v="4"/>
    <x v="4"/>
    <s v="44th"/>
    <n v="0"/>
    <n v="59670"/>
    <n v="9192"/>
    <n v="68862"/>
    <n v="0"/>
    <n v="1"/>
    <n v="0"/>
    <n v="0.7"/>
    <n v="0.7"/>
    <n v="139772.52380952382"/>
    <n v="41932"/>
    <n v="97841"/>
    <n v="0"/>
    <n v="139773"/>
    <x v="7"/>
    <x v="12"/>
    <x v="10"/>
    <x v="17"/>
  </r>
  <r>
    <x v="5"/>
    <x v="5"/>
    <s v="n/a"/>
    <n v="0"/>
    <n v="0"/>
    <n v="0"/>
    <n v="0"/>
    <n v="0"/>
    <n v="0"/>
    <n v="0"/>
    <n v="0.7"/>
    <n v="0.7"/>
    <n v="285789.28571428574"/>
    <n v="0"/>
    <n v="0"/>
    <n v="0"/>
    <n v="0"/>
    <x v="0"/>
    <x v="2"/>
    <x v="3"/>
    <x v="3"/>
  </r>
  <r>
    <x v="6"/>
    <x v="6"/>
    <s v="n/a"/>
    <n v="0"/>
    <n v="0"/>
    <n v="0"/>
    <n v="0"/>
    <n v="0"/>
    <n v="0"/>
    <n v="0"/>
    <n v="0.7"/>
    <n v="0.7"/>
    <n v="213571.4"/>
    <n v="0"/>
    <n v="0"/>
    <n v="0"/>
    <n v="0"/>
    <x v="0"/>
    <x v="2"/>
    <x v="3"/>
    <x v="3"/>
  </r>
  <r>
    <x v="7"/>
    <x v="7"/>
    <s v="n/a"/>
    <n v="0"/>
    <n v="0"/>
    <n v="0"/>
    <n v="0"/>
    <n v="0"/>
    <n v="0"/>
    <n v="0"/>
    <n v="0.7"/>
    <n v="0.7"/>
    <n v="231617"/>
    <n v="0"/>
    <n v="0"/>
    <n v="0"/>
    <n v="0"/>
    <x v="0"/>
    <x v="2"/>
    <x v="3"/>
    <x v="3"/>
  </r>
  <r>
    <x v="8"/>
    <x v="8"/>
    <s v="4th"/>
    <n v="177887"/>
    <n v="0"/>
    <n v="49366"/>
    <n v="227253"/>
    <n v="1"/>
    <n v="0"/>
    <n v="0"/>
    <n v="0.7"/>
    <n v="0.7"/>
    <n v="219687.8"/>
    <n v="177887"/>
    <n v="76237"/>
    <n v="0"/>
    <n v="254124"/>
    <x v="0"/>
    <x v="13"/>
    <x v="11"/>
    <x v="18"/>
  </r>
  <r>
    <x v="8"/>
    <x v="8"/>
    <s v="12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8"/>
    <x v="8"/>
    <s v="13th"/>
    <n v="168172"/>
    <n v="0"/>
    <n v="55404"/>
    <n v="223576"/>
    <n v="1"/>
    <n v="0"/>
    <n v="0"/>
    <n v="0.7"/>
    <n v="0.7"/>
    <n v="219687.8"/>
    <n v="168172"/>
    <n v="72074"/>
    <n v="0"/>
    <n v="240246"/>
    <x v="0"/>
    <x v="15"/>
    <x v="12"/>
    <x v="20"/>
  </r>
  <r>
    <x v="8"/>
    <x v="8"/>
    <s v="14th"/>
    <s v=" "/>
    <s v=" "/>
    <s v=" "/>
    <s v=" "/>
    <n v="0"/>
    <n v="1"/>
    <n v="0"/>
    <n v="0.7"/>
    <n v="0.7"/>
    <n v="219687.8"/>
    <n v="65906"/>
    <n v="153781"/>
    <n v="0"/>
    <n v="219687"/>
    <x v="9"/>
    <x v="16"/>
    <x v="3"/>
    <x v="19"/>
  </r>
  <r>
    <x v="8"/>
    <x v="8"/>
    <s v="21st"/>
    <n v="0"/>
    <n v="153395"/>
    <n v="575"/>
    <n v="153970"/>
    <n v="0"/>
    <n v="1"/>
    <n v="0"/>
    <n v="0.7"/>
    <n v="0.7"/>
    <n v="219687.8"/>
    <n v="65906"/>
    <n v="153781"/>
    <n v="0"/>
    <n v="219687"/>
    <x v="9"/>
    <x v="17"/>
    <x v="13"/>
    <x v="21"/>
  </r>
  <r>
    <x v="8"/>
    <x v="8"/>
    <s v="25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8"/>
    <x v="8"/>
    <s v="27th"/>
    <s v=" "/>
    <s v=" "/>
    <s v=" "/>
    <s v=" "/>
    <n v="1"/>
    <n v="0"/>
    <n v="0"/>
    <n v="0.7"/>
    <n v="0.7"/>
    <n v="219687.8"/>
    <n v="153781"/>
    <n v="65906"/>
    <n v="0"/>
    <n v="219687"/>
    <x v="8"/>
    <x v="14"/>
    <x v="3"/>
    <x v="19"/>
  </r>
  <r>
    <x v="9"/>
    <x v="9"/>
    <s v="3rd"/>
    <n v="156277"/>
    <n v="0"/>
    <n v="0"/>
    <n v="156277"/>
    <n v="1"/>
    <n v="0"/>
    <n v="0"/>
    <n v="0.7"/>
    <n v="0.7"/>
    <n v="178275.14285714287"/>
    <n v="156277"/>
    <n v="66976"/>
    <n v="0"/>
    <n v="223253"/>
    <x v="0"/>
    <x v="18"/>
    <x v="3"/>
    <x v="22"/>
  </r>
  <r>
    <x v="9"/>
    <x v="9"/>
    <s v="4th"/>
    <n v="0"/>
    <n v="161211"/>
    <n v="109"/>
    <n v="161320"/>
    <n v="0"/>
    <n v="1"/>
    <n v="0"/>
    <n v="0.7"/>
    <n v="0.7"/>
    <n v="178275.14285714287"/>
    <n v="69090"/>
    <n v="161211"/>
    <n v="0"/>
    <n v="230301"/>
    <x v="10"/>
    <x v="2"/>
    <x v="14"/>
    <x v="23"/>
  </r>
  <r>
    <x v="9"/>
    <x v="9"/>
    <s v="6th"/>
    <n v="0"/>
    <n v="170326"/>
    <n v="0"/>
    <n v="170326"/>
    <n v="0"/>
    <n v="1"/>
    <n v="0"/>
    <n v="0.7"/>
    <n v="0.7"/>
    <n v="178275.14285714287"/>
    <n v="72997"/>
    <n v="170326"/>
    <n v="0"/>
    <n v="243323"/>
    <x v="11"/>
    <x v="2"/>
    <x v="3"/>
    <x v="24"/>
  </r>
  <r>
    <x v="9"/>
    <x v="9"/>
    <s v="8th"/>
    <n v="129938"/>
    <n v="0"/>
    <n v="119"/>
    <n v="130057"/>
    <n v="1"/>
    <n v="0"/>
    <n v="0"/>
    <n v="0.7"/>
    <n v="0.7"/>
    <n v="178275.14285714287"/>
    <n v="129938"/>
    <n v="55688"/>
    <n v="0"/>
    <n v="185626"/>
    <x v="0"/>
    <x v="19"/>
    <x v="15"/>
    <x v="25"/>
  </r>
  <r>
    <x v="9"/>
    <x v="9"/>
    <s v="11th"/>
    <n v="161532"/>
    <n v="0"/>
    <n v="0"/>
    <n v="161532"/>
    <n v="1"/>
    <n v="0"/>
    <n v="0"/>
    <n v="0.7"/>
    <n v="0.7"/>
    <n v="178275.14285714287"/>
    <n v="161532"/>
    <n v="69228"/>
    <n v="0"/>
    <n v="230760"/>
    <x v="0"/>
    <x v="20"/>
    <x v="3"/>
    <x v="26"/>
  </r>
  <r>
    <x v="9"/>
    <x v="9"/>
    <s v="13th"/>
    <n v="0"/>
    <n v="159445"/>
    <n v="0"/>
    <n v="159445"/>
    <n v="0"/>
    <n v="1"/>
    <n v="0"/>
    <n v="0.7"/>
    <n v="0.7"/>
    <n v="178275.14285714287"/>
    <n v="68334"/>
    <n v="159445"/>
    <n v="0"/>
    <n v="227779"/>
    <x v="12"/>
    <x v="2"/>
    <x v="3"/>
    <x v="27"/>
  </r>
  <r>
    <x v="9"/>
    <x v="9"/>
    <s v="14th"/>
    <n v="118782"/>
    <n v="0"/>
    <n v="0"/>
    <n v="118782"/>
    <n v="1"/>
    <n v="0"/>
    <n v="0"/>
    <n v="0.7"/>
    <n v="0.7"/>
    <n v="178275.14285714287"/>
    <n v="124793"/>
    <n v="53483"/>
    <n v="0"/>
    <n v="178276"/>
    <x v="13"/>
    <x v="21"/>
    <x v="3"/>
    <x v="28"/>
  </r>
  <r>
    <x v="10"/>
    <x v="10"/>
    <s v="n/a"/>
    <n v="0"/>
    <n v="0"/>
    <n v="0"/>
    <n v="0"/>
    <n v="0"/>
    <n v="0"/>
    <n v="0"/>
    <n v="0.7"/>
    <n v="0.7"/>
    <n v="184851.5"/>
    <n v="0"/>
    <n v="0"/>
    <n v="0"/>
    <n v="0"/>
    <x v="0"/>
    <x v="2"/>
    <x v="3"/>
    <x v="3"/>
  </r>
  <r>
    <x v="11"/>
    <x v="11"/>
    <s v="n/a"/>
    <n v="0"/>
    <n v="0"/>
    <n v="0"/>
    <n v="0"/>
    <n v="0"/>
    <n v="0"/>
    <n v="0"/>
    <n v="0.7"/>
    <n v="0.7"/>
    <n v="217578.5"/>
    <n v="0"/>
    <n v="0"/>
    <n v="0"/>
    <n v="0"/>
    <x v="0"/>
    <x v="2"/>
    <x v="3"/>
    <x v="3"/>
  </r>
  <r>
    <x v="12"/>
    <x v="12"/>
    <s v="n/a"/>
    <n v="0"/>
    <n v="0"/>
    <n v="0"/>
    <n v="0"/>
    <n v="0"/>
    <n v="0"/>
    <n v="0"/>
    <n v="0.7"/>
    <n v="0.7"/>
    <n v="198222.33333333334"/>
    <n v="0"/>
    <n v="0"/>
    <n v="0"/>
    <n v="0"/>
    <x v="0"/>
    <x v="2"/>
    <x v="3"/>
    <x v="3"/>
  </r>
  <r>
    <x v="13"/>
    <x v="13"/>
    <s v="n/a"/>
    <n v="0"/>
    <n v="0"/>
    <n v="0"/>
    <n v="0"/>
    <n v="0"/>
    <n v="0"/>
    <n v="0"/>
    <n v="0.7"/>
    <n v="0.7"/>
    <n v="149090.44444444444"/>
    <n v="0"/>
    <n v="0"/>
    <n v="0"/>
    <n v="0"/>
    <x v="0"/>
    <x v="2"/>
    <x v="3"/>
    <x v="3"/>
  </r>
  <r>
    <x v="14"/>
    <x v="14"/>
    <s v="n/a"/>
    <n v="0"/>
    <n v="0"/>
    <n v="0"/>
    <n v="0"/>
    <n v="0"/>
    <n v="0"/>
    <n v="0"/>
    <n v="0.7"/>
    <n v="0.7"/>
    <n v="280083.5"/>
    <n v="0"/>
    <n v="0"/>
    <n v="0"/>
    <n v="0"/>
    <x v="0"/>
    <x v="2"/>
    <x v="3"/>
    <x v="3"/>
  </r>
  <r>
    <x v="15"/>
    <x v="15"/>
    <s v="n/a"/>
    <n v="0"/>
    <n v="0"/>
    <n v="0"/>
    <n v="0"/>
    <n v="0"/>
    <n v="0"/>
    <n v="0"/>
    <n v="0.7"/>
    <n v="0.7"/>
    <n v="215519.25"/>
    <n v="0"/>
    <n v="0"/>
    <n v="0"/>
    <n v="0"/>
    <x v="0"/>
    <x v="2"/>
    <x v="3"/>
    <x v="3"/>
  </r>
  <r>
    <x v="16"/>
    <x v="16"/>
    <s v="n/a"/>
    <n v="0"/>
    <n v="0"/>
    <n v="0"/>
    <n v="0"/>
    <n v="0"/>
    <n v="0"/>
    <n v="0"/>
    <n v="0.7"/>
    <n v="0.7"/>
    <n v="232937.66666666666"/>
    <n v="0"/>
    <n v="0"/>
    <n v="0"/>
    <n v="0"/>
    <x v="0"/>
    <x v="2"/>
    <x v="3"/>
    <x v="3"/>
  </r>
  <r>
    <x v="17"/>
    <x v="17"/>
    <s v="2nd"/>
    <n v="0"/>
    <n v="190006"/>
    <n v="31564"/>
    <n v="221570"/>
    <n v="0"/>
    <n v="1"/>
    <n v="0"/>
    <n v="0.7"/>
    <n v="0.7"/>
    <n v="259332"/>
    <n v="81431"/>
    <n v="190006"/>
    <n v="0"/>
    <n v="271437"/>
    <x v="14"/>
    <x v="2"/>
    <x v="16"/>
    <x v="29"/>
  </r>
  <r>
    <x v="17"/>
    <x v="17"/>
    <s v="3rd"/>
    <n v="207926"/>
    <n v="0"/>
    <n v="28342"/>
    <n v="236268"/>
    <n v="1"/>
    <n v="0"/>
    <n v="0"/>
    <n v="0.7"/>
    <n v="0.7"/>
    <n v="259332"/>
    <n v="207926"/>
    <n v="89111"/>
    <n v="0"/>
    <n v="297037"/>
    <x v="0"/>
    <x v="22"/>
    <x v="17"/>
    <x v="30"/>
  </r>
  <r>
    <x v="17"/>
    <x v="17"/>
    <s v="4th"/>
    <n v="234200"/>
    <n v="0"/>
    <n v="98688"/>
    <n v="332888"/>
    <n v="1"/>
    <n v="0"/>
    <n v="0"/>
    <n v="0.7"/>
    <n v="0.7"/>
    <n v="259332"/>
    <n v="234200"/>
    <n v="100371"/>
    <n v="0"/>
    <n v="334571"/>
    <x v="0"/>
    <x v="23"/>
    <x v="18"/>
    <x v="31"/>
  </r>
  <r>
    <x v="18"/>
    <x v="18"/>
    <s v="n/a"/>
    <n v="0"/>
    <n v="0"/>
    <n v="0"/>
    <n v="0"/>
    <n v="0"/>
    <n v="0"/>
    <n v="0"/>
    <n v="0.7"/>
    <n v="0.7"/>
    <n v="308498"/>
    <n v="0"/>
    <n v="0"/>
    <n v="0"/>
    <n v="0"/>
    <x v="0"/>
    <x v="2"/>
    <x v="3"/>
    <x v="3"/>
  </r>
  <r>
    <x v="19"/>
    <x v="19"/>
    <s v="n/a"/>
    <n v="0"/>
    <n v="0"/>
    <n v="0"/>
    <n v="0"/>
    <n v="0"/>
    <n v="0"/>
    <n v="0"/>
    <n v="0.7"/>
    <n v="0.7"/>
    <n v="212879.625"/>
    <n v="0"/>
    <n v="0"/>
    <n v="0"/>
    <n v="0"/>
    <x v="0"/>
    <x v="2"/>
    <x v="3"/>
    <x v="3"/>
  </r>
  <r>
    <x v="20"/>
    <x v="20"/>
    <s v="1st"/>
    <n v="0"/>
    <n v="167612"/>
    <n v="59463"/>
    <n v="227075"/>
    <n v="0"/>
    <n v="1"/>
    <n v="0"/>
    <n v="0.7"/>
    <n v="0.7"/>
    <n v="258086.66666666666"/>
    <n v="77426"/>
    <n v="180661"/>
    <n v="0"/>
    <n v="258087"/>
    <x v="15"/>
    <x v="24"/>
    <x v="19"/>
    <x v="32"/>
  </r>
  <r>
    <x v="20"/>
    <x v="20"/>
    <s v="2nd"/>
    <n v="0"/>
    <n v="169640"/>
    <n v="66173"/>
    <n v="235813"/>
    <n v="0"/>
    <n v="1"/>
    <n v="0"/>
    <n v="0.7"/>
    <n v="0.7"/>
    <n v="258086.66666666666"/>
    <n v="77426"/>
    <n v="180661"/>
    <n v="0"/>
    <n v="258087"/>
    <x v="15"/>
    <x v="25"/>
    <x v="20"/>
    <x v="33"/>
  </r>
  <r>
    <x v="20"/>
    <x v="20"/>
    <s v="4th"/>
    <n v="0"/>
    <n v="184158"/>
    <n v="71139"/>
    <n v="255297"/>
    <n v="0"/>
    <n v="1"/>
    <n v="0"/>
    <n v="0.7"/>
    <n v="0.7"/>
    <n v="258086.66666666666"/>
    <n v="78925"/>
    <n v="184158"/>
    <n v="0"/>
    <n v="263083"/>
    <x v="16"/>
    <x v="2"/>
    <x v="21"/>
    <x v="34"/>
  </r>
  <r>
    <x v="20"/>
    <x v="20"/>
    <s v="5th"/>
    <n v="0"/>
    <n v="182100"/>
    <n v="74386"/>
    <n v="256486"/>
    <n v="0"/>
    <n v="1"/>
    <n v="0"/>
    <n v="0.7"/>
    <n v="0.7"/>
    <n v="258086.66666666666"/>
    <n v="78043"/>
    <n v="182100"/>
    <n v="0"/>
    <n v="260143"/>
    <x v="17"/>
    <x v="2"/>
    <x v="22"/>
    <x v="35"/>
  </r>
  <r>
    <x v="20"/>
    <x v="20"/>
    <s v="7th"/>
    <n v="0"/>
    <n v="142133"/>
    <n v="33944"/>
    <n v="176077"/>
    <n v="0"/>
    <n v="1"/>
    <n v="0"/>
    <n v="0.7"/>
    <n v="0.7"/>
    <n v="258086.66666666666"/>
    <n v="77426"/>
    <n v="180661"/>
    <n v="0"/>
    <n v="258087"/>
    <x v="15"/>
    <x v="26"/>
    <x v="23"/>
    <x v="36"/>
  </r>
  <r>
    <x v="20"/>
    <x v="20"/>
    <s v="8th"/>
    <n v="0"/>
    <n v="200644"/>
    <n v="61137"/>
    <n v="261781"/>
    <n v="0"/>
    <n v="1"/>
    <n v="0"/>
    <n v="0.7"/>
    <n v="0.7"/>
    <n v="258086.66666666666"/>
    <n v="85990"/>
    <n v="200644"/>
    <n v="0"/>
    <n v="286634"/>
    <x v="18"/>
    <x v="2"/>
    <x v="24"/>
    <x v="37"/>
  </r>
  <r>
    <x v="21"/>
    <x v="21"/>
    <s v="n/a"/>
    <n v="0"/>
    <n v="0"/>
    <n v="0"/>
    <n v="0"/>
    <n v="0"/>
    <n v="0"/>
    <n v="0"/>
    <n v="0.7"/>
    <n v="0.7"/>
    <n v="220676.92857142858"/>
    <n v="0"/>
    <n v="0"/>
    <n v="0"/>
    <n v="0"/>
    <x v="0"/>
    <x v="2"/>
    <x v="3"/>
    <x v="3"/>
  </r>
  <r>
    <x v="22"/>
    <x v="22"/>
    <s v="n/a"/>
    <n v="0"/>
    <n v="0"/>
    <n v="0"/>
    <n v="0"/>
    <n v="0"/>
    <n v="0"/>
    <n v="0"/>
    <n v="0.7"/>
    <n v="0.7"/>
    <n v="245442.375"/>
    <n v="0"/>
    <n v="0"/>
    <n v="0"/>
    <n v="0"/>
    <x v="0"/>
    <x v="2"/>
    <x v="3"/>
    <x v="3"/>
  </r>
  <r>
    <x v="23"/>
    <x v="23"/>
    <s v="2nd"/>
    <n v="0"/>
    <n v="100688"/>
    <n v="47958"/>
    <n v="148646"/>
    <n v="0"/>
    <n v="1"/>
    <n v="0"/>
    <n v="0.7"/>
    <n v="0.7"/>
    <n v="159211"/>
    <n v="47958"/>
    <n v="111448"/>
    <n v="0"/>
    <n v="159406"/>
    <x v="19"/>
    <x v="27"/>
    <x v="25"/>
    <x v="38"/>
  </r>
  <r>
    <x v="24"/>
    <x v="24"/>
    <s v="n/a"/>
    <n v="0"/>
    <n v="0"/>
    <n v="0"/>
    <n v="0"/>
    <n v="0"/>
    <n v="0"/>
    <n v="0"/>
    <n v="0.7"/>
    <n v="0.7"/>
    <n v="178287.875"/>
    <n v="0"/>
    <n v="0"/>
    <n v="0"/>
    <n v="0"/>
    <x v="0"/>
    <x v="2"/>
    <x v="3"/>
    <x v="3"/>
  </r>
  <r>
    <x v="25"/>
    <x v="25"/>
    <s v="n/a"/>
    <n v="0"/>
    <n v="0"/>
    <n v="0"/>
    <n v="0"/>
    <n v="0"/>
    <n v="0"/>
    <n v="0"/>
    <n v="0.7"/>
    <n v="0.7"/>
    <n v="367963"/>
    <n v="0"/>
    <n v="0"/>
    <n v="0"/>
    <n v="0"/>
    <x v="0"/>
    <x v="2"/>
    <x v="3"/>
    <x v="3"/>
  </r>
  <r>
    <x v="26"/>
    <x v="26"/>
    <s v="n/a"/>
    <n v="0"/>
    <n v="0"/>
    <n v="0"/>
    <n v="0"/>
    <n v="0"/>
    <n v="0"/>
    <n v="0"/>
    <n v="0.7"/>
    <n v="0.7"/>
    <n v="178510"/>
    <n v="0"/>
    <n v="0"/>
    <n v="0"/>
    <n v="0"/>
    <x v="0"/>
    <x v="2"/>
    <x v="3"/>
    <x v="3"/>
  </r>
  <r>
    <x v="27"/>
    <x v="27"/>
    <s v="n/a"/>
    <n v="0"/>
    <n v="0"/>
    <n v="0"/>
    <n v="0"/>
    <n v="0"/>
    <n v="0"/>
    <n v="0"/>
    <n v="0.7"/>
    <n v="0.7"/>
    <n v="135752.25"/>
    <n v="0"/>
    <n v="0"/>
    <n v="0"/>
    <n v="0"/>
    <x v="0"/>
    <x v="2"/>
    <x v="3"/>
    <x v="3"/>
  </r>
  <r>
    <x v="28"/>
    <x v="28"/>
    <s v="n/a"/>
    <n v="0"/>
    <n v="0"/>
    <n v="0"/>
    <n v="0"/>
    <n v="0"/>
    <n v="0"/>
    <n v="0"/>
    <n v="0.7"/>
    <n v="0.7"/>
    <n v="240460"/>
    <n v="0"/>
    <n v="0"/>
    <n v="0"/>
    <n v="0"/>
    <x v="0"/>
    <x v="2"/>
    <x v="3"/>
    <x v="3"/>
  </r>
  <r>
    <x v="29"/>
    <x v="29"/>
    <s v="n/a"/>
    <n v="0"/>
    <n v="0"/>
    <n v="0"/>
    <n v="0"/>
    <n v="0"/>
    <n v="0"/>
    <n v="0"/>
    <n v="0.7"/>
    <n v="0.7"/>
    <n v="151780.41666666666"/>
    <n v="0"/>
    <n v="0"/>
    <n v="0"/>
    <n v="0"/>
    <x v="0"/>
    <x v="2"/>
    <x v="3"/>
    <x v="3"/>
  </r>
  <r>
    <x v="30"/>
    <x v="30"/>
    <s v="n/a"/>
    <n v="0"/>
    <n v="0"/>
    <n v="0"/>
    <n v="0"/>
    <n v="0"/>
    <n v="0"/>
    <n v="0"/>
    <n v="0.7"/>
    <n v="0.7"/>
    <n v="170628.33333333334"/>
    <n v="0"/>
    <n v="0"/>
    <n v="0"/>
    <n v="0"/>
    <x v="0"/>
    <x v="2"/>
    <x v="3"/>
    <x v="3"/>
  </r>
  <r>
    <x v="31"/>
    <x v="31"/>
    <s v="5th"/>
    <n v="0"/>
    <n v="75712"/>
    <n v="18688"/>
    <n v="94400"/>
    <n v="0"/>
    <n v="1"/>
    <n v="0"/>
    <n v="0.7"/>
    <n v="0.7"/>
    <n v="171679.58823529413"/>
    <n v="51504"/>
    <n v="120176"/>
    <n v="0"/>
    <n v="171680"/>
    <x v="20"/>
    <x v="28"/>
    <x v="26"/>
    <x v="39"/>
  </r>
  <r>
    <x v="31"/>
    <x v="31"/>
    <s v="6th"/>
    <n v="0"/>
    <n v="49227"/>
    <n v="28079"/>
    <n v="77306"/>
    <n v="0"/>
    <n v="1"/>
    <n v="0"/>
    <n v="0.7"/>
    <n v="0.7"/>
    <n v="171679.58823529413"/>
    <n v="51504"/>
    <n v="120176"/>
    <n v="0"/>
    <n v="171680"/>
    <x v="20"/>
    <x v="29"/>
    <x v="27"/>
    <x v="40"/>
  </r>
  <r>
    <x v="31"/>
    <x v="31"/>
    <s v="8th"/>
    <n v="0"/>
    <n v="70469"/>
    <n v="24644"/>
    <n v="95113"/>
    <n v="0"/>
    <n v="1"/>
    <n v="0"/>
    <n v="0.7"/>
    <n v="0.7"/>
    <n v="171679.58823529413"/>
    <n v="51504"/>
    <n v="120176"/>
    <n v="0"/>
    <n v="171680"/>
    <x v="20"/>
    <x v="30"/>
    <x v="28"/>
    <x v="41"/>
  </r>
  <r>
    <x v="31"/>
    <x v="31"/>
    <s v="9th"/>
    <n v="0"/>
    <n v="70997"/>
    <n v="30609"/>
    <n v="101606"/>
    <n v="0"/>
    <n v="1"/>
    <n v="0"/>
    <n v="0.7"/>
    <n v="0.7"/>
    <n v="171679.58823529413"/>
    <n v="51504"/>
    <n v="120176"/>
    <n v="0"/>
    <n v="171680"/>
    <x v="20"/>
    <x v="31"/>
    <x v="29"/>
    <x v="42"/>
  </r>
  <r>
    <x v="31"/>
    <x v="31"/>
    <s v="10th"/>
    <n v="0"/>
    <n v="73945"/>
    <n v="39281"/>
    <n v="113226"/>
    <n v="0"/>
    <n v="1"/>
    <n v="0"/>
    <n v="0.7"/>
    <n v="0.7"/>
    <n v="171679.58823529413"/>
    <n v="51504"/>
    <n v="120176"/>
    <n v="0"/>
    <n v="171680"/>
    <x v="20"/>
    <x v="32"/>
    <x v="30"/>
    <x v="43"/>
  </r>
  <r>
    <x v="31"/>
    <x v="31"/>
    <s v="13th"/>
    <n v="0"/>
    <n v="63437"/>
    <n v="28397"/>
    <n v="91834"/>
    <n v="0"/>
    <n v="1"/>
    <n v="0"/>
    <n v="0.7"/>
    <n v="0.7"/>
    <n v="171679.58823529413"/>
    <n v="51504"/>
    <n v="120176"/>
    <n v="0"/>
    <n v="171680"/>
    <x v="20"/>
    <x v="33"/>
    <x v="31"/>
    <x v="44"/>
  </r>
  <r>
    <x v="31"/>
    <x v="31"/>
    <s v="14th"/>
    <n v="0"/>
    <n v="45370"/>
    <n v="22002"/>
    <n v="67372"/>
    <n v="0"/>
    <n v="1"/>
    <n v="0"/>
    <n v="0.7"/>
    <n v="0.7"/>
    <n v="171679.58823529413"/>
    <n v="51504"/>
    <n v="120176"/>
    <n v="0"/>
    <n v="171680"/>
    <x v="20"/>
    <x v="34"/>
    <x v="32"/>
    <x v="45"/>
  </r>
  <r>
    <x v="31"/>
    <x v="31"/>
    <s v="15th"/>
    <n v="0"/>
    <n v="53128"/>
    <n v="8140"/>
    <n v="61268"/>
    <n v="0"/>
    <n v="1"/>
    <n v="0"/>
    <n v="0.7"/>
    <n v="0.7"/>
    <n v="171679.58823529413"/>
    <n v="51504"/>
    <n v="120176"/>
    <n v="0"/>
    <n v="171680"/>
    <x v="20"/>
    <x v="35"/>
    <x v="33"/>
    <x v="46"/>
  </r>
  <r>
    <x v="31"/>
    <x v="31"/>
    <s v="16th"/>
    <n v="0"/>
    <n v="90088"/>
    <n v="48567"/>
    <n v="138655"/>
    <n v="0"/>
    <n v="1"/>
    <n v="0"/>
    <n v="0.7"/>
    <n v="0.7"/>
    <n v="171679.58823529413"/>
    <n v="51504"/>
    <n v="120176"/>
    <n v="0"/>
    <n v="171680"/>
    <x v="20"/>
    <x v="36"/>
    <x v="34"/>
    <x v="47"/>
  </r>
  <r>
    <x v="31"/>
    <x v="31"/>
    <s v="22nd"/>
    <n v="113574"/>
    <n v="0"/>
    <n v="61798"/>
    <n v="175372"/>
    <n v="1"/>
    <n v="0"/>
    <n v="0"/>
    <n v="0.7"/>
    <n v="0.7"/>
    <n v="171679.58823529413"/>
    <n v="120176"/>
    <n v="61798"/>
    <n v="0"/>
    <n v="181974"/>
    <x v="21"/>
    <x v="37"/>
    <x v="35"/>
    <x v="48"/>
  </r>
  <r>
    <x v="32"/>
    <x v="32"/>
    <s v="9th"/>
    <n v="163080"/>
    <n v="0"/>
    <n v="10588"/>
    <n v="173668"/>
    <n v="1"/>
    <n v="0"/>
    <n v="0"/>
    <n v="0.7"/>
    <n v="0.7"/>
    <n v="219527.5"/>
    <n v="163080"/>
    <n v="69891"/>
    <n v="0"/>
    <n v="232971"/>
    <x v="0"/>
    <x v="38"/>
    <x v="36"/>
    <x v="49"/>
  </r>
  <r>
    <x v="33"/>
    <x v="33"/>
    <s v="n/a"/>
    <n v="0"/>
    <n v="0"/>
    <n v="0"/>
    <n v="0"/>
    <n v="0"/>
    <n v="0"/>
    <n v="0"/>
    <n v="0.7"/>
    <n v="0.7"/>
    <n v="248670"/>
    <n v="0"/>
    <n v="0"/>
    <n v="0"/>
    <n v="0"/>
    <x v="0"/>
    <x v="2"/>
    <x v="3"/>
    <x v="3"/>
  </r>
  <r>
    <x v="34"/>
    <x v="34"/>
    <s v="7th"/>
    <n v="143959"/>
    <n v="0"/>
    <n v="0"/>
    <n v="143959"/>
    <n v="1"/>
    <n v="0"/>
    <n v="0"/>
    <n v="0.7"/>
    <n v="0.7"/>
    <n v="190413.46666666667"/>
    <n v="143959"/>
    <n v="61697"/>
    <n v="0"/>
    <n v="205656"/>
    <x v="0"/>
    <x v="39"/>
    <x v="3"/>
    <x v="50"/>
  </r>
  <r>
    <x v="35"/>
    <x v="35"/>
    <s v="1st"/>
    <s v=" "/>
    <s v=" "/>
    <s v=" "/>
    <s v=" "/>
    <n v="1"/>
    <n v="0"/>
    <n v="0"/>
    <n v="0.7"/>
    <n v="0.7"/>
    <n v="163353.25"/>
    <n v="114347"/>
    <n v="49006"/>
    <n v="0"/>
    <n v="163353"/>
    <x v="22"/>
    <x v="40"/>
    <x v="3"/>
    <x v="51"/>
  </r>
  <r>
    <x v="36"/>
    <x v="36"/>
    <s v="n/a"/>
    <n v="0"/>
    <n v="0"/>
    <n v="0"/>
    <n v="0"/>
    <n v="0"/>
    <n v="0"/>
    <n v="0"/>
    <n v="0.7"/>
    <n v="0.7"/>
    <n v="290140.40000000002"/>
    <n v="0"/>
    <n v="0"/>
    <n v="0"/>
    <n v="0"/>
    <x v="0"/>
    <x v="2"/>
    <x v="3"/>
    <x v="3"/>
  </r>
  <r>
    <x v="37"/>
    <x v="37"/>
    <s v="14th"/>
    <n v="0"/>
    <n v="148351"/>
    <n v="0"/>
    <n v="148351"/>
    <n v="0"/>
    <n v="1"/>
    <n v="0"/>
    <n v="0.7"/>
    <n v="0.7"/>
    <n v="190431.0625"/>
    <n v="63579"/>
    <n v="148351"/>
    <n v="0"/>
    <n v="211930"/>
    <x v="23"/>
    <x v="2"/>
    <x v="3"/>
    <x v="52"/>
  </r>
  <r>
    <x v="37"/>
    <x v="37"/>
    <s v="15th"/>
    <n v="128285"/>
    <n v="0"/>
    <n v="0"/>
    <n v="128285"/>
    <n v="1"/>
    <n v="0"/>
    <n v="0"/>
    <n v="0.7"/>
    <n v="0.7"/>
    <n v="190431.0625"/>
    <n v="133302"/>
    <n v="57129"/>
    <n v="0"/>
    <n v="190431"/>
    <x v="24"/>
    <x v="41"/>
    <x v="3"/>
    <x v="53"/>
  </r>
  <r>
    <x v="38"/>
    <x v="38"/>
    <s v="n/a"/>
    <n v="0"/>
    <n v="0"/>
    <n v="0"/>
    <n v="0"/>
    <n v="0"/>
    <n v="0"/>
    <n v="0"/>
    <n v="0.7"/>
    <n v="0.7"/>
    <n v="158128.5"/>
    <n v="0"/>
    <n v="0"/>
    <n v="0"/>
    <n v="0"/>
    <x v="0"/>
    <x v="2"/>
    <x v="3"/>
    <x v="3"/>
  </r>
  <r>
    <x v="39"/>
    <x v="39"/>
    <s v="1st"/>
    <n v="119392"/>
    <n v="0"/>
    <n v="8423"/>
    <n v="127815"/>
    <n v="1"/>
    <n v="0"/>
    <n v="0"/>
    <n v="0.7"/>
    <n v="0.7"/>
    <n v="175783.6"/>
    <n v="123049"/>
    <n v="52735"/>
    <n v="0"/>
    <n v="175784"/>
    <x v="25"/>
    <x v="42"/>
    <x v="37"/>
    <x v="54"/>
  </r>
  <r>
    <x v="39"/>
    <x v="39"/>
    <s v="4th"/>
    <n v="126452"/>
    <n v="0"/>
    <n v="22597"/>
    <n v="149049"/>
    <n v="1"/>
    <n v="0"/>
    <n v="0"/>
    <n v="0.7"/>
    <n v="0.7"/>
    <n v="175783.6"/>
    <n v="126452"/>
    <n v="54194"/>
    <n v="0"/>
    <n v="180646"/>
    <x v="0"/>
    <x v="43"/>
    <x v="38"/>
    <x v="55"/>
  </r>
  <r>
    <x v="40"/>
    <x v="40"/>
    <s v="n/a"/>
    <n v="0"/>
    <n v="0"/>
    <n v="0"/>
    <n v="0"/>
    <n v="0"/>
    <n v="0"/>
    <n v="0"/>
    <n v="0.7"/>
    <n v="0.7"/>
    <n v="276319"/>
    <n v="0"/>
    <n v="0"/>
    <n v="0"/>
    <n v="0"/>
    <x v="0"/>
    <x v="2"/>
    <x v="3"/>
    <x v="3"/>
  </r>
  <r>
    <x v="41"/>
    <x v="41"/>
    <s v="1st"/>
    <n v="115533"/>
    <n v="0"/>
    <n v="23937"/>
    <n v="139470"/>
    <n v="1"/>
    <n v="0"/>
    <n v="0"/>
    <n v="0.7"/>
    <n v="0.7"/>
    <n v="153961.375"/>
    <n v="115533"/>
    <n v="49514"/>
    <n v="0"/>
    <n v="165047"/>
    <x v="0"/>
    <x v="44"/>
    <x v="39"/>
    <x v="56"/>
  </r>
  <r>
    <x v="42"/>
    <x v="42"/>
    <s v="3rd"/>
    <n v="113404"/>
    <n v="0"/>
    <n v="1681"/>
    <n v="115085"/>
    <n v="1"/>
    <n v="0"/>
    <n v="0"/>
    <n v="0.7"/>
    <n v="0.7"/>
    <n v="133755.78260869565"/>
    <n v="113404"/>
    <n v="48602"/>
    <n v="0"/>
    <n v="162006"/>
    <x v="0"/>
    <x v="45"/>
    <x v="40"/>
    <x v="57"/>
  </r>
  <r>
    <x v="42"/>
    <x v="42"/>
    <s v="4th"/>
    <n v="115085"/>
    <n v="0"/>
    <n v="0"/>
    <n v="115085"/>
    <n v="1"/>
    <n v="0"/>
    <n v="0"/>
    <n v="0.7"/>
    <n v="0.7"/>
    <n v="133755.78260869565"/>
    <n v="115085"/>
    <n v="49322"/>
    <n v="0"/>
    <n v="164407"/>
    <x v="0"/>
    <x v="46"/>
    <x v="3"/>
    <x v="58"/>
  </r>
  <r>
    <x v="42"/>
    <x v="42"/>
    <s v="5th"/>
    <n v="88998"/>
    <n v="0"/>
    <n v="15264"/>
    <n v="104262"/>
    <n v="1"/>
    <n v="0"/>
    <n v="0"/>
    <n v="0.7"/>
    <n v="0.7"/>
    <n v="133755.78260869565"/>
    <n v="93629"/>
    <n v="40127"/>
    <n v="0"/>
    <n v="133756"/>
    <x v="26"/>
    <x v="47"/>
    <x v="41"/>
    <x v="59"/>
  </r>
  <r>
    <x v="42"/>
    <x v="42"/>
    <s v="8th"/>
    <n v="125066"/>
    <n v="0"/>
    <n v="14947"/>
    <n v="140013"/>
    <n v="1"/>
    <n v="0"/>
    <n v="0"/>
    <n v="0.7"/>
    <n v="0.7"/>
    <n v="133755.78260869565"/>
    <n v="125066"/>
    <n v="53600"/>
    <n v="0"/>
    <n v="178666"/>
    <x v="0"/>
    <x v="48"/>
    <x v="42"/>
    <x v="60"/>
  </r>
  <r>
    <x v="42"/>
    <x v="42"/>
    <s v="9th"/>
    <n v="0"/>
    <n v="78109"/>
    <n v="7894"/>
    <n v="86003"/>
    <n v="0"/>
    <n v="1"/>
    <n v="0"/>
    <n v="0.7"/>
    <n v="0.7"/>
    <n v="133755.78260869565"/>
    <n v="40127"/>
    <n v="93629"/>
    <n v="0"/>
    <n v="133756"/>
    <x v="27"/>
    <x v="49"/>
    <x v="43"/>
    <x v="61"/>
  </r>
  <r>
    <x v="42"/>
    <x v="42"/>
    <s v="11th"/>
    <n v="107939"/>
    <n v="0"/>
    <n v="11635"/>
    <n v="119574"/>
    <n v="1"/>
    <n v="0"/>
    <n v="0"/>
    <n v="0.7"/>
    <n v="0.7"/>
    <n v="133755.78260869565"/>
    <n v="107939"/>
    <n v="46260"/>
    <n v="0"/>
    <n v="154199"/>
    <x v="0"/>
    <x v="50"/>
    <x v="44"/>
    <x v="62"/>
  </r>
  <r>
    <x v="42"/>
    <x v="42"/>
    <s v="20th"/>
    <n v="0"/>
    <n v="66554"/>
    <n v="21410"/>
    <n v="87964"/>
    <n v="0"/>
    <n v="1"/>
    <n v="0"/>
    <n v="0.7"/>
    <n v="0.7"/>
    <n v="133755.78260869565"/>
    <n v="40127"/>
    <n v="93629"/>
    <n v="0"/>
    <n v="133756"/>
    <x v="27"/>
    <x v="51"/>
    <x v="45"/>
    <x v="63"/>
  </r>
  <r>
    <x v="42"/>
    <x v="42"/>
    <s v="21st"/>
    <n v="135660"/>
    <n v="0"/>
    <n v="53336"/>
    <n v="188996"/>
    <n v="1"/>
    <n v="0"/>
    <n v="0"/>
    <n v="0.7"/>
    <n v="0.7"/>
    <n v="133755.78260869565"/>
    <n v="135660"/>
    <n v="58140"/>
    <n v="0"/>
    <n v="193800"/>
    <x v="0"/>
    <x v="52"/>
    <x v="46"/>
    <x v="64"/>
  </r>
  <r>
    <x v="42"/>
    <x v="42"/>
    <s v="26th"/>
    <n v="116944"/>
    <n v="0"/>
    <n v="24526"/>
    <n v="141470"/>
    <n v="1"/>
    <n v="0"/>
    <n v="0"/>
    <n v="0.7"/>
    <n v="0.7"/>
    <n v="133755.78260869565"/>
    <n v="116944"/>
    <n v="50119"/>
    <n v="0"/>
    <n v="167063"/>
    <x v="0"/>
    <x v="53"/>
    <x v="47"/>
    <x v="65"/>
  </r>
  <r>
    <x v="42"/>
    <x v="42"/>
    <s v="28th"/>
    <n v="0"/>
    <n v="62508"/>
    <n v="13628"/>
    <n v="76136"/>
    <n v="0"/>
    <n v="1"/>
    <n v="0"/>
    <n v="0.7"/>
    <n v="0.7"/>
    <n v="133755.78260869565"/>
    <n v="40127"/>
    <n v="93629"/>
    <n v="0"/>
    <n v="133756"/>
    <x v="27"/>
    <x v="54"/>
    <x v="48"/>
    <x v="66"/>
  </r>
  <r>
    <x v="42"/>
    <x v="42"/>
    <s v="29th"/>
    <n v="0"/>
    <n v="41321"/>
    <n v="4822"/>
    <n v="46143"/>
    <n v="0"/>
    <n v="1"/>
    <n v="0"/>
    <n v="0.7"/>
    <n v="0.7"/>
    <n v="133755.78260869565"/>
    <n v="40127"/>
    <n v="93629"/>
    <n v="0"/>
    <n v="133756"/>
    <x v="27"/>
    <x v="55"/>
    <x v="49"/>
    <x v="67"/>
  </r>
  <r>
    <x v="42"/>
    <x v="42"/>
    <s v="30th"/>
    <n v="0"/>
    <n v="93041"/>
    <n v="12752"/>
    <n v="105793"/>
    <n v="0"/>
    <n v="1"/>
    <n v="0"/>
    <n v="0.7"/>
    <n v="0.7"/>
    <n v="133755.78260869565"/>
    <n v="40127"/>
    <n v="93629"/>
    <n v="0"/>
    <n v="133756"/>
    <x v="27"/>
    <x v="56"/>
    <x v="50"/>
    <x v="68"/>
  </r>
  <r>
    <x v="42"/>
    <x v="42"/>
    <s v="33rd"/>
    <n v="0"/>
    <n v="43769"/>
    <n v="6823"/>
    <n v="50592"/>
    <n v="0"/>
    <n v="1"/>
    <n v="0"/>
    <n v="0.7"/>
    <n v="0.7"/>
    <n v="133755.78260869565"/>
    <n v="40127"/>
    <n v="93629"/>
    <n v="0"/>
    <n v="133756"/>
    <x v="27"/>
    <x v="57"/>
    <x v="51"/>
    <x v="69"/>
  </r>
  <r>
    <x v="43"/>
    <x v="43"/>
    <s v="n/a"/>
    <n v="0"/>
    <n v="0"/>
    <n v="0"/>
    <n v="0"/>
    <n v="0"/>
    <n v="0"/>
    <n v="0"/>
    <n v="0.7"/>
    <n v="0.7"/>
    <n v="141492.5"/>
    <n v="0"/>
    <n v="0"/>
    <n v="0"/>
    <n v="0"/>
    <x v="0"/>
    <x v="2"/>
    <x v="3"/>
    <x v="3"/>
  </r>
  <r>
    <x v="44"/>
    <x v="44"/>
    <s v="n/a"/>
    <n v="0"/>
    <n v="0"/>
    <n v="0"/>
    <n v="0"/>
    <n v="0"/>
    <n v="0"/>
    <n v="0"/>
    <n v="0.7"/>
    <n v="0.7"/>
    <n v="191504"/>
    <n v="0"/>
    <n v="0"/>
    <n v="0"/>
    <n v="0"/>
    <x v="0"/>
    <x v="2"/>
    <x v="3"/>
    <x v="3"/>
  </r>
  <r>
    <x v="45"/>
    <x v="45"/>
    <s v="3rd"/>
    <n v="0"/>
    <n v="139197"/>
    <n v="8205"/>
    <n v="147402"/>
    <n v="0"/>
    <n v="1"/>
    <n v="0"/>
    <n v="0.7"/>
    <n v="0.7"/>
    <n v="197720.375"/>
    <n v="59656"/>
    <n v="139197"/>
    <n v="0"/>
    <n v="198853"/>
    <x v="28"/>
    <x v="2"/>
    <x v="52"/>
    <x v="70"/>
  </r>
  <r>
    <x v="45"/>
    <x v="45"/>
    <s v="6th"/>
    <n v="133898"/>
    <n v="0"/>
    <n v="109453"/>
    <n v="243351"/>
    <n v="1"/>
    <n v="0"/>
    <n v="0"/>
    <n v="0.7"/>
    <n v="0.7"/>
    <n v="197720.375"/>
    <n v="138404"/>
    <n v="109453"/>
    <n v="0"/>
    <n v="247857"/>
    <x v="29"/>
    <x v="58"/>
    <x v="53"/>
    <x v="71"/>
  </r>
  <r>
    <x v="45"/>
    <x v="45"/>
    <s v="9th"/>
    <n v="117465"/>
    <n v="0"/>
    <n v="45350"/>
    <n v="162815"/>
    <n v="1"/>
    <n v="0"/>
    <n v="0"/>
    <n v="0.7"/>
    <n v="0.7"/>
    <n v="197720.375"/>
    <n v="138404"/>
    <n v="59316"/>
    <n v="0"/>
    <n v="197720"/>
    <x v="30"/>
    <x v="59"/>
    <x v="54"/>
    <x v="72"/>
  </r>
  <r>
    <x v="46"/>
    <x v="46"/>
    <s v="4th"/>
    <n v="153079"/>
    <n v="0"/>
    <n v="0"/>
    <n v="153079"/>
    <n v="1"/>
    <n v="0"/>
    <n v="0"/>
    <n v="0.7"/>
    <n v="0.7"/>
    <n v="208502.33333333334"/>
    <n v="153079"/>
    <n v="65605"/>
    <n v="0"/>
    <n v="218684"/>
    <x v="0"/>
    <x v="60"/>
    <x v="3"/>
    <x v="73"/>
  </r>
  <r>
    <x v="47"/>
    <x v="47"/>
    <s v="n/a"/>
    <n v="0"/>
    <n v="0"/>
    <n v="0"/>
    <n v="0"/>
    <n v="0"/>
    <n v="0"/>
    <n v="0"/>
    <n v="0.7"/>
    <n v="0.7"/>
    <n v="146462.66666666666"/>
    <n v="0"/>
    <n v="0"/>
    <n v="0"/>
    <n v="0"/>
    <x v="0"/>
    <x v="2"/>
    <x v="3"/>
    <x v="3"/>
  </r>
  <r>
    <x v="48"/>
    <x v="48"/>
    <s v="n/a"/>
    <n v="0"/>
    <n v="0"/>
    <n v="0"/>
    <n v="0"/>
    <n v="0"/>
    <n v="0"/>
    <n v="0"/>
    <n v="0.7"/>
    <n v="0.7"/>
    <n v="294447.5"/>
    <n v="0"/>
    <n v="0"/>
    <n v="0"/>
    <n v="0"/>
    <x v="0"/>
    <x v="2"/>
    <x v="3"/>
    <x v="3"/>
  </r>
  <r>
    <x v="49"/>
    <x v="49"/>
    <s v="n/a"/>
    <n v="0"/>
    <n v="0"/>
    <n v="0"/>
    <n v="0"/>
    <n v="0"/>
    <n v="0"/>
    <n v="0"/>
    <n v="0.7"/>
    <n v="0.7"/>
    <n v="171153"/>
    <n v="0"/>
    <n v="0"/>
    <n v="0"/>
    <n v="0"/>
    <x v="0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2">
        <item x="0"/>
        <item x="25"/>
        <item x="29"/>
        <item x="26"/>
        <item x="24"/>
        <item x="13"/>
        <item x="21"/>
        <item x="30"/>
        <item x="27"/>
        <item x="7"/>
        <item x="6"/>
        <item x="19"/>
        <item x="20"/>
        <item x="2"/>
        <item x="5"/>
        <item x="3"/>
        <item x="1"/>
        <item x="4"/>
        <item x="28"/>
        <item x="23"/>
        <item x="9"/>
        <item x="12"/>
        <item x="10"/>
        <item x="11"/>
        <item x="15"/>
        <item x="17"/>
        <item x="16"/>
        <item x="14"/>
        <item x="18"/>
        <item x="22"/>
        <item x="8"/>
        <item t="default"/>
      </items>
    </pivotField>
    <pivotField dataField="1" compact="0" numFmtId="3" outline="0" showAll="0">
      <items count="62">
        <item x="2"/>
        <item x="17"/>
        <item x="56"/>
        <item x="8"/>
        <item x="27"/>
        <item x="25"/>
        <item x="24"/>
        <item x="49"/>
        <item x="51"/>
        <item x="36"/>
        <item x="54"/>
        <item x="10"/>
        <item x="9"/>
        <item x="12"/>
        <item x="26"/>
        <item x="47"/>
        <item x="28"/>
        <item x="32"/>
        <item x="50"/>
        <item x="11"/>
        <item x="45"/>
        <item x="7"/>
        <item x="40"/>
        <item x="31"/>
        <item x="46"/>
        <item x="1"/>
        <item x="44"/>
        <item x="30"/>
        <item x="57"/>
        <item x="53"/>
        <item x="55"/>
        <item x="42"/>
        <item x="21"/>
        <item x="48"/>
        <item x="43"/>
        <item x="4"/>
        <item x="19"/>
        <item x="33"/>
        <item x="0"/>
        <item x="41"/>
        <item x="52"/>
        <item x="59"/>
        <item x="39"/>
        <item x="37"/>
        <item x="5"/>
        <item x="60"/>
        <item x="14"/>
        <item x="18"/>
        <item x="35"/>
        <item x="3"/>
        <item x="20"/>
        <item x="38"/>
        <item x="29"/>
        <item x="15"/>
        <item x="34"/>
        <item x="13"/>
        <item x="22"/>
        <item x="6"/>
        <item x="23"/>
        <item x="58"/>
        <item x="16"/>
        <item t="default"/>
      </items>
    </pivotField>
    <pivotField dataField="1" compact="0" numFmtId="3" outline="0" showAll="0">
      <items count="56">
        <item x="53"/>
        <item x="18"/>
        <item x="22"/>
        <item x="21"/>
        <item x="20"/>
        <item x="35"/>
        <item x="24"/>
        <item x="19"/>
        <item x="12"/>
        <item x="46"/>
        <item x="11"/>
        <item x="34"/>
        <item x="25"/>
        <item x="54"/>
        <item x="7"/>
        <item x="5"/>
        <item x="1"/>
        <item x="6"/>
        <item x="30"/>
        <item x="8"/>
        <item x="23"/>
        <item x="16"/>
        <item x="29"/>
        <item x="31"/>
        <item x="17"/>
        <item x="9"/>
        <item x="27"/>
        <item x="28"/>
        <item x="47"/>
        <item x="39"/>
        <item x="38"/>
        <item x="32"/>
        <item x="45"/>
        <item x="26"/>
        <item x="4"/>
        <item x="41"/>
        <item x="42"/>
        <item x="48"/>
        <item x="50"/>
        <item x="44"/>
        <item x="36"/>
        <item x="10"/>
        <item x="37"/>
        <item x="52"/>
        <item x="33"/>
        <item x="43"/>
        <item x="51"/>
        <item x="49"/>
        <item x="2"/>
        <item x="0"/>
        <item x="40"/>
        <item x="13"/>
        <item x="15"/>
        <item x="14"/>
        <item x="3"/>
        <item t="default"/>
      </items>
    </pivotField>
    <pivotField dataField="1" compact="0" numFmtId="3" outline="0" showAll="0">
      <items count="75">
        <item x="3"/>
        <item x="31"/>
        <item x="35"/>
        <item x="71"/>
        <item x="64"/>
        <item x="48"/>
        <item x="34"/>
        <item x="1"/>
        <item x="11"/>
        <item x="38"/>
        <item x="8"/>
        <item x="5"/>
        <item x="20"/>
        <item x="13"/>
        <item x="33"/>
        <item x="37"/>
        <item x="56"/>
        <item x="65"/>
        <item x="6"/>
        <item x="18"/>
        <item x="68"/>
        <item x="59"/>
        <item x="32"/>
        <item x="55"/>
        <item x="47"/>
        <item x="62"/>
        <item x="72"/>
        <item x="60"/>
        <item x="63"/>
        <item x="57"/>
        <item x="61"/>
        <item x="54"/>
        <item x="12"/>
        <item x="58"/>
        <item x="29"/>
        <item x="70"/>
        <item x="10"/>
        <item x="0"/>
        <item x="2"/>
        <item x="25"/>
        <item x="9"/>
        <item x="66"/>
        <item x="43"/>
        <item x="49"/>
        <item x="28"/>
        <item x="30"/>
        <item x="50"/>
        <item x="53"/>
        <item x="52"/>
        <item x="73"/>
        <item x="21"/>
        <item x="22"/>
        <item x="27"/>
        <item x="23"/>
        <item x="26"/>
        <item x="42"/>
        <item x="17"/>
        <item x="24"/>
        <item x="41"/>
        <item x="39"/>
        <item x="15"/>
        <item x="14"/>
        <item x="44"/>
        <item x="36"/>
        <item x="69"/>
        <item x="67"/>
        <item x="16"/>
        <item x="7"/>
        <item x="40"/>
        <item x="4"/>
        <item x="45"/>
        <item x="46"/>
        <item x="51"/>
        <item x="19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3"/>
    <col min="4" max="5" width="10.83203125" style="3"/>
    <col min="6" max="6" width="12.1640625" style="3" customWidth="1"/>
    <col min="7" max="7" width="10.83203125" style="23" customWidth="1"/>
    <col min="8" max="9" width="10.83203125" style="13" customWidth="1"/>
    <col min="10" max="10" width="10.83203125" style="75" customWidth="1"/>
    <col min="11" max="14" width="10.83203125" style="13" customWidth="1"/>
    <col min="15" max="15" width="10.83203125" style="107"/>
    <col min="16" max="17" width="10.83203125" style="108"/>
    <col min="18" max="18" width="12.1640625" style="108" customWidth="1"/>
    <col min="19" max="19" width="5.1640625" style="28" customWidth="1"/>
    <col min="20" max="20" width="5.1640625" customWidth="1"/>
    <col min="21" max="21" width="5.1640625" style="34" customWidth="1"/>
    <col min="22" max="22" width="5.1640625" customWidth="1"/>
    <col min="23" max="23" width="10.83203125" style="113"/>
    <col min="24" max="24" width="10.83203125" style="114"/>
  </cols>
  <sheetData>
    <row r="1" spans="1:24" s="16" customFormat="1" x14ac:dyDescent="0.2">
      <c r="A1" s="1"/>
      <c r="B1" s="1" t="s">
        <v>19</v>
      </c>
      <c r="C1" s="24"/>
      <c r="D1" s="18" t="s">
        <v>14</v>
      </c>
      <c r="E1" s="10"/>
      <c r="F1" s="10"/>
      <c r="G1" s="71"/>
      <c r="H1" s="72" t="s">
        <v>157</v>
      </c>
      <c r="I1" s="73"/>
      <c r="J1" s="74" t="s">
        <v>158</v>
      </c>
      <c r="K1" s="97"/>
      <c r="L1" s="98" t="s">
        <v>174</v>
      </c>
      <c r="M1" s="98"/>
      <c r="N1" s="98"/>
      <c r="O1" s="97"/>
      <c r="P1" s="98" t="s">
        <v>179</v>
      </c>
      <c r="Q1" s="98"/>
      <c r="R1" s="99"/>
      <c r="S1" s="30"/>
      <c r="T1" s="4" t="s">
        <v>15</v>
      </c>
      <c r="U1" s="22"/>
      <c r="V1" s="22"/>
      <c r="W1" s="109" t="s">
        <v>184</v>
      </c>
      <c r="X1" s="110"/>
    </row>
    <row r="2" spans="1:24" s="17" customFormat="1" x14ac:dyDescent="0.2">
      <c r="A2" s="19" t="s">
        <v>0</v>
      </c>
      <c r="B2" s="19" t="s">
        <v>109</v>
      </c>
      <c r="C2" s="25" t="s">
        <v>16</v>
      </c>
      <c r="D2" s="1" t="s">
        <v>17</v>
      </c>
      <c r="E2" s="21" t="s">
        <v>18</v>
      </c>
      <c r="F2" s="20" t="s">
        <v>110</v>
      </c>
      <c r="G2" s="71" t="s">
        <v>159</v>
      </c>
      <c r="H2" s="73" t="s">
        <v>160</v>
      </c>
      <c r="I2" s="73" t="s">
        <v>161</v>
      </c>
      <c r="J2" s="74" t="s">
        <v>162</v>
      </c>
      <c r="K2" s="97" t="s">
        <v>169</v>
      </c>
      <c r="L2" s="98" t="s">
        <v>170</v>
      </c>
      <c r="M2" s="98" t="s">
        <v>171</v>
      </c>
      <c r="N2" s="98" t="s">
        <v>172</v>
      </c>
      <c r="O2" s="97" t="s">
        <v>180</v>
      </c>
      <c r="P2" s="98" t="s">
        <v>181</v>
      </c>
      <c r="Q2" s="98" t="s">
        <v>182</v>
      </c>
      <c r="R2" s="99" t="s">
        <v>183</v>
      </c>
      <c r="S2" s="25" t="s">
        <v>16</v>
      </c>
      <c r="T2" s="1" t="s">
        <v>17</v>
      </c>
      <c r="U2" s="1" t="s">
        <v>18</v>
      </c>
      <c r="V2" s="1" t="s">
        <v>110</v>
      </c>
      <c r="W2" s="97" t="s">
        <v>185</v>
      </c>
      <c r="X2" s="98" t="s">
        <v>186</v>
      </c>
    </row>
    <row r="3" spans="1:24" s="12" customFormat="1" x14ac:dyDescent="0.2">
      <c r="A3" t="s">
        <v>21</v>
      </c>
      <c r="B3" t="s">
        <v>22</v>
      </c>
      <c r="C3" s="23">
        <v>704533</v>
      </c>
      <c r="D3" s="13">
        <v>331764</v>
      </c>
      <c r="E3" s="14">
        <f>F3-D3-C3</f>
        <v>44583</v>
      </c>
      <c r="F3" s="13">
        <v>1080880</v>
      </c>
      <c r="G3" s="78">
        <v>425625</v>
      </c>
      <c r="H3" s="77">
        <v>2</v>
      </c>
      <c r="I3" s="77">
        <v>1</v>
      </c>
      <c r="J3" s="75">
        <f t="shared" ref="J3:J34" si="0">(F3-G3)/(V3-SUM(H3:I3))</f>
        <v>163813.75</v>
      </c>
      <c r="K3" s="13">
        <v>57294</v>
      </c>
      <c r="L3" s="13">
        <v>106359</v>
      </c>
      <c r="M3" s="13">
        <v>-43769</v>
      </c>
      <c r="N3" s="13">
        <v>119884</v>
      </c>
      <c r="O3" s="100">
        <f t="shared" ref="O3:R34" si="1">C3+K3</f>
        <v>761827</v>
      </c>
      <c r="P3" s="101">
        <f t="shared" si="1"/>
        <v>438123</v>
      </c>
      <c r="Q3" s="102">
        <f t="shared" si="1"/>
        <v>814</v>
      </c>
      <c r="R3" s="101">
        <f t="shared" si="1"/>
        <v>1200764</v>
      </c>
      <c r="S3" s="28">
        <v>6</v>
      </c>
      <c r="T3" s="12">
        <v>1</v>
      </c>
      <c r="U3" s="33">
        <v>0</v>
      </c>
      <c r="V3">
        <v>7</v>
      </c>
      <c r="W3" s="111">
        <f t="shared" ref="W3:W34" si="2">O3/SUM(O3:P3)</f>
        <v>0.63488228676194847</v>
      </c>
      <c r="X3" s="112">
        <f>S3/SUM(S3:T3)</f>
        <v>0.8571428571428571</v>
      </c>
    </row>
    <row r="4" spans="1:24" s="6" customFormat="1" x14ac:dyDescent="0.2">
      <c r="A4" s="12" t="s">
        <v>23</v>
      </c>
      <c r="B4" s="12" t="s">
        <v>24</v>
      </c>
      <c r="C4" s="23">
        <v>142572</v>
      </c>
      <c r="D4" s="3">
        <v>114602</v>
      </c>
      <c r="E4" s="7">
        <f>F4-D4-C4</f>
        <v>22567</v>
      </c>
      <c r="F4" s="3">
        <v>279741</v>
      </c>
      <c r="G4" s="78">
        <v>0</v>
      </c>
      <c r="H4" s="77">
        <v>0</v>
      </c>
      <c r="I4" s="77">
        <v>0</v>
      </c>
      <c r="J4" s="75">
        <f t="shared" si="0"/>
        <v>279741</v>
      </c>
      <c r="K4" s="13">
        <v>0</v>
      </c>
      <c r="L4" s="13">
        <v>0</v>
      </c>
      <c r="M4" s="13">
        <v>0</v>
      </c>
      <c r="N4" s="13">
        <v>0</v>
      </c>
      <c r="O4" s="100">
        <f t="shared" si="1"/>
        <v>142572</v>
      </c>
      <c r="P4" s="101">
        <f t="shared" si="1"/>
        <v>114602</v>
      </c>
      <c r="Q4" s="102">
        <f t="shared" si="1"/>
        <v>22567</v>
      </c>
      <c r="R4" s="101">
        <f t="shared" si="1"/>
        <v>279741</v>
      </c>
      <c r="S4" s="28">
        <v>1</v>
      </c>
      <c r="T4">
        <v>0</v>
      </c>
      <c r="U4" s="33">
        <v>0</v>
      </c>
      <c r="V4">
        <v>1</v>
      </c>
      <c r="W4" s="111">
        <f t="shared" si="2"/>
        <v>0.55437952514639899</v>
      </c>
      <c r="X4" s="112">
        <f t="shared" ref="X4:X52" si="3">S4/SUM(S4:T4)</f>
        <v>1</v>
      </c>
    </row>
    <row r="5" spans="1:24" s="6" customFormat="1" x14ac:dyDescent="0.2">
      <c r="A5" t="s">
        <v>25</v>
      </c>
      <c r="B5" t="s">
        <v>3</v>
      </c>
      <c r="C5" s="23">
        <v>817168</v>
      </c>
      <c r="D5" s="3">
        <v>577943</v>
      </c>
      <c r="E5" s="7">
        <f t="shared" ref="E5:E52" si="4">F5-D5-C5</f>
        <v>72492</v>
      </c>
      <c r="F5" s="3">
        <v>1467603</v>
      </c>
      <c r="G5" s="78">
        <v>242230</v>
      </c>
      <c r="H5" s="77">
        <v>1</v>
      </c>
      <c r="I5" s="77">
        <v>1</v>
      </c>
      <c r="J5" s="75">
        <f t="shared" si="0"/>
        <v>175053.28571428571</v>
      </c>
      <c r="K5" s="13">
        <v>52516</v>
      </c>
      <c r="L5" s="13">
        <v>123463</v>
      </c>
      <c r="M5" s="13">
        <v>-59285</v>
      </c>
      <c r="N5" s="13">
        <v>116694</v>
      </c>
      <c r="O5" s="100">
        <f t="shared" si="1"/>
        <v>869684</v>
      </c>
      <c r="P5" s="101">
        <f t="shared" si="1"/>
        <v>701406</v>
      </c>
      <c r="Q5" s="102">
        <f t="shared" si="1"/>
        <v>13207</v>
      </c>
      <c r="R5" s="101">
        <f t="shared" si="1"/>
        <v>1584297</v>
      </c>
      <c r="S5" s="28">
        <v>5</v>
      </c>
      <c r="T5">
        <v>4</v>
      </c>
      <c r="U5" s="34">
        <v>0</v>
      </c>
      <c r="V5">
        <v>9</v>
      </c>
      <c r="W5" s="111">
        <f t="shared" si="2"/>
        <v>0.55355453856876435</v>
      </c>
      <c r="X5" s="112">
        <f t="shared" si="3"/>
        <v>0.55555555555555558</v>
      </c>
    </row>
    <row r="6" spans="1:24" s="6" customFormat="1" x14ac:dyDescent="0.2">
      <c r="A6" t="s">
        <v>26</v>
      </c>
      <c r="B6" t="s">
        <v>27</v>
      </c>
      <c r="C6" s="23">
        <v>509631</v>
      </c>
      <c r="D6" s="3">
        <v>254774</v>
      </c>
      <c r="E6" s="7">
        <f t="shared" si="4"/>
        <v>66247</v>
      </c>
      <c r="F6" s="3">
        <v>830652</v>
      </c>
      <c r="G6" s="78">
        <v>190935</v>
      </c>
      <c r="H6" s="77">
        <v>1</v>
      </c>
      <c r="I6" s="77">
        <v>0</v>
      </c>
      <c r="J6" s="75">
        <f t="shared" si="0"/>
        <v>213239</v>
      </c>
      <c r="K6" s="13">
        <v>0</v>
      </c>
      <c r="L6" s="13">
        <v>64984</v>
      </c>
      <c r="M6" s="13">
        <v>-39305</v>
      </c>
      <c r="N6" s="13">
        <v>25679</v>
      </c>
      <c r="O6" s="100">
        <f t="shared" si="1"/>
        <v>509631</v>
      </c>
      <c r="P6" s="101">
        <f t="shared" si="1"/>
        <v>319758</v>
      </c>
      <c r="Q6" s="102">
        <f t="shared" si="1"/>
        <v>26942</v>
      </c>
      <c r="R6" s="101">
        <f t="shared" si="1"/>
        <v>856331</v>
      </c>
      <c r="S6" s="28">
        <v>4</v>
      </c>
      <c r="T6">
        <v>0</v>
      </c>
      <c r="U6" s="33">
        <v>0</v>
      </c>
      <c r="V6">
        <v>4</v>
      </c>
      <c r="W6" s="111">
        <f t="shared" si="2"/>
        <v>0.61446558852359989</v>
      </c>
      <c r="X6" s="112">
        <f t="shared" si="3"/>
        <v>1</v>
      </c>
    </row>
    <row r="7" spans="1:24" s="6" customFormat="1" x14ac:dyDescent="0.2">
      <c r="A7" t="s">
        <v>28</v>
      </c>
      <c r="B7" t="s">
        <v>29</v>
      </c>
      <c r="C7" s="23">
        <v>2950679</v>
      </c>
      <c r="D7" s="3">
        <v>4067737</v>
      </c>
      <c r="E7" s="7">
        <f t="shared" si="4"/>
        <v>114005</v>
      </c>
      <c r="F7" s="3">
        <v>7132421</v>
      </c>
      <c r="G7" s="78">
        <v>1261975</v>
      </c>
      <c r="H7" s="77">
        <v>2</v>
      </c>
      <c r="I7" s="77">
        <v>9</v>
      </c>
      <c r="J7" s="75">
        <f t="shared" si="0"/>
        <v>139772.52380952382</v>
      </c>
      <c r="K7" s="13">
        <v>423020</v>
      </c>
      <c r="L7" s="13">
        <v>303658</v>
      </c>
      <c r="M7" s="13">
        <v>-114005</v>
      </c>
      <c r="N7" s="13">
        <v>612673</v>
      </c>
      <c r="O7" s="100">
        <f t="shared" si="1"/>
        <v>3373699</v>
      </c>
      <c r="P7" s="101">
        <f t="shared" si="1"/>
        <v>4371395</v>
      </c>
      <c r="Q7" s="102">
        <f t="shared" si="1"/>
        <v>0</v>
      </c>
      <c r="R7" s="101">
        <f t="shared" si="1"/>
        <v>7745094</v>
      </c>
      <c r="S7" s="31">
        <v>14</v>
      </c>
      <c r="T7" s="6">
        <v>39</v>
      </c>
      <c r="U7" s="35">
        <v>0</v>
      </c>
      <c r="V7" s="6">
        <v>53</v>
      </c>
      <c r="W7" s="111">
        <f t="shared" si="2"/>
        <v>0.43559174362506126</v>
      </c>
      <c r="X7" s="112">
        <f t="shared" si="3"/>
        <v>0.26415094339622641</v>
      </c>
    </row>
    <row r="8" spans="1:24" s="6" customFormat="1" x14ac:dyDescent="0.2">
      <c r="A8" t="s">
        <v>30</v>
      </c>
      <c r="B8" t="s">
        <v>31</v>
      </c>
      <c r="C8" s="23">
        <v>1000197</v>
      </c>
      <c r="D8" s="3">
        <v>936417</v>
      </c>
      <c r="E8" s="7">
        <f t="shared" si="4"/>
        <v>63911</v>
      </c>
      <c r="F8" s="3">
        <v>2000525</v>
      </c>
      <c r="G8" s="78">
        <v>0</v>
      </c>
      <c r="H8" s="77">
        <v>0</v>
      </c>
      <c r="I8" s="77">
        <v>0</v>
      </c>
      <c r="J8" s="75">
        <f t="shared" si="0"/>
        <v>285789.28571428574</v>
      </c>
      <c r="K8" s="13">
        <v>0</v>
      </c>
      <c r="L8" s="13">
        <v>0</v>
      </c>
      <c r="M8" s="13">
        <v>0</v>
      </c>
      <c r="N8" s="13">
        <v>0</v>
      </c>
      <c r="O8" s="100">
        <f t="shared" si="1"/>
        <v>1000197</v>
      </c>
      <c r="P8" s="101">
        <f t="shared" si="1"/>
        <v>936417</v>
      </c>
      <c r="Q8" s="102">
        <f t="shared" si="1"/>
        <v>63911</v>
      </c>
      <c r="R8" s="101">
        <f t="shared" si="1"/>
        <v>2000525</v>
      </c>
      <c r="S8" s="28">
        <v>4</v>
      </c>
      <c r="T8">
        <v>3</v>
      </c>
      <c r="U8" s="33">
        <v>0</v>
      </c>
      <c r="V8">
        <v>7</v>
      </c>
      <c r="W8" s="111">
        <f t="shared" si="2"/>
        <v>0.5164668849858568</v>
      </c>
      <c r="X8" s="112">
        <f t="shared" si="3"/>
        <v>0.5714285714285714</v>
      </c>
    </row>
    <row r="9" spans="1:24" s="6" customFormat="1" x14ac:dyDescent="0.2">
      <c r="A9" t="s">
        <v>32</v>
      </c>
      <c r="B9" t="s">
        <v>33</v>
      </c>
      <c r="C9" s="23">
        <v>409513</v>
      </c>
      <c r="D9" s="3">
        <v>596390</v>
      </c>
      <c r="E9" s="7">
        <f t="shared" si="4"/>
        <v>61954</v>
      </c>
      <c r="F9" s="3">
        <v>1067857</v>
      </c>
      <c r="G9" s="78">
        <v>0</v>
      </c>
      <c r="H9" s="77">
        <v>0</v>
      </c>
      <c r="I9" s="77">
        <v>0</v>
      </c>
      <c r="J9" s="75">
        <f t="shared" si="0"/>
        <v>213571.4</v>
      </c>
      <c r="K9" s="13">
        <v>0</v>
      </c>
      <c r="L9" s="13">
        <v>0</v>
      </c>
      <c r="M9" s="13">
        <v>0</v>
      </c>
      <c r="N9" s="13">
        <v>0</v>
      </c>
      <c r="O9" s="100">
        <f t="shared" si="1"/>
        <v>409513</v>
      </c>
      <c r="P9" s="101">
        <f t="shared" si="1"/>
        <v>596390</v>
      </c>
      <c r="Q9" s="102">
        <f t="shared" si="1"/>
        <v>61954</v>
      </c>
      <c r="R9" s="101">
        <f t="shared" si="1"/>
        <v>1067857</v>
      </c>
      <c r="S9" s="28">
        <v>0</v>
      </c>
      <c r="T9">
        <v>5</v>
      </c>
      <c r="U9" s="33">
        <v>0</v>
      </c>
      <c r="V9">
        <v>5</v>
      </c>
      <c r="W9" s="111">
        <f t="shared" si="2"/>
        <v>0.40710983066955758</v>
      </c>
      <c r="X9" s="112">
        <f t="shared" si="3"/>
        <v>0</v>
      </c>
    </row>
    <row r="10" spans="1:24" s="6" customFormat="1" x14ac:dyDescent="0.2">
      <c r="A10" t="s">
        <v>34</v>
      </c>
      <c r="B10" t="s">
        <v>35</v>
      </c>
      <c r="C10" s="23">
        <v>85146</v>
      </c>
      <c r="D10" s="3">
        <v>137251</v>
      </c>
      <c r="E10" s="7">
        <f t="shared" si="4"/>
        <v>9220</v>
      </c>
      <c r="F10" s="3">
        <v>231617</v>
      </c>
      <c r="G10" s="78">
        <v>0</v>
      </c>
      <c r="H10" s="77">
        <v>0</v>
      </c>
      <c r="I10" s="77">
        <v>0</v>
      </c>
      <c r="J10" s="75">
        <f t="shared" si="0"/>
        <v>231617</v>
      </c>
      <c r="K10" s="13">
        <v>0</v>
      </c>
      <c r="L10" s="13">
        <v>0</v>
      </c>
      <c r="M10" s="13">
        <v>0</v>
      </c>
      <c r="N10" s="13">
        <v>0</v>
      </c>
      <c r="O10" s="100">
        <f t="shared" si="1"/>
        <v>85146</v>
      </c>
      <c r="P10" s="101">
        <f t="shared" si="1"/>
        <v>137251</v>
      </c>
      <c r="Q10" s="102">
        <f t="shared" si="1"/>
        <v>9220</v>
      </c>
      <c r="R10" s="101">
        <f t="shared" si="1"/>
        <v>231617</v>
      </c>
      <c r="S10" s="28">
        <v>0</v>
      </c>
      <c r="T10">
        <v>1</v>
      </c>
      <c r="U10" s="33">
        <v>0</v>
      </c>
      <c r="V10">
        <v>1</v>
      </c>
      <c r="W10" s="111">
        <f t="shared" si="2"/>
        <v>0.38285588384735408</v>
      </c>
      <c r="X10" s="112">
        <f t="shared" si="3"/>
        <v>0</v>
      </c>
    </row>
    <row r="11" spans="1:24" s="6" customFormat="1" x14ac:dyDescent="0.2">
      <c r="A11" t="s">
        <v>36</v>
      </c>
      <c r="B11" s="6" t="s">
        <v>10</v>
      </c>
      <c r="C11" s="26">
        <v>2713451</v>
      </c>
      <c r="D11" s="11">
        <v>2130626</v>
      </c>
      <c r="E11" s="7">
        <f t="shared" si="4"/>
        <v>154478</v>
      </c>
      <c r="F11" s="11">
        <v>4998555</v>
      </c>
      <c r="G11" s="78">
        <v>604799</v>
      </c>
      <c r="H11" s="77">
        <v>5</v>
      </c>
      <c r="I11" s="77">
        <v>2</v>
      </c>
      <c r="J11" s="75">
        <f t="shared" si="0"/>
        <v>219687.8</v>
      </c>
      <c r="K11" s="13">
        <v>593155</v>
      </c>
      <c r="L11" s="13">
        <v>500196</v>
      </c>
      <c r="M11" s="13">
        <v>-105345</v>
      </c>
      <c r="N11" s="13">
        <v>988006</v>
      </c>
      <c r="O11" s="100">
        <f t="shared" si="1"/>
        <v>3306606</v>
      </c>
      <c r="P11" s="101">
        <f t="shared" si="1"/>
        <v>2630822</v>
      </c>
      <c r="Q11" s="102">
        <f t="shared" si="1"/>
        <v>49133</v>
      </c>
      <c r="R11" s="101">
        <f t="shared" si="1"/>
        <v>5986561</v>
      </c>
      <c r="S11" s="31">
        <v>17</v>
      </c>
      <c r="T11" s="6">
        <v>10</v>
      </c>
      <c r="U11" s="36">
        <v>0</v>
      </c>
      <c r="V11" s="6">
        <v>27</v>
      </c>
      <c r="W11" s="111">
        <f t="shared" si="2"/>
        <v>0.55690881641006851</v>
      </c>
      <c r="X11" s="112">
        <f t="shared" si="3"/>
        <v>0.62962962962962965</v>
      </c>
    </row>
    <row r="12" spans="1:24" s="6" customFormat="1" x14ac:dyDescent="0.2">
      <c r="A12" t="s">
        <v>37</v>
      </c>
      <c r="B12" t="s">
        <v>38</v>
      </c>
      <c r="C12" s="23">
        <v>1349076</v>
      </c>
      <c r="D12" s="3">
        <v>956361</v>
      </c>
      <c r="E12" s="7">
        <f t="shared" si="4"/>
        <v>228</v>
      </c>
      <c r="F12" s="3">
        <v>2305665</v>
      </c>
      <c r="G12" s="78">
        <v>1057739</v>
      </c>
      <c r="H12" s="77">
        <v>4</v>
      </c>
      <c r="I12" s="77">
        <v>3</v>
      </c>
      <c r="J12" s="75">
        <f t="shared" si="0"/>
        <v>178275.14285714287</v>
      </c>
      <c r="K12" s="13">
        <v>216432</v>
      </c>
      <c r="L12" s="13">
        <v>245375</v>
      </c>
      <c r="M12" s="13">
        <v>-228</v>
      </c>
      <c r="N12" s="13">
        <v>461579</v>
      </c>
      <c r="O12" s="100">
        <f t="shared" si="1"/>
        <v>1565508</v>
      </c>
      <c r="P12" s="101">
        <f t="shared" si="1"/>
        <v>1201736</v>
      </c>
      <c r="Q12" s="102">
        <f t="shared" si="1"/>
        <v>0</v>
      </c>
      <c r="R12" s="101">
        <f t="shared" si="1"/>
        <v>2767244</v>
      </c>
      <c r="S12" s="31">
        <v>10</v>
      </c>
      <c r="T12" s="6">
        <v>4</v>
      </c>
      <c r="U12" s="36">
        <v>0</v>
      </c>
      <c r="V12">
        <v>14</v>
      </c>
      <c r="W12" s="111">
        <f t="shared" si="2"/>
        <v>0.56572821189602363</v>
      </c>
      <c r="X12" s="112">
        <f t="shared" si="3"/>
        <v>0.7142857142857143</v>
      </c>
    </row>
    <row r="13" spans="1:24" x14ac:dyDescent="0.2">
      <c r="A13" t="s">
        <v>39</v>
      </c>
      <c r="B13" t="s">
        <v>40</v>
      </c>
      <c r="C13" s="23">
        <v>120084</v>
      </c>
      <c r="D13" s="3">
        <v>235400</v>
      </c>
      <c r="E13" s="7">
        <f t="shared" si="4"/>
        <v>14219</v>
      </c>
      <c r="F13" s="3">
        <v>369703</v>
      </c>
      <c r="G13" s="78">
        <v>0</v>
      </c>
      <c r="H13" s="77">
        <v>0</v>
      </c>
      <c r="I13" s="77">
        <v>0</v>
      </c>
      <c r="J13" s="75">
        <f t="shared" si="0"/>
        <v>184851.5</v>
      </c>
      <c r="K13" s="13">
        <v>0</v>
      </c>
      <c r="L13" s="13">
        <v>0</v>
      </c>
      <c r="M13" s="13">
        <v>0</v>
      </c>
      <c r="N13" s="13">
        <v>0</v>
      </c>
      <c r="O13" s="100">
        <f t="shared" si="1"/>
        <v>120084</v>
      </c>
      <c r="P13" s="101">
        <f t="shared" si="1"/>
        <v>235400</v>
      </c>
      <c r="Q13" s="102">
        <f t="shared" si="1"/>
        <v>14219</v>
      </c>
      <c r="R13" s="101">
        <f t="shared" si="1"/>
        <v>369703</v>
      </c>
      <c r="S13" s="31">
        <v>0</v>
      </c>
      <c r="T13" s="6">
        <v>2</v>
      </c>
      <c r="U13" s="36">
        <v>0</v>
      </c>
      <c r="V13">
        <v>2</v>
      </c>
      <c r="W13" s="111">
        <f t="shared" si="2"/>
        <v>0.33780423310191177</v>
      </c>
      <c r="X13" s="112">
        <f t="shared" si="3"/>
        <v>0</v>
      </c>
    </row>
    <row r="14" spans="1:24" x14ac:dyDescent="0.2">
      <c r="A14" t="s">
        <v>41</v>
      </c>
      <c r="B14" t="s">
        <v>42</v>
      </c>
      <c r="C14" s="23">
        <v>275072</v>
      </c>
      <c r="D14" s="3">
        <v>160078</v>
      </c>
      <c r="E14" s="7">
        <f t="shared" si="4"/>
        <v>7</v>
      </c>
      <c r="F14" s="3">
        <v>435157</v>
      </c>
      <c r="G14" s="78">
        <v>0</v>
      </c>
      <c r="H14" s="77">
        <v>0</v>
      </c>
      <c r="I14" s="77">
        <v>0</v>
      </c>
      <c r="J14" s="75">
        <f t="shared" si="0"/>
        <v>217578.5</v>
      </c>
      <c r="K14" s="13">
        <v>0</v>
      </c>
      <c r="L14" s="13">
        <v>0</v>
      </c>
      <c r="M14" s="13">
        <v>0</v>
      </c>
      <c r="N14" s="13">
        <v>0</v>
      </c>
      <c r="O14" s="100">
        <f t="shared" si="1"/>
        <v>275072</v>
      </c>
      <c r="P14" s="101">
        <f t="shared" si="1"/>
        <v>160078</v>
      </c>
      <c r="Q14" s="102">
        <f t="shared" si="1"/>
        <v>7</v>
      </c>
      <c r="R14" s="101">
        <f t="shared" si="1"/>
        <v>435157</v>
      </c>
      <c r="S14" s="31">
        <v>2</v>
      </c>
      <c r="T14" s="6">
        <v>0</v>
      </c>
      <c r="U14" s="36">
        <v>0</v>
      </c>
      <c r="V14">
        <v>2</v>
      </c>
      <c r="W14" s="111">
        <f t="shared" si="2"/>
        <v>0.63213144892565787</v>
      </c>
      <c r="X14" s="112">
        <f t="shared" si="3"/>
        <v>1</v>
      </c>
    </row>
    <row r="15" spans="1:24" x14ac:dyDescent="0.2">
      <c r="A15" t="s">
        <v>43</v>
      </c>
      <c r="B15" s="6" t="s">
        <v>9</v>
      </c>
      <c r="C15" s="26">
        <v>1721865</v>
      </c>
      <c r="D15" s="11">
        <v>1822779</v>
      </c>
      <c r="E15" s="7">
        <f t="shared" si="4"/>
        <v>23358</v>
      </c>
      <c r="F15" s="11">
        <v>3568002</v>
      </c>
      <c r="G15" s="78">
        <v>0</v>
      </c>
      <c r="H15" s="77">
        <v>0</v>
      </c>
      <c r="I15" s="77">
        <v>0</v>
      </c>
      <c r="J15" s="75">
        <f t="shared" si="0"/>
        <v>198222.33333333334</v>
      </c>
      <c r="K15" s="13">
        <v>0</v>
      </c>
      <c r="L15" s="13">
        <v>0</v>
      </c>
      <c r="M15" s="13">
        <v>0</v>
      </c>
      <c r="N15" s="13">
        <v>0</v>
      </c>
      <c r="O15" s="100">
        <f t="shared" si="1"/>
        <v>1721865</v>
      </c>
      <c r="P15" s="101">
        <f t="shared" si="1"/>
        <v>1822779</v>
      </c>
      <c r="Q15" s="102">
        <f t="shared" si="1"/>
        <v>23358</v>
      </c>
      <c r="R15" s="101">
        <f t="shared" si="1"/>
        <v>3568002</v>
      </c>
      <c r="S15" s="31">
        <v>8</v>
      </c>
      <c r="T15" s="6">
        <v>10</v>
      </c>
      <c r="U15" s="36">
        <v>0</v>
      </c>
      <c r="V15" s="6">
        <v>18</v>
      </c>
      <c r="W15" s="111">
        <f t="shared" si="2"/>
        <v>0.48576528418650788</v>
      </c>
      <c r="X15" s="112">
        <f t="shared" si="3"/>
        <v>0.44444444444444442</v>
      </c>
    </row>
    <row r="16" spans="1:24" x14ac:dyDescent="0.2">
      <c r="A16" t="s">
        <v>44</v>
      </c>
      <c r="B16" s="6" t="s">
        <v>12</v>
      </c>
      <c r="C16" s="26">
        <v>788762</v>
      </c>
      <c r="D16" s="11">
        <v>502104</v>
      </c>
      <c r="E16" s="7">
        <f t="shared" si="4"/>
        <v>50948</v>
      </c>
      <c r="F16" s="11">
        <v>1341814</v>
      </c>
      <c r="G16" s="78">
        <v>0</v>
      </c>
      <c r="H16" s="77">
        <v>0</v>
      </c>
      <c r="I16" s="77">
        <v>0</v>
      </c>
      <c r="J16" s="75">
        <f t="shared" si="0"/>
        <v>149090.44444444444</v>
      </c>
      <c r="K16" s="13">
        <v>0</v>
      </c>
      <c r="L16" s="13">
        <v>0</v>
      </c>
      <c r="M16" s="13">
        <v>0</v>
      </c>
      <c r="N16" s="13">
        <v>0</v>
      </c>
      <c r="O16" s="100">
        <f t="shared" si="1"/>
        <v>788762</v>
      </c>
      <c r="P16" s="101">
        <f t="shared" si="1"/>
        <v>502104</v>
      </c>
      <c r="Q16" s="102">
        <f t="shared" si="1"/>
        <v>50948</v>
      </c>
      <c r="R16" s="101">
        <f t="shared" si="1"/>
        <v>1341814</v>
      </c>
      <c r="S16" s="31">
        <v>7</v>
      </c>
      <c r="T16" s="6">
        <v>2</v>
      </c>
      <c r="U16" s="36">
        <v>0</v>
      </c>
      <c r="V16">
        <v>9</v>
      </c>
      <c r="W16" s="111">
        <f t="shared" si="2"/>
        <v>0.61103321336219252</v>
      </c>
      <c r="X16" s="112">
        <f t="shared" si="3"/>
        <v>0.77777777777777779</v>
      </c>
    </row>
    <row r="17" spans="1:24" x14ac:dyDescent="0.2">
      <c r="A17" t="s">
        <v>45</v>
      </c>
      <c r="B17" t="s">
        <v>46</v>
      </c>
      <c r="C17" s="23">
        <v>595865</v>
      </c>
      <c r="D17" s="3">
        <v>509189</v>
      </c>
      <c r="E17" s="7">
        <f t="shared" si="4"/>
        <v>15280</v>
      </c>
      <c r="F17" s="3">
        <v>1120334</v>
      </c>
      <c r="G17" s="78">
        <v>0</v>
      </c>
      <c r="H17" s="77">
        <v>0</v>
      </c>
      <c r="I17" s="77">
        <v>0</v>
      </c>
      <c r="J17" s="75">
        <f t="shared" si="0"/>
        <v>280083.5</v>
      </c>
      <c r="K17" s="13">
        <v>0</v>
      </c>
      <c r="L17" s="13">
        <v>0</v>
      </c>
      <c r="M17" s="13">
        <v>0</v>
      </c>
      <c r="N17" s="13">
        <v>0</v>
      </c>
      <c r="O17" s="100">
        <f t="shared" si="1"/>
        <v>595865</v>
      </c>
      <c r="P17" s="101">
        <f t="shared" si="1"/>
        <v>509189</v>
      </c>
      <c r="Q17" s="102">
        <f t="shared" si="1"/>
        <v>15280</v>
      </c>
      <c r="R17" s="101">
        <f t="shared" si="1"/>
        <v>1120334</v>
      </c>
      <c r="S17" s="31">
        <v>3</v>
      </c>
      <c r="T17" s="6">
        <v>1</v>
      </c>
      <c r="U17" s="36">
        <v>0</v>
      </c>
      <c r="V17">
        <v>4</v>
      </c>
      <c r="W17" s="111">
        <f t="shared" si="2"/>
        <v>0.53921799296685957</v>
      </c>
      <c r="X17" s="112">
        <f t="shared" si="3"/>
        <v>0.75</v>
      </c>
    </row>
    <row r="18" spans="1:24" x14ac:dyDescent="0.2">
      <c r="A18" t="s">
        <v>47</v>
      </c>
      <c r="B18" t="s">
        <v>48</v>
      </c>
      <c r="C18" s="23">
        <v>540756</v>
      </c>
      <c r="D18" s="3">
        <v>311530</v>
      </c>
      <c r="E18" s="7">
        <f t="shared" si="4"/>
        <v>9791</v>
      </c>
      <c r="F18" s="3">
        <v>862077</v>
      </c>
      <c r="G18" s="78">
        <v>0</v>
      </c>
      <c r="H18" s="77">
        <v>0</v>
      </c>
      <c r="I18" s="77">
        <v>0</v>
      </c>
      <c r="J18" s="75">
        <f t="shared" si="0"/>
        <v>215519.25</v>
      </c>
      <c r="K18" s="13">
        <v>0</v>
      </c>
      <c r="L18" s="13">
        <v>0</v>
      </c>
      <c r="M18" s="13">
        <v>0</v>
      </c>
      <c r="N18" s="13">
        <v>0</v>
      </c>
      <c r="O18" s="100">
        <f t="shared" si="1"/>
        <v>540756</v>
      </c>
      <c r="P18" s="101">
        <f t="shared" si="1"/>
        <v>311530</v>
      </c>
      <c r="Q18" s="102">
        <f t="shared" si="1"/>
        <v>9791</v>
      </c>
      <c r="R18" s="101">
        <f t="shared" si="1"/>
        <v>862077</v>
      </c>
      <c r="S18" s="31">
        <v>4</v>
      </c>
      <c r="T18" s="6">
        <v>0</v>
      </c>
      <c r="U18" s="36">
        <v>0</v>
      </c>
      <c r="V18">
        <v>4</v>
      </c>
      <c r="W18" s="111">
        <f t="shared" si="2"/>
        <v>0.63447715907570934</v>
      </c>
      <c r="X18" s="112">
        <f t="shared" si="3"/>
        <v>1</v>
      </c>
    </row>
    <row r="19" spans="1:24" x14ac:dyDescent="0.2">
      <c r="A19" t="s">
        <v>49</v>
      </c>
      <c r="B19" t="s">
        <v>50</v>
      </c>
      <c r="C19" s="23">
        <v>887157</v>
      </c>
      <c r="D19" s="3">
        <v>508151</v>
      </c>
      <c r="E19" s="7">
        <f t="shared" si="4"/>
        <v>2318</v>
      </c>
      <c r="F19" s="3">
        <v>1397626</v>
      </c>
      <c r="G19" s="78">
        <v>0</v>
      </c>
      <c r="H19" s="77">
        <v>0</v>
      </c>
      <c r="I19" s="77">
        <v>0</v>
      </c>
      <c r="J19" s="75">
        <f t="shared" si="0"/>
        <v>232937.66666666666</v>
      </c>
      <c r="K19" s="13">
        <v>0</v>
      </c>
      <c r="L19" s="13">
        <v>0</v>
      </c>
      <c r="M19" s="13">
        <v>0</v>
      </c>
      <c r="N19" s="13">
        <v>0</v>
      </c>
      <c r="O19" s="100">
        <f t="shared" si="1"/>
        <v>887157</v>
      </c>
      <c r="P19" s="101">
        <f t="shared" si="1"/>
        <v>508151</v>
      </c>
      <c r="Q19" s="102">
        <f t="shared" si="1"/>
        <v>2318</v>
      </c>
      <c r="R19" s="101">
        <f t="shared" si="1"/>
        <v>1397626</v>
      </c>
      <c r="S19" s="31">
        <v>5</v>
      </c>
      <c r="T19" s="6">
        <v>1</v>
      </c>
      <c r="U19" s="36">
        <v>0</v>
      </c>
      <c r="V19">
        <v>6</v>
      </c>
      <c r="W19" s="111">
        <f t="shared" si="2"/>
        <v>0.63581445816980908</v>
      </c>
      <c r="X19" s="112">
        <f t="shared" si="3"/>
        <v>0.83333333333333337</v>
      </c>
    </row>
    <row r="20" spans="1:24" x14ac:dyDescent="0.2">
      <c r="A20" t="s">
        <v>51</v>
      </c>
      <c r="B20" t="s">
        <v>52</v>
      </c>
      <c r="C20" s="23">
        <v>1031270</v>
      </c>
      <c r="D20" s="3">
        <v>406186</v>
      </c>
      <c r="E20" s="7">
        <f t="shared" si="4"/>
        <v>131266</v>
      </c>
      <c r="F20" s="3">
        <v>1568722</v>
      </c>
      <c r="G20" s="78">
        <v>790726</v>
      </c>
      <c r="H20" s="77">
        <v>2</v>
      </c>
      <c r="I20" s="77">
        <v>1</v>
      </c>
      <c r="J20" s="75">
        <f t="shared" si="0"/>
        <v>259332</v>
      </c>
      <c r="K20" s="13">
        <v>81431</v>
      </c>
      <c r="L20" s="13">
        <v>189482</v>
      </c>
      <c r="M20" s="13">
        <v>-158594</v>
      </c>
      <c r="N20" s="13">
        <v>112319</v>
      </c>
      <c r="O20" s="100">
        <f t="shared" si="1"/>
        <v>1112701</v>
      </c>
      <c r="P20" s="101">
        <f t="shared" si="1"/>
        <v>595668</v>
      </c>
      <c r="Q20" s="102">
        <f t="shared" si="1"/>
        <v>-27328</v>
      </c>
      <c r="R20" s="101">
        <f t="shared" si="1"/>
        <v>1681041</v>
      </c>
      <c r="S20" s="31">
        <v>5</v>
      </c>
      <c r="T20" s="6">
        <v>1</v>
      </c>
      <c r="U20" s="36">
        <v>0</v>
      </c>
      <c r="V20">
        <v>6</v>
      </c>
      <c r="W20" s="111">
        <f t="shared" si="2"/>
        <v>0.6513235723663916</v>
      </c>
      <c r="X20" s="112">
        <f t="shared" si="3"/>
        <v>0.83333333333333337</v>
      </c>
    </row>
    <row r="21" spans="1:24" x14ac:dyDescent="0.2">
      <c r="A21" t="s">
        <v>53</v>
      </c>
      <c r="B21" t="s">
        <v>54</v>
      </c>
      <c r="C21" s="23">
        <v>228071</v>
      </c>
      <c r="D21" s="3">
        <v>305242</v>
      </c>
      <c r="E21" s="7">
        <f t="shared" si="4"/>
        <v>83683</v>
      </c>
      <c r="F21" s="3">
        <v>616996</v>
      </c>
      <c r="G21" s="78">
        <v>0</v>
      </c>
      <c r="H21" s="77">
        <v>0</v>
      </c>
      <c r="I21" s="77">
        <v>0</v>
      </c>
      <c r="J21" s="75">
        <f t="shared" si="0"/>
        <v>308498</v>
      </c>
      <c r="K21" s="13">
        <v>0</v>
      </c>
      <c r="L21" s="13">
        <v>0</v>
      </c>
      <c r="M21" s="13">
        <v>0</v>
      </c>
      <c r="N21" s="13">
        <v>0</v>
      </c>
      <c r="O21" s="100">
        <f t="shared" si="1"/>
        <v>228071</v>
      </c>
      <c r="P21" s="101">
        <f t="shared" si="1"/>
        <v>305242</v>
      </c>
      <c r="Q21" s="102">
        <f t="shared" si="1"/>
        <v>83683</v>
      </c>
      <c r="R21" s="101">
        <f t="shared" si="1"/>
        <v>616996</v>
      </c>
      <c r="S21" s="31">
        <v>1</v>
      </c>
      <c r="T21" s="6">
        <v>1</v>
      </c>
      <c r="U21" s="36">
        <v>0</v>
      </c>
      <c r="V21">
        <v>2</v>
      </c>
      <c r="W21" s="111">
        <f t="shared" si="2"/>
        <v>0.42764942913448573</v>
      </c>
      <c r="X21" s="112">
        <f t="shared" si="3"/>
        <v>0.5</v>
      </c>
    </row>
    <row r="22" spans="1:24" x14ac:dyDescent="0.2">
      <c r="A22" t="s">
        <v>55</v>
      </c>
      <c r="B22" s="6" t="s">
        <v>6</v>
      </c>
      <c r="C22" s="26">
        <v>704400</v>
      </c>
      <c r="D22" s="11">
        <v>978267</v>
      </c>
      <c r="E22" s="7">
        <f t="shared" si="4"/>
        <v>20370</v>
      </c>
      <c r="F22" s="11">
        <v>1703037</v>
      </c>
      <c r="G22" s="78">
        <v>0</v>
      </c>
      <c r="H22" s="77">
        <v>0</v>
      </c>
      <c r="I22" s="77">
        <v>0</v>
      </c>
      <c r="J22" s="75">
        <f t="shared" si="0"/>
        <v>212879.625</v>
      </c>
      <c r="K22" s="13">
        <v>0</v>
      </c>
      <c r="L22" s="13">
        <v>0</v>
      </c>
      <c r="M22" s="13">
        <v>0</v>
      </c>
      <c r="N22" s="13">
        <v>0</v>
      </c>
      <c r="O22" s="100">
        <f t="shared" si="1"/>
        <v>704400</v>
      </c>
      <c r="P22" s="101">
        <f t="shared" si="1"/>
        <v>978267</v>
      </c>
      <c r="Q22" s="102">
        <f t="shared" si="1"/>
        <v>20370</v>
      </c>
      <c r="R22" s="101">
        <f t="shared" si="1"/>
        <v>1703037</v>
      </c>
      <c r="S22" s="31">
        <v>1</v>
      </c>
      <c r="T22" s="6">
        <v>7</v>
      </c>
      <c r="U22" s="36">
        <v>0</v>
      </c>
      <c r="V22">
        <v>8</v>
      </c>
      <c r="W22" s="111">
        <f t="shared" si="2"/>
        <v>0.41862115320500137</v>
      </c>
      <c r="X22" s="112">
        <f t="shared" si="3"/>
        <v>0.125</v>
      </c>
    </row>
    <row r="23" spans="1:24" x14ac:dyDescent="0.2">
      <c r="A23" t="s">
        <v>56</v>
      </c>
      <c r="B23" t="s">
        <v>57</v>
      </c>
      <c r="C23" s="23">
        <v>308598</v>
      </c>
      <c r="D23" s="3">
        <v>1475442</v>
      </c>
      <c r="E23" s="7">
        <f t="shared" si="4"/>
        <v>402749</v>
      </c>
      <c r="F23" s="3">
        <v>2186789</v>
      </c>
      <c r="G23" s="78">
        <v>1412529</v>
      </c>
      <c r="H23" s="77">
        <v>0</v>
      </c>
      <c r="I23" s="77">
        <v>6</v>
      </c>
      <c r="J23" s="75">
        <f t="shared" si="0"/>
        <v>258086.66666666666</v>
      </c>
      <c r="K23" s="13">
        <v>475236</v>
      </c>
      <c r="L23" s="13">
        <v>62598</v>
      </c>
      <c r="M23" s="13">
        <v>-366242</v>
      </c>
      <c r="N23" s="13">
        <v>171592</v>
      </c>
      <c r="O23" s="100">
        <f t="shared" si="1"/>
        <v>783834</v>
      </c>
      <c r="P23" s="101">
        <f t="shared" si="1"/>
        <v>1538040</v>
      </c>
      <c r="Q23" s="102">
        <f t="shared" si="1"/>
        <v>36507</v>
      </c>
      <c r="R23" s="101">
        <f t="shared" si="1"/>
        <v>2358381</v>
      </c>
      <c r="S23" s="31">
        <v>0</v>
      </c>
      <c r="T23" s="6">
        <v>9</v>
      </c>
      <c r="U23" s="36">
        <v>0</v>
      </c>
      <c r="V23">
        <v>9</v>
      </c>
      <c r="W23" s="111">
        <f t="shared" si="2"/>
        <v>0.33758679411544296</v>
      </c>
      <c r="X23" s="112">
        <f t="shared" si="3"/>
        <v>0</v>
      </c>
    </row>
    <row r="24" spans="1:24" x14ac:dyDescent="0.2">
      <c r="A24" t="s">
        <v>58</v>
      </c>
      <c r="B24" s="6" t="s">
        <v>4</v>
      </c>
      <c r="C24" s="26">
        <v>1466749</v>
      </c>
      <c r="D24" s="11">
        <v>1519030</v>
      </c>
      <c r="E24" s="7">
        <f t="shared" si="4"/>
        <v>103698</v>
      </c>
      <c r="F24" s="11">
        <v>3089477</v>
      </c>
      <c r="G24" s="78">
        <v>0</v>
      </c>
      <c r="H24" s="77">
        <v>0</v>
      </c>
      <c r="I24" s="77">
        <v>0</v>
      </c>
      <c r="J24" s="75">
        <f t="shared" si="0"/>
        <v>220676.92857142858</v>
      </c>
      <c r="K24" s="13">
        <v>0</v>
      </c>
      <c r="L24" s="13">
        <v>0</v>
      </c>
      <c r="M24" s="13">
        <v>0</v>
      </c>
      <c r="N24" s="13">
        <v>0</v>
      </c>
      <c r="O24" s="100">
        <f t="shared" si="1"/>
        <v>1466749</v>
      </c>
      <c r="P24" s="101">
        <f t="shared" si="1"/>
        <v>1519030</v>
      </c>
      <c r="Q24" s="102">
        <f t="shared" si="1"/>
        <v>103698</v>
      </c>
      <c r="R24" s="101">
        <f t="shared" si="1"/>
        <v>3089477</v>
      </c>
      <c r="S24" s="31">
        <v>9</v>
      </c>
      <c r="T24" s="6">
        <v>5</v>
      </c>
      <c r="U24" s="36">
        <v>0</v>
      </c>
      <c r="V24">
        <v>14</v>
      </c>
      <c r="W24" s="111">
        <f t="shared" si="2"/>
        <v>0.49124499837395869</v>
      </c>
      <c r="X24" s="112">
        <f t="shared" si="3"/>
        <v>0.6428571428571429</v>
      </c>
    </row>
    <row r="25" spans="1:24" x14ac:dyDescent="0.2">
      <c r="A25" t="s">
        <v>59</v>
      </c>
      <c r="B25" t="s">
        <v>60</v>
      </c>
      <c r="C25" s="23">
        <v>913539</v>
      </c>
      <c r="D25" s="3">
        <v>985760</v>
      </c>
      <c r="E25" s="7">
        <f t="shared" si="4"/>
        <v>64240</v>
      </c>
      <c r="F25" s="3">
        <v>1963539</v>
      </c>
      <c r="G25" s="78">
        <v>0</v>
      </c>
      <c r="H25" s="77">
        <v>0</v>
      </c>
      <c r="I25" s="77">
        <v>0</v>
      </c>
      <c r="J25" s="75">
        <f t="shared" si="0"/>
        <v>245442.375</v>
      </c>
      <c r="K25" s="13">
        <v>0</v>
      </c>
      <c r="L25" s="13">
        <v>0</v>
      </c>
      <c r="M25" s="13">
        <v>0</v>
      </c>
      <c r="N25" s="13">
        <v>0</v>
      </c>
      <c r="O25" s="100">
        <f t="shared" si="1"/>
        <v>913539</v>
      </c>
      <c r="P25" s="101">
        <f t="shared" si="1"/>
        <v>985760</v>
      </c>
      <c r="Q25" s="102">
        <f t="shared" si="1"/>
        <v>64240</v>
      </c>
      <c r="R25" s="101">
        <f t="shared" si="1"/>
        <v>1963539</v>
      </c>
      <c r="S25" s="31">
        <v>3</v>
      </c>
      <c r="T25" s="6">
        <v>5</v>
      </c>
      <c r="U25" s="36">
        <v>0</v>
      </c>
      <c r="V25">
        <v>8</v>
      </c>
      <c r="W25" s="111">
        <f t="shared" si="2"/>
        <v>0.4809874590572627</v>
      </c>
      <c r="X25" s="112">
        <f t="shared" si="3"/>
        <v>0.375</v>
      </c>
    </row>
    <row r="26" spans="1:24" x14ac:dyDescent="0.2">
      <c r="A26" t="s">
        <v>61</v>
      </c>
      <c r="B26" t="s">
        <v>62</v>
      </c>
      <c r="C26" s="23">
        <v>329169</v>
      </c>
      <c r="D26" s="3">
        <v>230014</v>
      </c>
      <c r="E26" s="7">
        <f t="shared" si="4"/>
        <v>67096</v>
      </c>
      <c r="F26" s="3">
        <v>626279</v>
      </c>
      <c r="G26" s="78">
        <v>148646</v>
      </c>
      <c r="H26" s="77">
        <v>0</v>
      </c>
      <c r="I26" s="77">
        <v>1</v>
      </c>
      <c r="J26" s="75">
        <f t="shared" si="0"/>
        <v>159211</v>
      </c>
      <c r="K26" s="13">
        <v>47958</v>
      </c>
      <c r="L26" s="13">
        <v>10760</v>
      </c>
      <c r="M26" s="13">
        <v>-47958</v>
      </c>
      <c r="N26" s="13">
        <v>10760</v>
      </c>
      <c r="O26" s="100">
        <f t="shared" si="1"/>
        <v>377127</v>
      </c>
      <c r="P26" s="101">
        <f t="shared" si="1"/>
        <v>240774</v>
      </c>
      <c r="Q26" s="102">
        <f t="shared" si="1"/>
        <v>19138</v>
      </c>
      <c r="R26" s="101">
        <f t="shared" si="1"/>
        <v>637039</v>
      </c>
      <c r="S26" s="31">
        <v>3</v>
      </c>
      <c r="T26" s="6">
        <v>1</v>
      </c>
      <c r="U26" s="36">
        <v>0</v>
      </c>
      <c r="V26">
        <v>4</v>
      </c>
      <c r="W26" s="111">
        <f t="shared" si="2"/>
        <v>0.61033563629125054</v>
      </c>
      <c r="X26" s="112">
        <f t="shared" si="3"/>
        <v>0.75</v>
      </c>
    </row>
    <row r="27" spans="1:24" x14ac:dyDescent="0.2">
      <c r="A27" t="s">
        <v>63</v>
      </c>
      <c r="B27" t="s">
        <v>64</v>
      </c>
      <c r="C27" s="23">
        <v>838283</v>
      </c>
      <c r="D27" s="3">
        <v>513600</v>
      </c>
      <c r="E27" s="7">
        <f t="shared" si="4"/>
        <v>74420</v>
      </c>
      <c r="F27" s="3">
        <v>1426303</v>
      </c>
      <c r="G27" s="78">
        <v>0</v>
      </c>
      <c r="H27" s="77">
        <v>0</v>
      </c>
      <c r="I27" s="77">
        <v>0</v>
      </c>
      <c r="J27" s="75">
        <f t="shared" si="0"/>
        <v>178287.875</v>
      </c>
      <c r="K27" s="13">
        <v>0</v>
      </c>
      <c r="L27" s="13">
        <v>0</v>
      </c>
      <c r="M27" s="13">
        <v>0</v>
      </c>
      <c r="N27" s="13">
        <v>0</v>
      </c>
      <c r="O27" s="100">
        <f t="shared" si="1"/>
        <v>838283</v>
      </c>
      <c r="P27" s="101">
        <f t="shared" si="1"/>
        <v>513600</v>
      </c>
      <c r="Q27" s="102">
        <f t="shared" si="1"/>
        <v>74420</v>
      </c>
      <c r="R27" s="101">
        <f t="shared" si="1"/>
        <v>1426303</v>
      </c>
      <c r="S27" s="31">
        <v>6</v>
      </c>
      <c r="T27" s="6">
        <v>2</v>
      </c>
      <c r="U27" s="36">
        <v>0</v>
      </c>
      <c r="V27">
        <v>8</v>
      </c>
      <c r="W27" s="111">
        <f t="shared" si="2"/>
        <v>0.62008546597597569</v>
      </c>
      <c r="X27" s="112">
        <f t="shared" si="3"/>
        <v>0.75</v>
      </c>
    </row>
    <row r="28" spans="1:24" x14ac:dyDescent="0.2">
      <c r="A28" t="s">
        <v>65</v>
      </c>
      <c r="B28" t="s">
        <v>66</v>
      </c>
      <c r="C28" s="23">
        <v>203871</v>
      </c>
      <c r="D28" s="3">
        <v>148690</v>
      </c>
      <c r="E28" s="7">
        <f t="shared" si="4"/>
        <v>15402</v>
      </c>
      <c r="F28" s="3">
        <v>367963</v>
      </c>
      <c r="G28" s="78">
        <v>0</v>
      </c>
      <c r="H28" s="77">
        <v>0</v>
      </c>
      <c r="I28" s="77">
        <v>0</v>
      </c>
      <c r="J28" s="75">
        <f t="shared" si="0"/>
        <v>367963</v>
      </c>
      <c r="K28" s="13">
        <v>0</v>
      </c>
      <c r="L28" s="13">
        <v>0</v>
      </c>
      <c r="M28" s="13">
        <v>0</v>
      </c>
      <c r="N28" s="13">
        <v>0</v>
      </c>
      <c r="O28" s="100">
        <f t="shared" si="1"/>
        <v>203871</v>
      </c>
      <c r="P28" s="101">
        <f t="shared" si="1"/>
        <v>148690</v>
      </c>
      <c r="Q28" s="102">
        <f t="shared" si="1"/>
        <v>15402</v>
      </c>
      <c r="R28" s="101">
        <f t="shared" si="1"/>
        <v>367963</v>
      </c>
      <c r="S28" s="31">
        <v>1</v>
      </c>
      <c r="T28" s="6">
        <v>0</v>
      </c>
      <c r="U28" s="36">
        <v>0</v>
      </c>
      <c r="V28">
        <v>1</v>
      </c>
      <c r="W28" s="111">
        <f t="shared" si="2"/>
        <v>0.57825737957403112</v>
      </c>
      <c r="X28" s="112">
        <f t="shared" si="3"/>
        <v>1</v>
      </c>
    </row>
    <row r="29" spans="1:24" x14ac:dyDescent="0.2">
      <c r="A29" t="s">
        <v>67</v>
      </c>
      <c r="B29" t="s">
        <v>68</v>
      </c>
      <c r="C29" s="23">
        <v>340816</v>
      </c>
      <c r="D29" s="3">
        <v>185234</v>
      </c>
      <c r="E29" s="7">
        <f t="shared" si="4"/>
        <v>9480</v>
      </c>
      <c r="F29" s="3">
        <v>535530</v>
      </c>
      <c r="G29" s="78">
        <v>0</v>
      </c>
      <c r="H29" s="77">
        <v>0</v>
      </c>
      <c r="I29" s="77">
        <v>0</v>
      </c>
      <c r="J29" s="75">
        <f t="shared" si="0"/>
        <v>178510</v>
      </c>
      <c r="K29" s="13">
        <v>0</v>
      </c>
      <c r="L29" s="13">
        <v>0</v>
      </c>
      <c r="M29" s="13">
        <v>0</v>
      </c>
      <c r="N29" s="13">
        <v>0</v>
      </c>
      <c r="O29" s="100">
        <f t="shared" si="1"/>
        <v>340816</v>
      </c>
      <c r="P29" s="101">
        <f t="shared" si="1"/>
        <v>185234</v>
      </c>
      <c r="Q29" s="102">
        <f t="shared" si="1"/>
        <v>9480</v>
      </c>
      <c r="R29" s="101">
        <f t="shared" si="1"/>
        <v>535530</v>
      </c>
      <c r="S29" s="31">
        <v>2</v>
      </c>
      <c r="T29" s="6">
        <v>1</v>
      </c>
      <c r="U29" s="36">
        <v>0</v>
      </c>
      <c r="V29" s="6">
        <v>3</v>
      </c>
      <c r="W29" s="111">
        <f t="shared" si="2"/>
        <v>0.64787757817697933</v>
      </c>
      <c r="X29" s="112">
        <f t="shared" si="3"/>
        <v>0.66666666666666663</v>
      </c>
    </row>
    <row r="30" spans="1:24" x14ac:dyDescent="0.2">
      <c r="A30" t="s">
        <v>69</v>
      </c>
      <c r="B30" t="s">
        <v>70</v>
      </c>
      <c r="C30" s="23">
        <v>304809</v>
      </c>
      <c r="D30" s="3">
        <v>210147</v>
      </c>
      <c r="E30" s="7">
        <f t="shared" si="4"/>
        <v>28053</v>
      </c>
      <c r="F30" s="3">
        <v>543009</v>
      </c>
      <c r="G30" s="78">
        <v>0</v>
      </c>
      <c r="H30" s="77">
        <v>0</v>
      </c>
      <c r="I30" s="77">
        <v>0</v>
      </c>
      <c r="J30" s="75">
        <f t="shared" si="0"/>
        <v>135752.25</v>
      </c>
      <c r="K30" s="13">
        <v>0</v>
      </c>
      <c r="L30" s="13">
        <v>0</v>
      </c>
      <c r="M30" s="13">
        <v>0</v>
      </c>
      <c r="N30" s="13">
        <v>0</v>
      </c>
      <c r="O30" s="100">
        <f t="shared" si="1"/>
        <v>304809</v>
      </c>
      <c r="P30" s="101">
        <f t="shared" si="1"/>
        <v>210147</v>
      </c>
      <c r="Q30" s="102">
        <f t="shared" si="1"/>
        <v>28053</v>
      </c>
      <c r="R30" s="101">
        <f t="shared" si="1"/>
        <v>543009</v>
      </c>
      <c r="S30" s="31">
        <v>3</v>
      </c>
      <c r="T30" s="6">
        <v>1</v>
      </c>
      <c r="U30" s="36">
        <v>0</v>
      </c>
      <c r="V30">
        <v>4</v>
      </c>
      <c r="W30" s="111">
        <f t="shared" si="2"/>
        <v>0.59191270710507304</v>
      </c>
      <c r="X30" s="112">
        <f t="shared" si="3"/>
        <v>0.75</v>
      </c>
    </row>
    <row r="31" spans="1:24" x14ac:dyDescent="0.2">
      <c r="A31" t="s">
        <v>71</v>
      </c>
      <c r="B31" t="s">
        <v>72</v>
      </c>
      <c r="C31" s="23">
        <v>232379</v>
      </c>
      <c r="D31" s="3">
        <v>247469</v>
      </c>
      <c r="E31" s="7">
        <f t="shared" si="4"/>
        <v>1072</v>
      </c>
      <c r="F31" s="3">
        <v>480920</v>
      </c>
      <c r="G31" s="78">
        <v>0</v>
      </c>
      <c r="H31" s="77">
        <v>0</v>
      </c>
      <c r="I31" s="77">
        <v>0</v>
      </c>
      <c r="J31" s="75">
        <f t="shared" si="0"/>
        <v>240460</v>
      </c>
      <c r="K31" s="13">
        <v>0</v>
      </c>
      <c r="L31" s="13">
        <v>0</v>
      </c>
      <c r="M31" s="13">
        <v>0</v>
      </c>
      <c r="N31" s="13">
        <v>0</v>
      </c>
      <c r="O31" s="100">
        <f t="shared" si="1"/>
        <v>232379</v>
      </c>
      <c r="P31" s="101">
        <f t="shared" si="1"/>
        <v>247469</v>
      </c>
      <c r="Q31" s="102">
        <f t="shared" si="1"/>
        <v>1072</v>
      </c>
      <c r="R31" s="101">
        <f t="shared" si="1"/>
        <v>480920</v>
      </c>
      <c r="S31" s="31">
        <v>1</v>
      </c>
      <c r="T31" s="6">
        <v>1</v>
      </c>
      <c r="U31" s="36">
        <v>0</v>
      </c>
      <c r="V31" s="6">
        <v>2</v>
      </c>
      <c r="W31" s="111">
        <f t="shared" si="2"/>
        <v>0.48427627081909269</v>
      </c>
      <c r="X31" s="112">
        <f t="shared" si="3"/>
        <v>0.5</v>
      </c>
    </row>
    <row r="32" spans="1:24" x14ac:dyDescent="0.2">
      <c r="A32" t="s">
        <v>73</v>
      </c>
      <c r="B32" t="s">
        <v>74</v>
      </c>
      <c r="C32" s="23">
        <v>877265</v>
      </c>
      <c r="D32" s="3">
        <v>914172</v>
      </c>
      <c r="E32" s="7">
        <f t="shared" si="4"/>
        <v>29928</v>
      </c>
      <c r="F32" s="3">
        <v>1821365</v>
      </c>
      <c r="G32" s="78">
        <v>0</v>
      </c>
      <c r="H32" s="77">
        <v>0</v>
      </c>
      <c r="I32" s="77">
        <v>0</v>
      </c>
      <c r="J32" s="75">
        <f t="shared" si="0"/>
        <v>151780.41666666666</v>
      </c>
      <c r="K32" s="13">
        <v>0</v>
      </c>
      <c r="L32" s="13">
        <v>0</v>
      </c>
      <c r="M32" s="13">
        <v>0</v>
      </c>
      <c r="N32" s="13">
        <v>0</v>
      </c>
      <c r="O32" s="100">
        <f t="shared" si="1"/>
        <v>877265</v>
      </c>
      <c r="P32" s="101">
        <f t="shared" si="1"/>
        <v>914172</v>
      </c>
      <c r="Q32" s="102">
        <f t="shared" si="1"/>
        <v>29928</v>
      </c>
      <c r="R32" s="101">
        <f t="shared" si="1"/>
        <v>1821365</v>
      </c>
      <c r="S32" s="31">
        <v>6</v>
      </c>
      <c r="T32" s="6">
        <v>6</v>
      </c>
      <c r="U32" s="36">
        <v>0</v>
      </c>
      <c r="V32" s="6">
        <v>12</v>
      </c>
      <c r="W32" s="111">
        <f t="shared" si="2"/>
        <v>0.48969905165517963</v>
      </c>
      <c r="X32" s="112">
        <f t="shared" si="3"/>
        <v>0.5</v>
      </c>
    </row>
    <row r="33" spans="1:24" x14ac:dyDescent="0.2">
      <c r="A33" t="s">
        <v>75</v>
      </c>
      <c r="B33" t="s">
        <v>76</v>
      </c>
      <c r="C33" s="23">
        <v>240542</v>
      </c>
      <c r="D33" s="3">
        <v>271222</v>
      </c>
      <c r="E33" s="7">
        <f t="shared" si="4"/>
        <v>121</v>
      </c>
      <c r="F33" s="3">
        <v>511885</v>
      </c>
      <c r="G33" s="78">
        <v>0</v>
      </c>
      <c r="H33" s="77">
        <v>0</v>
      </c>
      <c r="I33" s="77">
        <v>0</v>
      </c>
      <c r="J33" s="75">
        <f t="shared" si="0"/>
        <v>170628.33333333334</v>
      </c>
      <c r="K33" s="13">
        <v>0</v>
      </c>
      <c r="L33" s="13">
        <v>0</v>
      </c>
      <c r="M33" s="13">
        <v>0</v>
      </c>
      <c r="N33" s="13">
        <v>0</v>
      </c>
      <c r="O33" s="100">
        <f t="shared" si="1"/>
        <v>240542</v>
      </c>
      <c r="P33" s="101">
        <f t="shared" si="1"/>
        <v>271222</v>
      </c>
      <c r="Q33" s="102">
        <f t="shared" si="1"/>
        <v>121</v>
      </c>
      <c r="R33" s="101">
        <f t="shared" si="1"/>
        <v>511885</v>
      </c>
      <c r="S33" s="31">
        <v>1</v>
      </c>
      <c r="T33" s="6">
        <v>2</v>
      </c>
      <c r="U33" s="36">
        <v>0</v>
      </c>
      <c r="V33">
        <v>3</v>
      </c>
      <c r="W33" s="111">
        <f t="shared" si="2"/>
        <v>0.4700252460118336</v>
      </c>
      <c r="X33" s="112">
        <f t="shared" si="3"/>
        <v>0.33333333333333331</v>
      </c>
    </row>
    <row r="34" spans="1:24" x14ac:dyDescent="0.2">
      <c r="A34" t="s">
        <v>77</v>
      </c>
      <c r="B34" t="s">
        <v>78</v>
      </c>
      <c r="C34" s="23">
        <f>1180753+76659</f>
        <v>1257412</v>
      </c>
      <c r="D34" s="3">
        <v>1788105</v>
      </c>
      <c r="E34" s="7">
        <f t="shared" si="4"/>
        <v>889188</v>
      </c>
      <c r="F34" s="3">
        <v>3934705</v>
      </c>
      <c r="G34" s="78">
        <v>1016152</v>
      </c>
      <c r="H34" s="77">
        <v>1</v>
      </c>
      <c r="I34" s="77">
        <v>9</v>
      </c>
      <c r="J34" s="75">
        <f t="shared" si="0"/>
        <v>171679.58823529413</v>
      </c>
      <c r="K34" s="13">
        <v>470138</v>
      </c>
      <c r="L34" s="13">
        <v>551009</v>
      </c>
      <c r="M34" s="13">
        <v>-310205</v>
      </c>
      <c r="N34" s="13">
        <v>710942</v>
      </c>
      <c r="O34" s="100">
        <f t="shared" si="1"/>
        <v>1727550</v>
      </c>
      <c r="P34" s="101">
        <f t="shared" si="1"/>
        <v>2339114</v>
      </c>
      <c r="Q34" s="102">
        <f t="shared" si="1"/>
        <v>578983</v>
      </c>
      <c r="R34" s="101">
        <f t="shared" si="1"/>
        <v>4645647</v>
      </c>
      <c r="S34" s="31">
        <v>9</v>
      </c>
      <c r="T34" s="6">
        <v>18</v>
      </c>
      <c r="U34" s="36">
        <v>0</v>
      </c>
      <c r="V34" s="6">
        <v>27</v>
      </c>
      <c r="W34" s="111">
        <f t="shared" si="2"/>
        <v>0.42480765561157746</v>
      </c>
      <c r="X34" s="112">
        <f t="shared" si="3"/>
        <v>0.33333333333333331</v>
      </c>
    </row>
    <row r="35" spans="1:24" x14ac:dyDescent="0.2">
      <c r="A35" t="s">
        <v>79</v>
      </c>
      <c r="B35" s="6" t="s">
        <v>2</v>
      </c>
      <c r="C35" s="26">
        <v>1555364</v>
      </c>
      <c r="D35" s="11">
        <v>1234027</v>
      </c>
      <c r="E35" s="7">
        <f t="shared" si="4"/>
        <v>18607</v>
      </c>
      <c r="F35" s="11">
        <v>2807998</v>
      </c>
      <c r="G35" s="78">
        <v>173668</v>
      </c>
      <c r="H35" s="77">
        <v>1</v>
      </c>
      <c r="I35" s="77">
        <v>0</v>
      </c>
      <c r="J35" s="75">
        <f t="shared" ref="J35:J52" si="5">(F35-G35)/(V35-SUM(H35:I35))</f>
        <v>219527.5</v>
      </c>
      <c r="K35" s="13">
        <v>0</v>
      </c>
      <c r="L35" s="13">
        <v>69891</v>
      </c>
      <c r="M35" s="13">
        <v>-10588</v>
      </c>
      <c r="N35" s="13">
        <v>59303</v>
      </c>
      <c r="O35" s="100">
        <f t="shared" ref="O35:R52" si="6">C35+K35</f>
        <v>1555364</v>
      </c>
      <c r="P35" s="101">
        <f t="shared" si="6"/>
        <v>1303918</v>
      </c>
      <c r="Q35" s="102">
        <f t="shared" si="6"/>
        <v>8019</v>
      </c>
      <c r="R35" s="101">
        <f t="shared" si="6"/>
        <v>2867301</v>
      </c>
      <c r="S35" s="31">
        <v>10</v>
      </c>
      <c r="T35" s="6">
        <v>3</v>
      </c>
      <c r="U35" s="36">
        <v>0</v>
      </c>
      <c r="V35">
        <v>13</v>
      </c>
      <c r="W35" s="111">
        <f t="shared" ref="W35:W52" si="7">O35/SUM(O35:P35)</f>
        <v>0.54397012956399549</v>
      </c>
      <c r="X35" s="112">
        <f t="shared" si="3"/>
        <v>0.76923076923076927</v>
      </c>
    </row>
    <row r="36" spans="1:24" x14ac:dyDescent="0.2">
      <c r="A36" t="s">
        <v>80</v>
      </c>
      <c r="B36" t="s">
        <v>81</v>
      </c>
      <c r="C36" s="23">
        <v>138100</v>
      </c>
      <c r="D36" s="3">
        <v>95678</v>
      </c>
      <c r="E36" s="7">
        <f t="shared" si="4"/>
        <v>14892</v>
      </c>
      <c r="F36" s="3">
        <v>248670</v>
      </c>
      <c r="G36" s="78">
        <v>0</v>
      </c>
      <c r="H36" s="77">
        <v>0</v>
      </c>
      <c r="I36" s="77">
        <v>0</v>
      </c>
      <c r="J36" s="75">
        <f t="shared" si="5"/>
        <v>248670</v>
      </c>
      <c r="K36" s="13">
        <v>0</v>
      </c>
      <c r="L36" s="13">
        <v>0</v>
      </c>
      <c r="M36" s="13">
        <v>0</v>
      </c>
      <c r="N36" s="13">
        <v>0</v>
      </c>
      <c r="O36" s="100">
        <f t="shared" si="6"/>
        <v>138100</v>
      </c>
      <c r="P36" s="101">
        <f t="shared" si="6"/>
        <v>95678</v>
      </c>
      <c r="Q36" s="102">
        <f t="shared" si="6"/>
        <v>14892</v>
      </c>
      <c r="R36" s="101">
        <f t="shared" si="6"/>
        <v>248670</v>
      </c>
      <c r="S36" s="31">
        <v>1</v>
      </c>
      <c r="T36" s="6">
        <v>0</v>
      </c>
      <c r="U36" s="36">
        <v>0</v>
      </c>
      <c r="V36">
        <v>1</v>
      </c>
      <c r="W36" s="111">
        <f t="shared" si="7"/>
        <v>0.5907313776317703</v>
      </c>
      <c r="X36" s="112">
        <f t="shared" si="3"/>
        <v>1</v>
      </c>
    </row>
    <row r="37" spans="1:24" x14ac:dyDescent="0.2">
      <c r="A37" t="s">
        <v>82</v>
      </c>
      <c r="B37" s="6" t="s">
        <v>8</v>
      </c>
      <c r="C37" s="26">
        <v>1770923</v>
      </c>
      <c r="D37" s="11">
        <v>1179587</v>
      </c>
      <c r="E37" s="7">
        <f t="shared" si="4"/>
        <v>49651</v>
      </c>
      <c r="F37" s="11">
        <v>3000161</v>
      </c>
      <c r="G37" s="78">
        <v>143959</v>
      </c>
      <c r="H37" s="77">
        <v>1</v>
      </c>
      <c r="I37" s="77">
        <v>0</v>
      </c>
      <c r="J37" s="75">
        <f t="shared" si="5"/>
        <v>190413.46666666667</v>
      </c>
      <c r="K37" s="13">
        <v>0</v>
      </c>
      <c r="L37" s="13">
        <v>61697</v>
      </c>
      <c r="M37" s="13">
        <v>0</v>
      </c>
      <c r="N37" s="13">
        <v>61697</v>
      </c>
      <c r="O37" s="100">
        <f t="shared" si="6"/>
        <v>1770923</v>
      </c>
      <c r="P37" s="101">
        <f t="shared" si="6"/>
        <v>1241284</v>
      </c>
      <c r="Q37" s="102">
        <f t="shared" si="6"/>
        <v>49651</v>
      </c>
      <c r="R37" s="101">
        <f t="shared" si="6"/>
        <v>3061858</v>
      </c>
      <c r="S37" s="31">
        <v>12</v>
      </c>
      <c r="T37" s="6">
        <v>4</v>
      </c>
      <c r="U37" s="36">
        <v>0</v>
      </c>
      <c r="V37">
        <v>16</v>
      </c>
      <c r="W37" s="111">
        <f t="shared" si="7"/>
        <v>0.5879154387464075</v>
      </c>
      <c r="X37" s="112">
        <f t="shared" si="3"/>
        <v>0.75</v>
      </c>
    </row>
    <row r="38" spans="1:24" x14ac:dyDescent="0.2">
      <c r="A38" t="s">
        <v>83</v>
      </c>
      <c r="B38" t="s">
        <v>84</v>
      </c>
      <c r="C38" s="23">
        <v>457613</v>
      </c>
      <c r="D38" s="3">
        <v>174022</v>
      </c>
      <c r="E38" s="7">
        <f t="shared" si="4"/>
        <v>21778</v>
      </c>
      <c r="F38" s="3">
        <v>653413</v>
      </c>
      <c r="G38" s="78">
        <v>0</v>
      </c>
      <c r="H38" s="77">
        <v>1</v>
      </c>
      <c r="I38" s="77">
        <v>0</v>
      </c>
      <c r="J38" s="75">
        <f t="shared" si="5"/>
        <v>163353.25</v>
      </c>
      <c r="K38" s="13">
        <v>114347</v>
      </c>
      <c r="L38" s="13">
        <v>49006</v>
      </c>
      <c r="M38" s="13">
        <v>0</v>
      </c>
      <c r="N38" s="13">
        <v>163353</v>
      </c>
      <c r="O38" s="100">
        <f t="shared" si="6"/>
        <v>571960</v>
      </c>
      <c r="P38" s="101">
        <f t="shared" si="6"/>
        <v>223028</v>
      </c>
      <c r="Q38" s="102">
        <f t="shared" si="6"/>
        <v>21778</v>
      </c>
      <c r="R38" s="101">
        <f t="shared" si="6"/>
        <v>816766</v>
      </c>
      <c r="S38" s="31">
        <v>5</v>
      </c>
      <c r="T38" s="6">
        <v>0</v>
      </c>
      <c r="U38" s="36">
        <v>0</v>
      </c>
      <c r="V38">
        <v>5</v>
      </c>
      <c r="W38" s="111">
        <f t="shared" si="7"/>
        <v>0.71945740061485208</v>
      </c>
      <c r="X38" s="112">
        <f t="shared" si="3"/>
        <v>1</v>
      </c>
    </row>
    <row r="39" spans="1:24" x14ac:dyDescent="0.2">
      <c r="A39" t="s">
        <v>85</v>
      </c>
      <c r="B39" t="s">
        <v>86</v>
      </c>
      <c r="C39" s="23">
        <v>582909</v>
      </c>
      <c r="D39" s="3">
        <v>778139</v>
      </c>
      <c r="E39" s="7">
        <f t="shared" si="4"/>
        <v>89654</v>
      </c>
      <c r="F39" s="3">
        <v>1450702</v>
      </c>
      <c r="G39" s="78">
        <v>0</v>
      </c>
      <c r="H39" s="77">
        <v>0</v>
      </c>
      <c r="I39" s="77">
        <v>0</v>
      </c>
      <c r="J39" s="75">
        <f t="shared" si="5"/>
        <v>290140.40000000002</v>
      </c>
      <c r="K39" s="13">
        <v>0</v>
      </c>
      <c r="L39" s="13">
        <v>0</v>
      </c>
      <c r="M39" s="13">
        <v>0</v>
      </c>
      <c r="N39" s="13">
        <v>0</v>
      </c>
      <c r="O39" s="100">
        <f t="shared" si="6"/>
        <v>582909</v>
      </c>
      <c r="P39" s="101">
        <f t="shared" si="6"/>
        <v>778139</v>
      </c>
      <c r="Q39" s="102">
        <f t="shared" si="6"/>
        <v>89654</v>
      </c>
      <c r="R39" s="101">
        <f t="shared" si="6"/>
        <v>1450702</v>
      </c>
      <c r="S39" s="31">
        <v>1</v>
      </c>
      <c r="T39" s="6">
        <v>4</v>
      </c>
      <c r="U39" s="36">
        <v>0</v>
      </c>
      <c r="V39">
        <v>5</v>
      </c>
      <c r="W39" s="111">
        <f t="shared" si="7"/>
        <v>0.42827953165501875</v>
      </c>
      <c r="X39" s="112">
        <f t="shared" si="3"/>
        <v>0.2</v>
      </c>
    </row>
    <row r="40" spans="1:24" x14ac:dyDescent="0.2">
      <c r="A40" t="s">
        <v>87</v>
      </c>
      <c r="B40" s="6" t="s">
        <v>1</v>
      </c>
      <c r="C40" s="26">
        <v>1833205</v>
      </c>
      <c r="D40" s="11">
        <v>1467594</v>
      </c>
      <c r="E40" s="7">
        <f t="shared" si="4"/>
        <v>22734</v>
      </c>
      <c r="F40" s="11">
        <v>3323533</v>
      </c>
      <c r="G40" s="78">
        <v>276636</v>
      </c>
      <c r="H40" s="77">
        <v>1</v>
      </c>
      <c r="I40" s="77">
        <v>1</v>
      </c>
      <c r="J40" s="75">
        <f t="shared" si="5"/>
        <v>190431.0625</v>
      </c>
      <c r="K40" s="13">
        <v>68596</v>
      </c>
      <c r="L40" s="13">
        <v>57129</v>
      </c>
      <c r="M40" s="13">
        <v>0</v>
      </c>
      <c r="N40" s="13">
        <v>125725</v>
      </c>
      <c r="O40" s="100">
        <f t="shared" si="6"/>
        <v>1901801</v>
      </c>
      <c r="P40" s="101">
        <f t="shared" si="6"/>
        <v>1524723</v>
      </c>
      <c r="Q40" s="102">
        <f t="shared" si="6"/>
        <v>22734</v>
      </c>
      <c r="R40" s="101">
        <f t="shared" si="6"/>
        <v>3449258</v>
      </c>
      <c r="S40" s="31">
        <v>13</v>
      </c>
      <c r="T40" s="6">
        <v>5</v>
      </c>
      <c r="U40" s="36">
        <v>0</v>
      </c>
      <c r="V40">
        <v>18</v>
      </c>
      <c r="W40" s="111">
        <f t="shared" si="7"/>
        <v>0.55502339980691806</v>
      </c>
      <c r="X40" s="112">
        <f t="shared" si="3"/>
        <v>0.72222222222222221</v>
      </c>
    </row>
    <row r="41" spans="1:24" x14ac:dyDescent="0.2">
      <c r="A41" t="s">
        <v>88</v>
      </c>
      <c r="B41" t="s">
        <v>89</v>
      </c>
      <c r="C41" s="23">
        <v>122721</v>
      </c>
      <c r="D41" s="3">
        <v>192776</v>
      </c>
      <c r="E41" s="7">
        <f t="shared" si="4"/>
        <v>760</v>
      </c>
      <c r="F41" s="3">
        <v>316257</v>
      </c>
      <c r="G41" s="78">
        <v>0</v>
      </c>
      <c r="H41" s="77">
        <v>0</v>
      </c>
      <c r="I41" s="77">
        <v>0</v>
      </c>
      <c r="J41" s="75">
        <f t="shared" si="5"/>
        <v>158128.5</v>
      </c>
      <c r="K41" s="13">
        <v>0</v>
      </c>
      <c r="L41" s="13">
        <v>0</v>
      </c>
      <c r="M41" s="13">
        <v>0</v>
      </c>
      <c r="N41" s="13">
        <v>0</v>
      </c>
      <c r="O41" s="100">
        <f t="shared" si="6"/>
        <v>122721</v>
      </c>
      <c r="P41" s="101">
        <f t="shared" si="6"/>
        <v>192776</v>
      </c>
      <c r="Q41" s="102">
        <f t="shared" si="6"/>
        <v>760</v>
      </c>
      <c r="R41" s="101">
        <f t="shared" si="6"/>
        <v>316257</v>
      </c>
      <c r="S41" s="31">
        <v>0</v>
      </c>
      <c r="T41" s="6">
        <v>2</v>
      </c>
      <c r="U41" s="36">
        <v>0</v>
      </c>
      <c r="V41">
        <v>2</v>
      </c>
      <c r="W41" s="111">
        <f t="shared" si="7"/>
        <v>0.3889767573067256</v>
      </c>
      <c r="X41" s="112">
        <f t="shared" si="3"/>
        <v>0</v>
      </c>
    </row>
    <row r="42" spans="1:24" x14ac:dyDescent="0.2">
      <c r="A42" t="s">
        <v>90</v>
      </c>
      <c r="B42" t="s">
        <v>91</v>
      </c>
      <c r="C42" s="23">
        <v>734456</v>
      </c>
      <c r="D42" s="3">
        <v>377025</v>
      </c>
      <c r="E42" s="7">
        <f t="shared" si="4"/>
        <v>44301</v>
      </c>
      <c r="F42" s="3">
        <v>1155782</v>
      </c>
      <c r="G42" s="78">
        <v>276864</v>
      </c>
      <c r="H42" s="77">
        <v>2</v>
      </c>
      <c r="I42" s="77">
        <v>0</v>
      </c>
      <c r="J42" s="75">
        <f t="shared" si="5"/>
        <v>175783.6</v>
      </c>
      <c r="K42" s="13">
        <v>3657</v>
      </c>
      <c r="L42" s="13">
        <v>106929</v>
      </c>
      <c r="M42" s="13">
        <v>-31020</v>
      </c>
      <c r="N42" s="13">
        <v>79566</v>
      </c>
      <c r="O42" s="100">
        <f t="shared" si="6"/>
        <v>738113</v>
      </c>
      <c r="P42" s="101">
        <f t="shared" si="6"/>
        <v>483954</v>
      </c>
      <c r="Q42" s="102">
        <f t="shared" si="6"/>
        <v>13281</v>
      </c>
      <c r="R42" s="101">
        <f t="shared" si="6"/>
        <v>1235348</v>
      </c>
      <c r="S42" s="31">
        <v>6</v>
      </c>
      <c r="T42" s="6">
        <v>1</v>
      </c>
      <c r="U42" s="36">
        <v>0</v>
      </c>
      <c r="V42">
        <v>7</v>
      </c>
      <c r="W42" s="111">
        <f t="shared" si="7"/>
        <v>0.60398734275616639</v>
      </c>
      <c r="X42" s="112">
        <f t="shared" si="3"/>
        <v>0.8571428571428571</v>
      </c>
    </row>
    <row r="43" spans="1:24" x14ac:dyDescent="0.2">
      <c r="A43" t="s">
        <v>92</v>
      </c>
      <c r="B43" t="s">
        <v>93</v>
      </c>
      <c r="C43" s="23">
        <v>183834</v>
      </c>
      <c r="D43" s="3">
        <v>92485</v>
      </c>
      <c r="E43" s="7">
        <f t="shared" si="4"/>
        <v>0</v>
      </c>
      <c r="F43" s="3">
        <v>276319</v>
      </c>
      <c r="G43" s="78">
        <v>0</v>
      </c>
      <c r="H43" s="77">
        <v>0</v>
      </c>
      <c r="I43" s="77">
        <v>0</v>
      </c>
      <c r="J43" s="75">
        <f t="shared" si="5"/>
        <v>276319</v>
      </c>
      <c r="K43" s="13">
        <v>0</v>
      </c>
      <c r="L43" s="13">
        <v>0</v>
      </c>
      <c r="M43" s="13">
        <v>0</v>
      </c>
      <c r="N43" s="13">
        <v>0</v>
      </c>
      <c r="O43" s="100">
        <f t="shared" si="6"/>
        <v>183834</v>
      </c>
      <c r="P43" s="101">
        <f t="shared" si="6"/>
        <v>92485</v>
      </c>
      <c r="Q43" s="102">
        <f t="shared" si="6"/>
        <v>0</v>
      </c>
      <c r="R43" s="101">
        <f t="shared" si="6"/>
        <v>276319</v>
      </c>
      <c r="S43" s="31">
        <v>1</v>
      </c>
      <c r="T43" s="6">
        <v>0</v>
      </c>
      <c r="U43" s="36">
        <v>0</v>
      </c>
      <c r="V43">
        <v>1</v>
      </c>
      <c r="W43" s="111">
        <f t="shared" si="7"/>
        <v>0.66529626989095936</v>
      </c>
      <c r="X43" s="112">
        <f t="shared" si="3"/>
        <v>1</v>
      </c>
    </row>
    <row r="44" spans="1:24" x14ac:dyDescent="0.2">
      <c r="A44" t="s">
        <v>94</v>
      </c>
      <c r="B44" t="s">
        <v>95</v>
      </c>
      <c r="C44" s="23">
        <v>848846</v>
      </c>
      <c r="D44" s="3">
        <v>448421</v>
      </c>
      <c r="E44" s="7">
        <f t="shared" si="4"/>
        <v>73894</v>
      </c>
      <c r="F44" s="3">
        <v>1371161</v>
      </c>
      <c r="G44" s="78">
        <v>139470</v>
      </c>
      <c r="H44" s="77">
        <v>1</v>
      </c>
      <c r="I44" s="77">
        <v>0</v>
      </c>
      <c r="J44" s="75">
        <f t="shared" si="5"/>
        <v>153961.375</v>
      </c>
      <c r="K44" s="13">
        <v>0</v>
      </c>
      <c r="L44" s="13">
        <v>49514</v>
      </c>
      <c r="M44" s="13">
        <v>-23937</v>
      </c>
      <c r="N44" s="13">
        <v>25577</v>
      </c>
      <c r="O44" s="100">
        <f t="shared" si="6"/>
        <v>848846</v>
      </c>
      <c r="P44" s="101">
        <f t="shared" si="6"/>
        <v>497935</v>
      </c>
      <c r="Q44" s="102">
        <f t="shared" si="6"/>
        <v>49957</v>
      </c>
      <c r="R44" s="101">
        <f t="shared" si="6"/>
        <v>1396738</v>
      </c>
      <c r="S44" s="31">
        <v>7</v>
      </c>
      <c r="T44" s="6">
        <v>2</v>
      </c>
      <c r="U44" s="36">
        <v>0</v>
      </c>
      <c r="V44">
        <v>9</v>
      </c>
      <c r="W44" s="111">
        <f t="shared" si="7"/>
        <v>0.63027767692000403</v>
      </c>
      <c r="X44" s="112">
        <f t="shared" si="3"/>
        <v>0.77777777777777779</v>
      </c>
    </row>
    <row r="45" spans="1:24" x14ac:dyDescent="0.2">
      <c r="A45" t="s">
        <v>96</v>
      </c>
      <c r="B45" s="6" t="s">
        <v>5</v>
      </c>
      <c r="C45" s="26">
        <v>2684592</v>
      </c>
      <c r="D45" s="11">
        <v>1474016</v>
      </c>
      <c r="E45" s="7">
        <f t="shared" si="4"/>
        <v>294891</v>
      </c>
      <c r="F45" s="11">
        <v>4453499</v>
      </c>
      <c r="G45" s="78">
        <v>1377116</v>
      </c>
      <c r="H45" s="77">
        <v>7</v>
      </c>
      <c r="I45" s="77">
        <v>6</v>
      </c>
      <c r="J45" s="75">
        <f t="shared" si="5"/>
        <v>133755.78260869565</v>
      </c>
      <c r="K45" s="13">
        <v>245393</v>
      </c>
      <c r="L45" s="13">
        <v>522642</v>
      </c>
      <c r="M45" s="13">
        <v>-188718</v>
      </c>
      <c r="N45" s="13">
        <v>579317</v>
      </c>
      <c r="O45" s="100">
        <f t="shared" si="6"/>
        <v>2929985</v>
      </c>
      <c r="P45" s="101">
        <f t="shared" si="6"/>
        <v>1996658</v>
      </c>
      <c r="Q45" s="102">
        <f t="shared" si="6"/>
        <v>106173</v>
      </c>
      <c r="R45" s="101">
        <f t="shared" si="6"/>
        <v>5032816</v>
      </c>
      <c r="S45" s="31">
        <v>25</v>
      </c>
      <c r="T45" s="6">
        <v>11</v>
      </c>
      <c r="U45" s="36">
        <v>0</v>
      </c>
      <c r="V45" s="6">
        <v>36</v>
      </c>
      <c r="W45" s="111">
        <f t="shared" si="7"/>
        <v>0.59472241037152473</v>
      </c>
      <c r="X45" s="112">
        <f t="shared" si="3"/>
        <v>0.69444444444444442</v>
      </c>
    </row>
    <row r="46" spans="1:24" x14ac:dyDescent="0.2">
      <c r="A46" t="s">
        <v>97</v>
      </c>
      <c r="B46" t="s">
        <v>98</v>
      </c>
      <c r="C46" s="23">
        <v>351034</v>
      </c>
      <c r="D46" s="3">
        <v>183491</v>
      </c>
      <c r="E46" s="7">
        <f t="shared" si="4"/>
        <v>31445</v>
      </c>
      <c r="F46" s="3">
        <v>565970</v>
      </c>
      <c r="G46" s="78">
        <v>0</v>
      </c>
      <c r="H46" s="77">
        <v>0</v>
      </c>
      <c r="I46" s="77">
        <v>0</v>
      </c>
      <c r="J46" s="75">
        <f t="shared" si="5"/>
        <v>141492.5</v>
      </c>
      <c r="K46" s="13">
        <v>0</v>
      </c>
      <c r="L46" s="13">
        <v>0</v>
      </c>
      <c r="M46" s="13">
        <v>0</v>
      </c>
      <c r="N46" s="13">
        <v>0</v>
      </c>
      <c r="O46" s="100">
        <f t="shared" si="6"/>
        <v>351034</v>
      </c>
      <c r="P46" s="101">
        <f t="shared" si="6"/>
        <v>183491</v>
      </c>
      <c r="Q46" s="102">
        <f t="shared" si="6"/>
        <v>31445</v>
      </c>
      <c r="R46" s="101">
        <f t="shared" si="6"/>
        <v>565970</v>
      </c>
      <c r="S46" s="31">
        <v>4</v>
      </c>
      <c r="T46" s="6">
        <v>0</v>
      </c>
      <c r="U46" s="36">
        <v>0</v>
      </c>
      <c r="V46">
        <v>4</v>
      </c>
      <c r="W46" s="111">
        <f t="shared" si="7"/>
        <v>0.65672138814835601</v>
      </c>
      <c r="X46" s="112">
        <f t="shared" si="3"/>
        <v>1</v>
      </c>
    </row>
    <row r="47" spans="1:24" x14ac:dyDescent="0.2">
      <c r="A47" t="s">
        <v>99</v>
      </c>
      <c r="B47" t="s">
        <v>100</v>
      </c>
      <c r="C47" s="23">
        <v>59432</v>
      </c>
      <c r="D47" s="3">
        <v>123349</v>
      </c>
      <c r="E47" s="7">
        <f t="shared" si="4"/>
        <v>8723</v>
      </c>
      <c r="F47" s="3">
        <v>191504</v>
      </c>
      <c r="G47" s="78">
        <v>0</v>
      </c>
      <c r="H47" s="77">
        <v>0</v>
      </c>
      <c r="I47" s="77">
        <v>0</v>
      </c>
      <c r="J47" s="75">
        <f t="shared" si="5"/>
        <v>191504</v>
      </c>
      <c r="K47" s="13">
        <v>0</v>
      </c>
      <c r="L47" s="13">
        <v>0</v>
      </c>
      <c r="M47" s="13">
        <v>0</v>
      </c>
      <c r="N47" s="13">
        <v>0</v>
      </c>
      <c r="O47" s="100">
        <f t="shared" si="6"/>
        <v>59432</v>
      </c>
      <c r="P47" s="101">
        <f t="shared" si="6"/>
        <v>123349</v>
      </c>
      <c r="Q47" s="102">
        <f t="shared" si="6"/>
        <v>8723</v>
      </c>
      <c r="R47" s="101">
        <f t="shared" si="6"/>
        <v>191504</v>
      </c>
      <c r="S47" s="31">
        <v>0</v>
      </c>
      <c r="T47" s="6">
        <v>1</v>
      </c>
      <c r="U47" s="36">
        <v>0</v>
      </c>
      <c r="V47">
        <v>1</v>
      </c>
      <c r="W47" s="111">
        <f t="shared" si="7"/>
        <v>0.32515414621869887</v>
      </c>
      <c r="X47" s="112">
        <f t="shared" si="3"/>
        <v>0</v>
      </c>
    </row>
    <row r="48" spans="1:24" x14ac:dyDescent="0.2">
      <c r="A48" t="s">
        <v>101</v>
      </c>
      <c r="B48" s="6" t="s">
        <v>7</v>
      </c>
      <c r="C48" s="26">
        <v>1143747</v>
      </c>
      <c r="D48" s="11">
        <v>845939</v>
      </c>
      <c r="E48" s="7">
        <f t="shared" si="4"/>
        <v>145645</v>
      </c>
      <c r="F48" s="11">
        <v>2135331</v>
      </c>
      <c r="G48" s="78">
        <v>553568</v>
      </c>
      <c r="H48" s="77">
        <v>2</v>
      </c>
      <c r="I48" s="77">
        <v>1</v>
      </c>
      <c r="J48" s="75">
        <f t="shared" si="5"/>
        <v>197720.375</v>
      </c>
      <c r="K48" s="13">
        <v>85101</v>
      </c>
      <c r="L48" s="13">
        <v>168769</v>
      </c>
      <c r="M48" s="13">
        <v>-163008</v>
      </c>
      <c r="N48" s="13">
        <v>90862</v>
      </c>
      <c r="O48" s="100">
        <f t="shared" si="6"/>
        <v>1228848</v>
      </c>
      <c r="P48" s="101">
        <f t="shared" si="6"/>
        <v>1014708</v>
      </c>
      <c r="Q48" s="102">
        <f t="shared" si="6"/>
        <v>-17363</v>
      </c>
      <c r="R48" s="101">
        <f t="shared" si="6"/>
        <v>2226193</v>
      </c>
      <c r="S48" s="31">
        <v>8</v>
      </c>
      <c r="T48" s="6">
        <v>3</v>
      </c>
      <c r="U48" s="36">
        <v>0</v>
      </c>
      <c r="V48" s="6">
        <v>11</v>
      </c>
      <c r="W48" s="111">
        <f t="shared" si="7"/>
        <v>0.54772334633055741</v>
      </c>
      <c r="X48" s="112">
        <f t="shared" si="3"/>
        <v>0.72727272727272729</v>
      </c>
    </row>
    <row r="49" spans="1:24" x14ac:dyDescent="0.2">
      <c r="A49" t="s">
        <v>102</v>
      </c>
      <c r="B49" t="s">
        <v>103</v>
      </c>
      <c r="C49" s="26">
        <v>981853</v>
      </c>
      <c r="D49" s="11">
        <v>1047747</v>
      </c>
      <c r="E49" s="7">
        <f t="shared" ref="E49" si="8">F49-D49-C49</f>
        <v>0</v>
      </c>
      <c r="F49" s="11">
        <v>2029600</v>
      </c>
      <c r="G49" s="78">
        <v>153079</v>
      </c>
      <c r="H49" s="77">
        <v>1</v>
      </c>
      <c r="I49" s="77">
        <v>0</v>
      </c>
      <c r="J49" s="75">
        <f t="shared" si="5"/>
        <v>208502.33333333334</v>
      </c>
      <c r="K49" s="13">
        <v>0</v>
      </c>
      <c r="L49" s="13">
        <v>65605</v>
      </c>
      <c r="M49" s="13">
        <v>0</v>
      </c>
      <c r="N49" s="13">
        <v>65605</v>
      </c>
      <c r="O49" s="100">
        <f t="shared" si="6"/>
        <v>981853</v>
      </c>
      <c r="P49" s="101">
        <f t="shared" si="6"/>
        <v>1113352</v>
      </c>
      <c r="Q49" s="102">
        <f t="shared" si="6"/>
        <v>0</v>
      </c>
      <c r="R49" s="101">
        <f t="shared" si="6"/>
        <v>2095205</v>
      </c>
      <c r="S49" s="31">
        <v>4</v>
      </c>
      <c r="T49" s="6">
        <v>6</v>
      </c>
      <c r="U49" s="36">
        <v>0</v>
      </c>
      <c r="V49">
        <v>10</v>
      </c>
      <c r="W49" s="111">
        <f t="shared" si="7"/>
        <v>0.46861906114198848</v>
      </c>
      <c r="X49" s="112">
        <f t="shared" si="3"/>
        <v>0.4</v>
      </c>
    </row>
    <row r="50" spans="1:24" x14ac:dyDescent="0.2">
      <c r="A50" t="s">
        <v>104</v>
      </c>
      <c r="B50" t="s">
        <v>105</v>
      </c>
      <c r="C50" s="23">
        <v>242823</v>
      </c>
      <c r="D50" s="3">
        <v>182484</v>
      </c>
      <c r="E50" s="7">
        <f t="shared" si="4"/>
        <v>14081</v>
      </c>
      <c r="F50" s="3">
        <v>439388</v>
      </c>
      <c r="G50" s="78">
        <v>0</v>
      </c>
      <c r="H50" s="77">
        <v>0</v>
      </c>
      <c r="I50" s="77">
        <v>0</v>
      </c>
      <c r="J50" s="75">
        <f t="shared" si="5"/>
        <v>146462.66666666666</v>
      </c>
      <c r="K50" s="13">
        <v>0</v>
      </c>
      <c r="L50" s="13">
        <v>0</v>
      </c>
      <c r="M50" s="13">
        <v>0</v>
      </c>
      <c r="N50" s="13">
        <v>0</v>
      </c>
      <c r="O50" s="100">
        <f t="shared" si="6"/>
        <v>242823</v>
      </c>
      <c r="P50" s="101">
        <f t="shared" si="6"/>
        <v>182484</v>
      </c>
      <c r="Q50" s="102">
        <f t="shared" si="6"/>
        <v>14081</v>
      </c>
      <c r="R50" s="101">
        <f t="shared" si="6"/>
        <v>439388</v>
      </c>
      <c r="S50" s="31">
        <v>3</v>
      </c>
      <c r="T50" s="6">
        <v>0</v>
      </c>
      <c r="U50" s="36">
        <v>0</v>
      </c>
      <c r="V50">
        <v>3</v>
      </c>
      <c r="W50" s="111">
        <f t="shared" si="7"/>
        <v>0.57093581812667082</v>
      </c>
      <c r="X50" s="112">
        <f t="shared" si="3"/>
        <v>1</v>
      </c>
    </row>
    <row r="51" spans="1:24" x14ac:dyDescent="0.2">
      <c r="A51" t="s">
        <v>106</v>
      </c>
      <c r="B51" s="6" t="s">
        <v>11</v>
      </c>
      <c r="C51" s="26">
        <v>1233336</v>
      </c>
      <c r="D51" s="11">
        <v>1102581</v>
      </c>
      <c r="E51" s="7">
        <f t="shared" si="4"/>
        <v>19663</v>
      </c>
      <c r="F51" s="11">
        <v>2355580</v>
      </c>
      <c r="G51" s="78">
        <v>0</v>
      </c>
      <c r="H51" s="77">
        <v>0</v>
      </c>
      <c r="I51" s="77">
        <v>0</v>
      </c>
      <c r="J51" s="75">
        <f t="shared" si="5"/>
        <v>294447.5</v>
      </c>
      <c r="K51" s="13">
        <v>0</v>
      </c>
      <c r="L51" s="13">
        <v>0</v>
      </c>
      <c r="M51" s="13">
        <v>0</v>
      </c>
      <c r="N51" s="13">
        <v>0</v>
      </c>
      <c r="O51" s="100">
        <f t="shared" si="6"/>
        <v>1233336</v>
      </c>
      <c r="P51" s="101">
        <f t="shared" si="6"/>
        <v>1102581</v>
      </c>
      <c r="Q51" s="102">
        <f t="shared" si="6"/>
        <v>19663</v>
      </c>
      <c r="R51" s="101">
        <f t="shared" si="6"/>
        <v>2355580</v>
      </c>
      <c r="S51" s="31">
        <v>5</v>
      </c>
      <c r="T51" s="6">
        <v>3</v>
      </c>
      <c r="U51" s="36">
        <v>0</v>
      </c>
      <c r="V51">
        <v>8</v>
      </c>
      <c r="W51" s="111">
        <f t="shared" si="7"/>
        <v>0.52798793792758902</v>
      </c>
      <c r="X51" s="112">
        <f t="shared" si="3"/>
        <v>0.625</v>
      </c>
    </row>
    <row r="52" spans="1:24" x14ac:dyDescent="0.2">
      <c r="A52" t="s">
        <v>107</v>
      </c>
      <c r="B52" t="s">
        <v>108</v>
      </c>
      <c r="C52" s="23">
        <v>113038</v>
      </c>
      <c r="D52" s="3">
        <v>37803</v>
      </c>
      <c r="E52" s="7">
        <f t="shared" si="4"/>
        <v>20312</v>
      </c>
      <c r="F52" s="3">
        <v>171153</v>
      </c>
      <c r="G52" s="78">
        <v>0</v>
      </c>
      <c r="H52" s="77">
        <v>0</v>
      </c>
      <c r="I52" s="77">
        <v>0</v>
      </c>
      <c r="J52" s="75">
        <f t="shared" si="5"/>
        <v>171153</v>
      </c>
      <c r="K52" s="13">
        <v>0</v>
      </c>
      <c r="L52" s="13">
        <v>0</v>
      </c>
      <c r="M52" s="13">
        <v>0</v>
      </c>
      <c r="N52" s="13">
        <v>0</v>
      </c>
      <c r="O52" s="100">
        <f t="shared" si="6"/>
        <v>113038</v>
      </c>
      <c r="P52" s="101">
        <f t="shared" si="6"/>
        <v>37803</v>
      </c>
      <c r="Q52" s="102">
        <f t="shared" si="6"/>
        <v>20312</v>
      </c>
      <c r="R52" s="101">
        <f t="shared" si="6"/>
        <v>171153</v>
      </c>
      <c r="S52" s="31">
        <v>1</v>
      </c>
      <c r="T52" s="6">
        <v>0</v>
      </c>
      <c r="U52" s="36">
        <v>0</v>
      </c>
      <c r="V52">
        <v>1</v>
      </c>
      <c r="W52" s="111">
        <f t="shared" si="7"/>
        <v>0.74938511412679576</v>
      </c>
      <c r="X52" s="112">
        <f t="shared" si="3"/>
        <v>1</v>
      </c>
    </row>
    <row r="53" spans="1:24" x14ac:dyDescent="0.2">
      <c r="E53" s="7"/>
      <c r="O53" s="100"/>
      <c r="P53" s="103"/>
      <c r="Q53" s="104"/>
      <c r="R53" s="103"/>
    </row>
    <row r="54" spans="1:24" s="15" customFormat="1" x14ac:dyDescent="0.2">
      <c r="A54" s="8" t="s">
        <v>13</v>
      </c>
      <c r="B54" s="8"/>
      <c r="C54" s="27">
        <f>SUM(C3:C52)</f>
        <v>39926526</v>
      </c>
      <c r="D54" s="9">
        <f t="shared" ref="D54:F54" si="9">SUM(D3:D52)</f>
        <v>35368840</v>
      </c>
      <c r="E54" s="32">
        <f t="shared" si="9"/>
        <v>3517403</v>
      </c>
      <c r="F54" s="9">
        <f t="shared" si="9"/>
        <v>78812769</v>
      </c>
      <c r="G54" s="27"/>
      <c r="H54" s="9"/>
      <c r="I54" s="9"/>
      <c r="J54" s="76" t="s">
        <v>19</v>
      </c>
      <c r="K54" s="9"/>
      <c r="L54" s="9"/>
      <c r="M54" s="9"/>
      <c r="N54" s="9"/>
      <c r="O54" s="105">
        <f>SUM(O3:O52)</f>
        <v>42860800</v>
      </c>
      <c r="P54" s="106">
        <f t="shared" ref="P54:R54" si="10">SUM(P3:P52)</f>
        <v>38677906</v>
      </c>
      <c r="Q54" s="106">
        <f t="shared" si="10"/>
        <v>1855196</v>
      </c>
      <c r="R54" s="106">
        <f t="shared" si="10"/>
        <v>83393902</v>
      </c>
      <c r="S54" s="29">
        <f>SUM(S3:S52)</f>
        <v>247</v>
      </c>
      <c r="T54" s="5">
        <f t="shared" ref="T54:V54" si="11">SUM(T3:T52)</f>
        <v>188</v>
      </c>
      <c r="U54" s="5">
        <f t="shared" si="11"/>
        <v>0</v>
      </c>
      <c r="V54" s="5">
        <f t="shared" si="11"/>
        <v>435</v>
      </c>
      <c r="W54" s="115">
        <f>O54/SUM(O54:P54)</f>
        <v>0.52564974479727455</v>
      </c>
      <c r="X54" s="116">
        <f>S54/V54</f>
        <v>0.56781609195402294</v>
      </c>
    </row>
    <row r="55" spans="1:24" x14ac:dyDescent="0.2">
      <c r="A55" s="50" t="s">
        <v>187</v>
      </c>
      <c r="E55" s="7"/>
      <c r="O55" s="100"/>
      <c r="P55" s="103"/>
      <c r="Q55" s="103"/>
      <c r="R55" s="103"/>
      <c r="W55" s="113">
        <f>ROUND(V54*W54,0)</f>
        <v>229</v>
      </c>
    </row>
    <row r="56" spans="1:24" x14ac:dyDescent="0.2">
      <c r="A56" s="50" t="s">
        <v>188</v>
      </c>
      <c r="O56" s="100"/>
      <c r="P56" s="103"/>
      <c r="Q56" s="103"/>
      <c r="R56" s="103"/>
    </row>
    <row r="57" spans="1:24" x14ac:dyDescent="0.2">
      <c r="A57" s="50"/>
    </row>
    <row r="58" spans="1:24" x14ac:dyDescent="0.2">
      <c r="A58" s="114" t="s">
        <v>189</v>
      </c>
    </row>
  </sheetData>
  <sheetProtection sheet="1" objects="1" scenarios="1"/>
  <autoFilter ref="A2:X52" xr:uid="{00000000-0009-0000-0000-000000000000}"/>
  <sortState xmlns:xlrd2="http://schemas.microsoft.com/office/spreadsheetml/2017/richdata2" ref="A5:X54">
    <sortCondition ref="A5:A54"/>
  </sortState>
  <pageMargins left="0.7" right="0.7" top="0.75" bottom="0.75" header="0.3" footer="0.3"/>
  <ignoredErrors>
    <ignoredError sqref="W54:X54 X55 W56:X56 W53:X53 W3 W4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4"/>
  <sheetViews>
    <sheetView workbookViewId="0">
      <pane xSplit="2" ySplit="2" topLeftCell="I85" activePane="bottomRight" state="frozen"/>
      <selection pane="topRight" activeCell="C1" sqref="C1"/>
      <selection pane="bottomLeft" activeCell="A3" sqref="A3"/>
      <selection pane="bottomRight" activeCell="U109" sqref="A2:U109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28"/>
    <col min="6" max="6" width="10.83203125" style="63"/>
    <col min="7" max="7" width="10.83203125" style="3"/>
    <col min="8" max="8" width="10.83203125" style="28"/>
    <col min="11" max="11" width="10.83203125" style="91"/>
    <col min="12" max="12" width="10.83203125" style="92"/>
    <col min="13" max="13" width="10.83203125" style="3"/>
    <col min="14" max="14" width="10.83203125" style="23"/>
    <col min="15" max="17" width="10.83203125" style="3"/>
    <col min="18" max="18" width="10.83203125" style="23"/>
    <col min="19" max="21" width="10.83203125" style="3"/>
    <col min="22" max="22" width="62.5" style="28" bestFit="1" customWidth="1"/>
  </cols>
  <sheetData>
    <row r="1" spans="1:22" x14ac:dyDescent="0.2">
      <c r="A1" s="37"/>
      <c r="B1" s="37" t="s">
        <v>19</v>
      </c>
      <c r="C1" s="37"/>
      <c r="D1" s="38"/>
      <c r="E1" s="39" t="s">
        <v>111</v>
      </c>
      <c r="F1" s="40"/>
      <c r="G1" s="41"/>
      <c r="H1" s="42"/>
      <c r="I1" s="43" t="s">
        <v>112</v>
      </c>
      <c r="J1" s="44"/>
      <c r="K1" s="84" t="s">
        <v>163</v>
      </c>
      <c r="L1" s="85"/>
      <c r="M1" s="80" t="s">
        <v>158</v>
      </c>
      <c r="N1" s="79"/>
      <c r="O1" s="81" t="s">
        <v>164</v>
      </c>
      <c r="P1" s="82"/>
      <c r="Q1" s="80"/>
      <c r="R1" s="79"/>
      <c r="S1" s="80" t="s">
        <v>165</v>
      </c>
      <c r="T1" s="80"/>
      <c r="U1" s="80"/>
      <c r="V1" s="44"/>
    </row>
    <row r="2" spans="1:22" x14ac:dyDescent="0.2">
      <c r="A2" s="45" t="s">
        <v>0</v>
      </c>
      <c r="B2" s="45" t="s">
        <v>109</v>
      </c>
      <c r="C2" s="45" t="s">
        <v>113</v>
      </c>
      <c r="D2" s="46" t="s">
        <v>114</v>
      </c>
      <c r="E2" s="37" t="s">
        <v>115</v>
      </c>
      <c r="F2" s="47" t="s">
        <v>116</v>
      </c>
      <c r="G2" s="48" t="s">
        <v>117</v>
      </c>
      <c r="H2" s="46" t="s">
        <v>118</v>
      </c>
      <c r="I2" s="37" t="s">
        <v>119</v>
      </c>
      <c r="J2" s="37" t="s">
        <v>120</v>
      </c>
      <c r="K2" s="84" t="s">
        <v>166</v>
      </c>
      <c r="L2" s="85" t="s">
        <v>167</v>
      </c>
      <c r="M2" s="80" t="s">
        <v>162</v>
      </c>
      <c r="N2" s="79" t="s">
        <v>160</v>
      </c>
      <c r="O2" s="80" t="s">
        <v>161</v>
      </c>
      <c r="P2" s="80" t="s">
        <v>168</v>
      </c>
      <c r="Q2" s="80" t="s">
        <v>159</v>
      </c>
      <c r="R2" s="79" t="s">
        <v>169</v>
      </c>
      <c r="S2" s="80" t="s">
        <v>170</v>
      </c>
      <c r="T2" s="80" t="s">
        <v>171</v>
      </c>
      <c r="U2" s="80" t="s">
        <v>172</v>
      </c>
      <c r="V2" s="44" t="s">
        <v>20</v>
      </c>
    </row>
    <row r="3" spans="1:22" x14ac:dyDescent="0.2">
      <c r="A3" s="49" t="s">
        <v>21</v>
      </c>
      <c r="B3" s="49" t="s">
        <v>22</v>
      </c>
      <c r="C3" s="64" t="s">
        <v>135</v>
      </c>
      <c r="D3" s="65">
        <v>132831</v>
      </c>
      <c r="E3" s="66">
        <v>0</v>
      </c>
      <c r="F3" s="67">
        <f t="shared" ref="F3:F80" si="0">G3-SUM(D3:E3)</f>
        <v>1921</v>
      </c>
      <c r="G3" s="66">
        <v>134752</v>
      </c>
      <c r="H3" s="68">
        <v>1</v>
      </c>
      <c r="I3" s="69">
        <v>0</v>
      </c>
      <c r="J3" s="69">
        <v>0</v>
      </c>
      <c r="K3" s="86">
        <f>K$113</f>
        <v>0.7</v>
      </c>
      <c r="L3" s="83">
        <f>L$113</f>
        <v>0.7</v>
      </c>
      <c r="M3" s="93">
        <f>VLOOKUP(B3,'Election Results by State'!$B$3:$J$52,9,FALSE)</f>
        <v>163813.75</v>
      </c>
      <c r="N3" s="96">
        <f>IF(G3&gt;0,IF(H3&gt;0,MAX(D3,ROUND(K3*M3,0)),MAX(F3,ROUND((1-L3)*(O3/L3),0))),D3)</f>
        <v>132831</v>
      </c>
      <c r="O3" s="93">
        <f>IF(G3&gt;0,IF(I3&gt;0,MAX(E3,ROUND(L3*M3,0)),MAX(F3,ROUND((1-K3)*(N3/K3),0))),E3)</f>
        <v>56928</v>
      </c>
      <c r="P3" s="93">
        <v>0</v>
      </c>
      <c r="Q3" s="93">
        <f>SUM(N3:P3)</f>
        <v>189759</v>
      </c>
      <c r="R3" s="96">
        <f t="shared" ref="R3" si="1">N3-D3</f>
        <v>0</v>
      </c>
      <c r="S3" s="93">
        <f t="shared" ref="S3" si="2">O3-E3</f>
        <v>56928</v>
      </c>
      <c r="T3" s="93">
        <f t="shared" ref="T3" si="3">P3-F3</f>
        <v>-1921</v>
      </c>
      <c r="U3" s="93">
        <f t="shared" ref="U3" si="4">Q3-G3</f>
        <v>55007</v>
      </c>
    </row>
    <row r="4" spans="1:22" x14ac:dyDescent="0.2">
      <c r="A4" s="49" t="s">
        <v>21</v>
      </c>
      <c r="B4" s="49" t="s">
        <v>22</v>
      </c>
      <c r="C4" s="64" t="s">
        <v>134</v>
      </c>
      <c r="D4" s="65">
        <v>115338</v>
      </c>
      <c r="E4" s="66">
        <v>0</v>
      </c>
      <c r="F4" s="67">
        <f t="shared" ref="F4" si="5">G4-SUM(D4:E4)</f>
        <v>39636</v>
      </c>
      <c r="G4" s="66">
        <v>154974</v>
      </c>
      <c r="H4" s="68">
        <v>1</v>
      </c>
      <c r="I4" s="69">
        <v>0</v>
      </c>
      <c r="J4" s="69">
        <v>0</v>
      </c>
      <c r="K4" s="86">
        <f t="shared" ref="K4:L35" si="6">K$113</f>
        <v>0.7</v>
      </c>
      <c r="L4" s="83">
        <f t="shared" si="6"/>
        <v>0.7</v>
      </c>
      <c r="M4" s="93">
        <f>VLOOKUP(B4,'Election Results by State'!$B$3:$J$52,9,FALSE)</f>
        <v>163813.75</v>
      </c>
      <c r="N4" s="96">
        <f t="shared" ref="N4:N67" si="7">IF(G4&gt;0,IF(H4&gt;0,MAX(D4,ROUND(K4*M4,0)),MAX(F4,ROUND((1-L4)*(O4/L4),0))),D4)</f>
        <v>115338</v>
      </c>
      <c r="O4" s="93">
        <f t="shared" ref="O4:O67" si="8">IF(G4&gt;0,IF(I4&gt;0,MAX(E4,ROUND(L4*M4,0)),MAX(F4,ROUND((1-K4)*(N4/K4),0))),E4)</f>
        <v>49431</v>
      </c>
      <c r="P4" s="93">
        <v>0</v>
      </c>
      <c r="Q4" s="93">
        <f t="shared" ref="Q4:Q67" si="9">SUM(N4:P4)</f>
        <v>164769</v>
      </c>
      <c r="R4" s="96">
        <f t="shared" ref="R4:R67" si="10">N4-D4</f>
        <v>0</v>
      </c>
      <c r="S4" s="93">
        <f t="shared" ref="S4:S67" si="11">O4-E4</f>
        <v>49431</v>
      </c>
      <c r="T4" s="93">
        <f t="shared" ref="T4:T67" si="12">P4-F4</f>
        <v>-39636</v>
      </c>
      <c r="U4" s="93">
        <f t="shared" ref="U4:U67" si="13">Q4-G4</f>
        <v>9795</v>
      </c>
    </row>
    <row r="5" spans="1:22" x14ac:dyDescent="0.2">
      <c r="A5" s="49" t="s">
        <v>21</v>
      </c>
      <c r="B5" s="49" t="s">
        <v>22</v>
      </c>
      <c r="C5" s="64" t="s">
        <v>123</v>
      </c>
      <c r="D5" s="65">
        <v>0</v>
      </c>
      <c r="E5" s="66">
        <v>133687</v>
      </c>
      <c r="F5" s="67">
        <f>G5-SUM(D5:E5)</f>
        <v>2212</v>
      </c>
      <c r="G5" s="66">
        <v>135899</v>
      </c>
      <c r="H5" s="68">
        <v>0</v>
      </c>
      <c r="I5" s="69">
        <v>1</v>
      </c>
      <c r="J5" s="69">
        <v>0</v>
      </c>
      <c r="K5" s="86">
        <f t="shared" si="6"/>
        <v>0.7</v>
      </c>
      <c r="L5" s="83">
        <f t="shared" si="6"/>
        <v>0.7</v>
      </c>
      <c r="M5" s="93">
        <f>VLOOKUP(B5,'Election Results by State'!$B$3:$J$52,9,FALSE)</f>
        <v>163813.75</v>
      </c>
      <c r="N5" s="96">
        <f t="shared" si="7"/>
        <v>57294</v>
      </c>
      <c r="O5" s="93">
        <f t="shared" si="8"/>
        <v>133687</v>
      </c>
      <c r="P5" s="93">
        <v>0</v>
      </c>
      <c r="Q5" s="93">
        <f t="shared" si="9"/>
        <v>190981</v>
      </c>
      <c r="R5" s="96">
        <f t="shared" si="10"/>
        <v>57294</v>
      </c>
      <c r="S5" s="93">
        <f t="shared" si="11"/>
        <v>0</v>
      </c>
      <c r="T5" s="93">
        <f t="shared" si="12"/>
        <v>-2212</v>
      </c>
      <c r="U5" s="93">
        <f t="shared" si="13"/>
        <v>55082</v>
      </c>
    </row>
    <row r="6" spans="1:22" x14ac:dyDescent="0.2">
      <c r="A6" s="49" t="s">
        <v>23</v>
      </c>
      <c r="B6" s="49" t="s">
        <v>24</v>
      </c>
      <c r="C6" s="64" t="s">
        <v>122</v>
      </c>
      <c r="D6" s="65">
        <v>0</v>
      </c>
      <c r="E6" s="66">
        <v>0</v>
      </c>
      <c r="F6" s="67">
        <f t="shared" si="0"/>
        <v>0</v>
      </c>
      <c r="G6" s="66">
        <v>0</v>
      </c>
      <c r="H6" s="68">
        <v>0</v>
      </c>
      <c r="I6" s="69">
        <v>0</v>
      </c>
      <c r="J6" s="69">
        <v>0</v>
      </c>
      <c r="K6" s="86">
        <f t="shared" si="6"/>
        <v>0.7</v>
      </c>
      <c r="L6" s="83">
        <f t="shared" si="6"/>
        <v>0.7</v>
      </c>
      <c r="M6" s="93">
        <f>VLOOKUP(B6,'Election Results by State'!$B$3:$J$52,9,FALSE)</f>
        <v>279741</v>
      </c>
      <c r="N6" s="96">
        <f t="shared" si="7"/>
        <v>0</v>
      </c>
      <c r="O6" s="93">
        <f t="shared" si="8"/>
        <v>0</v>
      </c>
      <c r="P6" s="93">
        <v>0</v>
      </c>
      <c r="Q6" s="93">
        <f t="shared" si="9"/>
        <v>0</v>
      </c>
      <c r="R6" s="96">
        <f t="shared" si="10"/>
        <v>0</v>
      </c>
      <c r="S6" s="93">
        <f t="shared" si="11"/>
        <v>0</v>
      </c>
      <c r="T6" s="93">
        <f t="shared" si="12"/>
        <v>0</v>
      </c>
      <c r="U6" s="93">
        <f t="shared" si="13"/>
        <v>0</v>
      </c>
    </row>
    <row r="7" spans="1:22" x14ac:dyDescent="0.2">
      <c r="A7" s="50" t="s">
        <v>25</v>
      </c>
      <c r="B7" s="50" t="s">
        <v>3</v>
      </c>
      <c r="C7" s="59" t="s">
        <v>123</v>
      </c>
      <c r="D7" s="65">
        <v>0</v>
      </c>
      <c r="E7" s="66">
        <v>54235</v>
      </c>
      <c r="F7" s="67">
        <f t="shared" si="0"/>
        <v>18219</v>
      </c>
      <c r="G7" s="66">
        <v>72454</v>
      </c>
      <c r="H7" s="68">
        <v>0</v>
      </c>
      <c r="I7" s="69">
        <v>1</v>
      </c>
      <c r="J7" s="69">
        <v>0</v>
      </c>
      <c r="K7" s="86">
        <f t="shared" si="6"/>
        <v>0.7</v>
      </c>
      <c r="L7" s="83">
        <f t="shared" si="6"/>
        <v>0.7</v>
      </c>
      <c r="M7" s="93">
        <f>VLOOKUP(B7,'Election Results by State'!$B$3:$J$52,9,FALSE)</f>
        <v>175053.28571428571</v>
      </c>
      <c r="N7" s="96">
        <f t="shared" si="7"/>
        <v>52516</v>
      </c>
      <c r="O7" s="93">
        <f t="shared" si="8"/>
        <v>122537</v>
      </c>
      <c r="P7" s="93">
        <v>0</v>
      </c>
      <c r="Q7" s="93">
        <f t="shared" si="9"/>
        <v>175053</v>
      </c>
      <c r="R7" s="96">
        <f t="shared" si="10"/>
        <v>52516</v>
      </c>
      <c r="S7" s="93">
        <f t="shared" si="11"/>
        <v>68302</v>
      </c>
      <c r="T7" s="93">
        <f t="shared" si="12"/>
        <v>-18219</v>
      </c>
      <c r="U7" s="93">
        <f t="shared" si="13"/>
        <v>102599</v>
      </c>
    </row>
    <row r="8" spans="1:22" x14ac:dyDescent="0.2">
      <c r="A8" s="50" t="s">
        <v>25</v>
      </c>
      <c r="B8" s="50" t="s">
        <v>3</v>
      </c>
      <c r="C8" s="59" t="s">
        <v>125</v>
      </c>
      <c r="D8" s="65">
        <v>128710</v>
      </c>
      <c r="E8" s="66">
        <v>0</v>
      </c>
      <c r="F8" s="67">
        <f t="shared" ref="F8" si="14">G8-SUM(D8:E8)</f>
        <v>41066</v>
      </c>
      <c r="G8" s="66">
        <v>169776</v>
      </c>
      <c r="H8" s="68">
        <v>1</v>
      </c>
      <c r="I8" s="69">
        <v>0</v>
      </c>
      <c r="J8" s="69">
        <v>0</v>
      </c>
      <c r="K8" s="86">
        <f t="shared" si="6"/>
        <v>0.7</v>
      </c>
      <c r="L8" s="83">
        <f t="shared" si="6"/>
        <v>0.7</v>
      </c>
      <c r="M8" s="93">
        <f>VLOOKUP(B8,'Election Results by State'!$B$3:$J$52,9,FALSE)</f>
        <v>175053.28571428571</v>
      </c>
      <c r="N8" s="96">
        <f t="shared" si="7"/>
        <v>128710</v>
      </c>
      <c r="O8" s="93">
        <f t="shared" si="8"/>
        <v>55161</v>
      </c>
      <c r="P8" s="93">
        <v>0</v>
      </c>
      <c r="Q8" s="93">
        <f t="shared" si="9"/>
        <v>183871</v>
      </c>
      <c r="R8" s="96">
        <f t="shared" si="10"/>
        <v>0</v>
      </c>
      <c r="S8" s="93">
        <f t="shared" si="11"/>
        <v>55161</v>
      </c>
      <c r="T8" s="93">
        <f t="shared" si="12"/>
        <v>-41066</v>
      </c>
      <c r="U8" s="93">
        <f t="shared" si="13"/>
        <v>14095</v>
      </c>
    </row>
    <row r="9" spans="1:22" x14ac:dyDescent="0.2">
      <c r="A9" s="50" t="s">
        <v>26</v>
      </c>
      <c r="B9" s="50" t="s">
        <v>27</v>
      </c>
      <c r="C9" s="59" t="s">
        <v>124</v>
      </c>
      <c r="D9" s="65">
        <v>151630</v>
      </c>
      <c r="E9" s="66">
        <v>0</v>
      </c>
      <c r="F9" s="67">
        <f t="shared" si="0"/>
        <v>39305</v>
      </c>
      <c r="G9" s="66">
        <v>190935</v>
      </c>
      <c r="H9" s="68">
        <v>1</v>
      </c>
      <c r="I9" s="69">
        <v>0</v>
      </c>
      <c r="J9" s="69">
        <v>0</v>
      </c>
      <c r="K9" s="86">
        <f t="shared" si="6"/>
        <v>0.7</v>
      </c>
      <c r="L9" s="83">
        <f t="shared" si="6"/>
        <v>0.7</v>
      </c>
      <c r="M9" s="93">
        <f>VLOOKUP(B9,'Election Results by State'!$B$3:$J$52,9,FALSE)</f>
        <v>213239</v>
      </c>
      <c r="N9" s="96">
        <f t="shared" si="7"/>
        <v>151630</v>
      </c>
      <c r="O9" s="93">
        <f t="shared" si="8"/>
        <v>64984</v>
      </c>
      <c r="P9" s="93">
        <v>0</v>
      </c>
      <c r="Q9" s="93">
        <f t="shared" si="9"/>
        <v>216614</v>
      </c>
      <c r="R9" s="96">
        <f t="shared" si="10"/>
        <v>0</v>
      </c>
      <c r="S9" s="93">
        <f t="shared" si="11"/>
        <v>64984</v>
      </c>
      <c r="T9" s="93">
        <f t="shared" si="12"/>
        <v>-39305</v>
      </c>
      <c r="U9" s="93">
        <f t="shared" si="13"/>
        <v>25679</v>
      </c>
    </row>
    <row r="10" spans="1:22" x14ac:dyDescent="0.2">
      <c r="A10" s="50" t="s">
        <v>28</v>
      </c>
      <c r="B10" s="50" t="s">
        <v>29</v>
      </c>
      <c r="C10" s="59" t="s">
        <v>135</v>
      </c>
      <c r="D10" s="65">
        <v>211134</v>
      </c>
      <c r="E10" s="66">
        <v>0</v>
      </c>
      <c r="F10" s="67">
        <f t="shared" si="0"/>
        <v>0</v>
      </c>
      <c r="G10" s="66">
        <v>211134</v>
      </c>
      <c r="H10" s="68">
        <v>1</v>
      </c>
      <c r="I10" s="69">
        <v>0</v>
      </c>
      <c r="J10" s="69">
        <v>0</v>
      </c>
      <c r="K10" s="86">
        <f t="shared" si="6"/>
        <v>0.7</v>
      </c>
      <c r="L10" s="83">
        <f t="shared" si="6"/>
        <v>0.7</v>
      </c>
      <c r="M10" s="93">
        <f>VLOOKUP(B10,'Election Results by State'!$B$3:$J$52,9,FALSE)</f>
        <v>139772.52380952382</v>
      </c>
      <c r="N10" s="96">
        <f t="shared" si="7"/>
        <v>211134</v>
      </c>
      <c r="O10" s="93">
        <f t="shared" si="8"/>
        <v>90486</v>
      </c>
      <c r="P10" s="93">
        <v>0</v>
      </c>
      <c r="Q10" s="93">
        <f t="shared" si="9"/>
        <v>301620</v>
      </c>
      <c r="R10" s="96">
        <f t="shared" si="10"/>
        <v>0</v>
      </c>
      <c r="S10" s="93">
        <f t="shared" si="11"/>
        <v>90486</v>
      </c>
      <c r="T10" s="93">
        <f t="shared" si="12"/>
        <v>0</v>
      </c>
      <c r="U10" s="93">
        <f t="shared" si="13"/>
        <v>90486</v>
      </c>
    </row>
    <row r="11" spans="1:22" x14ac:dyDescent="0.2">
      <c r="A11" s="50" t="s">
        <v>28</v>
      </c>
      <c r="B11" s="50" t="s">
        <v>29</v>
      </c>
      <c r="C11" s="59" t="s">
        <v>134</v>
      </c>
      <c r="D11" s="65">
        <v>0</v>
      </c>
      <c r="E11" s="66">
        <v>129613</v>
      </c>
      <c r="F11" s="67">
        <f t="shared" si="0"/>
        <v>41535</v>
      </c>
      <c r="G11" s="66">
        <v>171148</v>
      </c>
      <c r="H11" s="68">
        <v>0</v>
      </c>
      <c r="I11" s="69">
        <v>1</v>
      </c>
      <c r="J11" s="69">
        <v>0</v>
      </c>
      <c r="K11" s="86">
        <f t="shared" si="6"/>
        <v>0.7</v>
      </c>
      <c r="L11" s="83">
        <f t="shared" si="6"/>
        <v>0.7</v>
      </c>
      <c r="M11" s="93">
        <f>VLOOKUP(B11,'Election Results by State'!$B$3:$J$52,9,FALSE)</f>
        <v>139772.52380952382</v>
      </c>
      <c r="N11" s="96">
        <f t="shared" si="7"/>
        <v>55548</v>
      </c>
      <c r="O11" s="93">
        <f t="shared" si="8"/>
        <v>129613</v>
      </c>
      <c r="P11" s="93">
        <v>0</v>
      </c>
      <c r="Q11" s="93">
        <f t="shared" si="9"/>
        <v>185161</v>
      </c>
      <c r="R11" s="96">
        <f t="shared" si="10"/>
        <v>55548</v>
      </c>
      <c r="S11" s="93">
        <f t="shared" si="11"/>
        <v>0</v>
      </c>
      <c r="T11" s="93">
        <f t="shared" si="12"/>
        <v>-41535</v>
      </c>
      <c r="U11" s="93">
        <f t="shared" si="13"/>
        <v>14013</v>
      </c>
    </row>
    <row r="12" spans="1:22" x14ac:dyDescent="0.2">
      <c r="A12" s="50" t="s">
        <v>28</v>
      </c>
      <c r="B12" s="50" t="s">
        <v>29</v>
      </c>
      <c r="C12" s="59" t="s">
        <v>144</v>
      </c>
      <c r="D12" s="65">
        <v>0</v>
      </c>
      <c r="E12" s="66">
        <v>134408</v>
      </c>
      <c r="F12" s="67">
        <f t="shared" si="0"/>
        <v>0</v>
      </c>
      <c r="G12" s="66">
        <v>134408</v>
      </c>
      <c r="H12" s="68">
        <v>0</v>
      </c>
      <c r="I12" s="69">
        <v>1</v>
      </c>
      <c r="J12" s="69">
        <v>0</v>
      </c>
      <c r="K12" s="86">
        <f t="shared" si="6"/>
        <v>0.7</v>
      </c>
      <c r="L12" s="83">
        <f t="shared" si="6"/>
        <v>0.7</v>
      </c>
      <c r="M12" s="93">
        <f>VLOOKUP(B12,'Election Results by State'!$B$3:$J$52,9,FALSE)</f>
        <v>139772.52380952382</v>
      </c>
      <c r="N12" s="96">
        <f t="shared" si="7"/>
        <v>57603</v>
      </c>
      <c r="O12" s="93">
        <f t="shared" si="8"/>
        <v>134408</v>
      </c>
      <c r="P12" s="93">
        <v>0</v>
      </c>
      <c r="Q12" s="93">
        <f t="shared" si="9"/>
        <v>192011</v>
      </c>
      <c r="R12" s="96">
        <f t="shared" si="10"/>
        <v>57603</v>
      </c>
      <c r="S12" s="93">
        <f t="shared" si="11"/>
        <v>0</v>
      </c>
      <c r="T12" s="93">
        <f t="shared" si="12"/>
        <v>0</v>
      </c>
      <c r="U12" s="93">
        <f t="shared" si="13"/>
        <v>57603</v>
      </c>
    </row>
    <row r="13" spans="1:22" x14ac:dyDescent="0.2">
      <c r="A13" s="50" t="s">
        <v>28</v>
      </c>
      <c r="B13" s="50" t="s">
        <v>29</v>
      </c>
      <c r="C13" s="59" t="s">
        <v>145</v>
      </c>
      <c r="D13" s="65">
        <v>0</v>
      </c>
      <c r="E13" s="66">
        <v>127788</v>
      </c>
      <c r="F13" s="67">
        <f t="shared" si="0"/>
        <v>0</v>
      </c>
      <c r="G13" s="66">
        <v>127788</v>
      </c>
      <c r="H13" s="68">
        <v>0</v>
      </c>
      <c r="I13" s="69">
        <v>1</v>
      </c>
      <c r="J13" s="69">
        <v>0</v>
      </c>
      <c r="K13" s="86">
        <f t="shared" si="6"/>
        <v>0.7</v>
      </c>
      <c r="L13" s="83">
        <f t="shared" si="6"/>
        <v>0.7</v>
      </c>
      <c r="M13" s="93">
        <f>VLOOKUP(B13,'Election Results by State'!$B$3:$J$52,9,FALSE)</f>
        <v>139772.52380952382</v>
      </c>
      <c r="N13" s="96">
        <f t="shared" si="7"/>
        <v>54766</v>
      </c>
      <c r="O13" s="93">
        <f t="shared" si="8"/>
        <v>127788</v>
      </c>
      <c r="P13" s="93">
        <v>0</v>
      </c>
      <c r="Q13" s="93">
        <f t="shared" si="9"/>
        <v>182554</v>
      </c>
      <c r="R13" s="96">
        <f t="shared" si="10"/>
        <v>54766</v>
      </c>
      <c r="S13" s="93">
        <f t="shared" si="11"/>
        <v>0</v>
      </c>
      <c r="T13" s="93">
        <f t="shared" si="12"/>
        <v>0</v>
      </c>
      <c r="U13" s="93">
        <f t="shared" si="13"/>
        <v>54766</v>
      </c>
    </row>
    <row r="14" spans="1:22" x14ac:dyDescent="0.2">
      <c r="A14" s="50" t="s">
        <v>28</v>
      </c>
      <c r="B14" s="50" t="s">
        <v>29</v>
      </c>
      <c r="C14" s="59" t="s">
        <v>137</v>
      </c>
      <c r="D14" s="65">
        <v>0</v>
      </c>
      <c r="E14" s="66">
        <v>106034</v>
      </c>
      <c r="F14" s="67">
        <f t="shared" si="0"/>
        <v>35010</v>
      </c>
      <c r="G14" s="66">
        <v>141044</v>
      </c>
      <c r="H14" s="68">
        <v>0</v>
      </c>
      <c r="I14" s="69">
        <v>1</v>
      </c>
      <c r="J14" s="69">
        <v>0</v>
      </c>
      <c r="K14" s="86">
        <f t="shared" si="6"/>
        <v>0.7</v>
      </c>
      <c r="L14" s="83">
        <f t="shared" si="6"/>
        <v>0.7</v>
      </c>
      <c r="M14" s="93">
        <f>VLOOKUP(B14,'Election Results by State'!$B$3:$J$52,9,FALSE)</f>
        <v>139772.52380952382</v>
      </c>
      <c r="N14" s="96">
        <f t="shared" si="7"/>
        <v>45443</v>
      </c>
      <c r="O14" s="93">
        <f t="shared" si="8"/>
        <v>106034</v>
      </c>
      <c r="P14" s="93">
        <v>0</v>
      </c>
      <c r="Q14" s="93">
        <f t="shared" si="9"/>
        <v>151477</v>
      </c>
      <c r="R14" s="96">
        <f t="shared" si="10"/>
        <v>45443</v>
      </c>
      <c r="S14" s="93">
        <f t="shared" si="11"/>
        <v>0</v>
      </c>
      <c r="T14" s="93">
        <f t="shared" si="12"/>
        <v>-35010</v>
      </c>
      <c r="U14" s="93">
        <f t="shared" si="13"/>
        <v>10433</v>
      </c>
    </row>
    <row r="15" spans="1:22" x14ac:dyDescent="0.2">
      <c r="A15" s="50" t="s">
        <v>28</v>
      </c>
      <c r="B15" s="50" t="s">
        <v>29</v>
      </c>
      <c r="C15" s="59" t="s">
        <v>139</v>
      </c>
      <c r="D15" s="65">
        <v>114072</v>
      </c>
      <c r="E15" s="66">
        <v>0</v>
      </c>
      <c r="F15" s="67">
        <f t="shared" si="0"/>
        <v>0</v>
      </c>
      <c r="G15" s="66">
        <v>114072</v>
      </c>
      <c r="H15" s="68">
        <v>1</v>
      </c>
      <c r="I15" s="69">
        <v>0</v>
      </c>
      <c r="J15" s="69">
        <v>0</v>
      </c>
      <c r="K15" s="86">
        <f t="shared" si="6"/>
        <v>0.7</v>
      </c>
      <c r="L15" s="83">
        <f t="shared" si="6"/>
        <v>0.7</v>
      </c>
      <c r="M15" s="93">
        <f>VLOOKUP(B15,'Election Results by State'!$B$3:$J$52,9,FALSE)</f>
        <v>139772.52380952382</v>
      </c>
      <c r="N15" s="96">
        <f t="shared" si="7"/>
        <v>114072</v>
      </c>
      <c r="O15" s="93">
        <f t="shared" si="8"/>
        <v>48888</v>
      </c>
      <c r="P15" s="93">
        <v>0</v>
      </c>
      <c r="Q15" s="93">
        <f t="shared" si="9"/>
        <v>162960</v>
      </c>
      <c r="R15" s="96">
        <f t="shared" si="10"/>
        <v>0</v>
      </c>
      <c r="S15" s="93">
        <f t="shared" si="11"/>
        <v>48888</v>
      </c>
      <c r="T15" s="93">
        <f t="shared" si="12"/>
        <v>0</v>
      </c>
      <c r="U15" s="93">
        <f t="shared" si="13"/>
        <v>48888</v>
      </c>
    </row>
    <row r="16" spans="1:22" x14ac:dyDescent="0.2">
      <c r="A16" s="50" t="s">
        <v>28</v>
      </c>
      <c r="B16" s="50" t="s">
        <v>29</v>
      </c>
      <c r="C16" s="59" t="s">
        <v>146</v>
      </c>
      <c r="D16" s="65">
        <v>0</v>
      </c>
      <c r="E16" s="66">
        <v>91996</v>
      </c>
      <c r="F16" s="67">
        <f t="shared" si="0"/>
        <v>28268</v>
      </c>
      <c r="G16" s="66">
        <v>120264</v>
      </c>
      <c r="H16" s="68">
        <v>0</v>
      </c>
      <c r="I16" s="69">
        <v>1</v>
      </c>
      <c r="J16" s="69">
        <v>0</v>
      </c>
      <c r="K16" s="86">
        <f t="shared" si="6"/>
        <v>0.7</v>
      </c>
      <c r="L16" s="83">
        <f t="shared" si="6"/>
        <v>0.7</v>
      </c>
      <c r="M16" s="93">
        <f>VLOOKUP(B16,'Election Results by State'!$B$3:$J$52,9,FALSE)</f>
        <v>139772.52380952382</v>
      </c>
      <c r="N16" s="96">
        <f t="shared" si="7"/>
        <v>41932</v>
      </c>
      <c r="O16" s="93">
        <f t="shared" si="8"/>
        <v>97841</v>
      </c>
      <c r="P16" s="93">
        <v>0</v>
      </c>
      <c r="Q16" s="93">
        <f t="shared" si="9"/>
        <v>139773</v>
      </c>
      <c r="R16" s="96">
        <f t="shared" si="10"/>
        <v>41932</v>
      </c>
      <c r="S16" s="93">
        <f t="shared" si="11"/>
        <v>5845</v>
      </c>
      <c r="T16" s="93">
        <f t="shared" si="12"/>
        <v>-28268</v>
      </c>
      <c r="U16" s="93">
        <f t="shared" si="13"/>
        <v>19509</v>
      </c>
    </row>
    <row r="17" spans="1:25" x14ac:dyDescent="0.2">
      <c r="A17" s="50" t="s">
        <v>28</v>
      </c>
      <c r="B17" s="50" t="s">
        <v>29</v>
      </c>
      <c r="C17" s="59" t="s">
        <v>147</v>
      </c>
      <c r="D17" s="65">
        <v>0</v>
      </c>
      <c r="E17" s="66">
        <v>61621</v>
      </c>
      <c r="F17" s="67">
        <f t="shared" si="0"/>
        <v>0</v>
      </c>
      <c r="G17" s="66">
        <v>61621</v>
      </c>
      <c r="H17" s="68">
        <v>0</v>
      </c>
      <c r="I17" s="69">
        <v>1</v>
      </c>
      <c r="J17" s="69">
        <v>0</v>
      </c>
      <c r="K17" s="86">
        <f t="shared" si="6"/>
        <v>0.7</v>
      </c>
      <c r="L17" s="83">
        <f t="shared" si="6"/>
        <v>0.7</v>
      </c>
      <c r="M17" s="93">
        <f>VLOOKUP(B17,'Election Results by State'!$B$3:$J$52,9,FALSE)</f>
        <v>139772.52380952382</v>
      </c>
      <c r="N17" s="96">
        <f t="shared" si="7"/>
        <v>41932</v>
      </c>
      <c r="O17" s="93">
        <f t="shared" si="8"/>
        <v>97841</v>
      </c>
      <c r="P17" s="93">
        <v>0</v>
      </c>
      <c r="Q17" s="93">
        <f t="shared" si="9"/>
        <v>139773</v>
      </c>
      <c r="R17" s="96">
        <f t="shared" si="10"/>
        <v>41932</v>
      </c>
      <c r="S17" s="93">
        <f t="shared" si="11"/>
        <v>36220</v>
      </c>
      <c r="T17" s="93">
        <f t="shared" si="12"/>
        <v>0</v>
      </c>
      <c r="U17" s="93">
        <f t="shared" si="13"/>
        <v>78152</v>
      </c>
      <c r="V17" s="28" t="s">
        <v>148</v>
      </c>
    </row>
    <row r="18" spans="1:25" x14ac:dyDescent="0.2">
      <c r="A18" s="50" t="s">
        <v>28</v>
      </c>
      <c r="B18" s="50" t="s">
        <v>29</v>
      </c>
      <c r="C18" s="59" t="s">
        <v>131</v>
      </c>
      <c r="D18" s="65">
        <v>0</v>
      </c>
      <c r="E18" s="66">
        <v>62255</v>
      </c>
      <c r="F18" s="67">
        <f t="shared" si="0"/>
        <v>0</v>
      </c>
      <c r="G18" s="66">
        <v>62255</v>
      </c>
      <c r="H18" s="68">
        <v>0</v>
      </c>
      <c r="I18" s="69">
        <v>1</v>
      </c>
      <c r="J18" s="69">
        <v>0</v>
      </c>
      <c r="K18" s="86">
        <f t="shared" si="6"/>
        <v>0.7</v>
      </c>
      <c r="L18" s="83">
        <f t="shared" si="6"/>
        <v>0.7</v>
      </c>
      <c r="M18" s="93">
        <f>VLOOKUP(B18,'Election Results by State'!$B$3:$J$52,9,FALSE)</f>
        <v>139772.52380952382</v>
      </c>
      <c r="N18" s="96">
        <f t="shared" si="7"/>
        <v>41932</v>
      </c>
      <c r="O18" s="93">
        <f t="shared" si="8"/>
        <v>97841</v>
      </c>
      <c r="P18" s="93">
        <v>0</v>
      </c>
      <c r="Q18" s="93">
        <f t="shared" si="9"/>
        <v>139773</v>
      </c>
      <c r="R18" s="96">
        <f t="shared" si="10"/>
        <v>41932</v>
      </c>
      <c r="S18" s="93">
        <f t="shared" si="11"/>
        <v>35586</v>
      </c>
      <c r="T18" s="93">
        <f t="shared" si="12"/>
        <v>0</v>
      </c>
      <c r="U18" s="93">
        <f t="shared" si="13"/>
        <v>77518</v>
      </c>
    </row>
    <row r="19" spans="1:25" x14ac:dyDescent="0.2">
      <c r="A19" s="50" t="s">
        <v>28</v>
      </c>
      <c r="B19" s="50" t="s">
        <v>29</v>
      </c>
      <c r="C19" s="59" t="s">
        <v>132</v>
      </c>
      <c r="D19" s="65">
        <v>0</v>
      </c>
      <c r="E19" s="66">
        <v>49379</v>
      </c>
      <c r="F19" s="67">
        <f t="shared" si="0"/>
        <v>0</v>
      </c>
      <c r="G19" s="66">
        <v>49379</v>
      </c>
      <c r="H19" s="68">
        <v>0</v>
      </c>
      <c r="I19" s="69">
        <v>1</v>
      </c>
      <c r="J19" s="69">
        <v>0</v>
      </c>
      <c r="K19" s="86">
        <f t="shared" si="6"/>
        <v>0.7</v>
      </c>
      <c r="L19" s="83">
        <f t="shared" si="6"/>
        <v>0.7</v>
      </c>
      <c r="M19" s="93">
        <f>VLOOKUP(B19,'Election Results by State'!$B$3:$J$52,9,FALSE)</f>
        <v>139772.52380952382</v>
      </c>
      <c r="N19" s="96">
        <f t="shared" si="7"/>
        <v>41932</v>
      </c>
      <c r="O19" s="93">
        <f t="shared" si="8"/>
        <v>97841</v>
      </c>
      <c r="P19" s="93">
        <v>0</v>
      </c>
      <c r="Q19" s="93">
        <f t="shared" si="9"/>
        <v>139773</v>
      </c>
      <c r="R19" s="96">
        <f t="shared" si="10"/>
        <v>41932</v>
      </c>
      <c r="S19" s="93">
        <f t="shared" si="11"/>
        <v>48462</v>
      </c>
      <c r="T19" s="93">
        <f t="shared" si="12"/>
        <v>0</v>
      </c>
      <c r="U19" s="93">
        <f t="shared" si="13"/>
        <v>90394</v>
      </c>
    </row>
    <row r="20" spans="1:25" x14ac:dyDescent="0.2">
      <c r="A20" s="50" t="s">
        <v>28</v>
      </c>
      <c r="B20" s="50" t="s">
        <v>29</v>
      </c>
      <c r="C20" s="59" t="s">
        <v>133</v>
      </c>
      <c r="D20" s="65">
        <v>0</v>
      </c>
      <c r="E20" s="66">
        <v>59670</v>
      </c>
      <c r="F20" s="67">
        <f t="shared" si="0"/>
        <v>9192</v>
      </c>
      <c r="G20" s="66">
        <v>68862</v>
      </c>
      <c r="H20" s="68">
        <v>0</v>
      </c>
      <c r="I20" s="69">
        <v>1</v>
      </c>
      <c r="J20" s="69">
        <v>0</v>
      </c>
      <c r="K20" s="86">
        <f t="shared" si="6"/>
        <v>0.7</v>
      </c>
      <c r="L20" s="83">
        <f t="shared" si="6"/>
        <v>0.7</v>
      </c>
      <c r="M20" s="93">
        <f>VLOOKUP(B20,'Election Results by State'!$B$3:$J$52,9,FALSE)</f>
        <v>139772.52380952382</v>
      </c>
      <c r="N20" s="96">
        <f t="shared" si="7"/>
        <v>41932</v>
      </c>
      <c r="O20" s="93">
        <f t="shared" si="8"/>
        <v>97841</v>
      </c>
      <c r="P20" s="93">
        <v>0</v>
      </c>
      <c r="Q20" s="93">
        <f t="shared" si="9"/>
        <v>139773</v>
      </c>
      <c r="R20" s="96">
        <f t="shared" si="10"/>
        <v>41932</v>
      </c>
      <c r="S20" s="93">
        <f t="shared" si="11"/>
        <v>38171</v>
      </c>
      <c r="T20" s="93">
        <f t="shared" si="12"/>
        <v>-9192</v>
      </c>
      <c r="U20" s="93">
        <f t="shared" si="13"/>
        <v>70911</v>
      </c>
    </row>
    <row r="21" spans="1:25" x14ac:dyDescent="0.2">
      <c r="A21" s="50" t="s">
        <v>30</v>
      </c>
      <c r="B21" s="50" t="s">
        <v>31</v>
      </c>
      <c r="C21" s="59" t="s">
        <v>122</v>
      </c>
      <c r="D21" s="65">
        <v>0</v>
      </c>
      <c r="E21" s="66">
        <v>0</v>
      </c>
      <c r="F21" s="67">
        <f t="shared" si="0"/>
        <v>0</v>
      </c>
      <c r="G21" s="66">
        <v>0</v>
      </c>
      <c r="H21" s="68">
        <v>0</v>
      </c>
      <c r="I21" s="69">
        <v>0</v>
      </c>
      <c r="J21" s="69">
        <v>0</v>
      </c>
      <c r="K21" s="86">
        <f t="shared" si="6"/>
        <v>0.7</v>
      </c>
      <c r="L21" s="83">
        <f t="shared" si="6"/>
        <v>0.7</v>
      </c>
      <c r="M21" s="93">
        <f>VLOOKUP(B21,'Election Results by State'!$B$3:$J$52,9,FALSE)</f>
        <v>285789.28571428574</v>
      </c>
      <c r="N21" s="96">
        <f t="shared" si="7"/>
        <v>0</v>
      </c>
      <c r="O21" s="93">
        <f t="shared" si="8"/>
        <v>0</v>
      </c>
      <c r="P21" s="93">
        <v>0</v>
      </c>
      <c r="Q21" s="93">
        <f t="shared" si="9"/>
        <v>0</v>
      </c>
      <c r="R21" s="96">
        <f t="shared" si="10"/>
        <v>0</v>
      </c>
      <c r="S21" s="93">
        <f t="shared" si="11"/>
        <v>0</v>
      </c>
      <c r="T21" s="93">
        <f t="shared" si="12"/>
        <v>0</v>
      </c>
      <c r="U21" s="93">
        <f t="shared" si="13"/>
        <v>0</v>
      </c>
    </row>
    <row r="22" spans="1:25" x14ac:dyDescent="0.2">
      <c r="A22" s="50" t="s">
        <v>32</v>
      </c>
      <c r="B22" s="50" t="s">
        <v>33</v>
      </c>
      <c r="C22" s="59" t="s">
        <v>122</v>
      </c>
      <c r="D22" s="65">
        <v>0</v>
      </c>
      <c r="E22" s="66">
        <v>0</v>
      </c>
      <c r="F22" s="67">
        <f t="shared" si="0"/>
        <v>0</v>
      </c>
      <c r="G22" s="66">
        <v>0</v>
      </c>
      <c r="H22" s="68">
        <v>0</v>
      </c>
      <c r="I22" s="69">
        <v>0</v>
      </c>
      <c r="J22" s="69">
        <v>0</v>
      </c>
      <c r="K22" s="86">
        <f t="shared" si="6"/>
        <v>0.7</v>
      </c>
      <c r="L22" s="83">
        <f t="shared" si="6"/>
        <v>0.7</v>
      </c>
      <c r="M22" s="93">
        <f>VLOOKUP(B22,'Election Results by State'!$B$3:$J$52,9,FALSE)</f>
        <v>213571.4</v>
      </c>
      <c r="N22" s="96">
        <f t="shared" si="7"/>
        <v>0</v>
      </c>
      <c r="O22" s="93">
        <f t="shared" si="8"/>
        <v>0</v>
      </c>
      <c r="P22" s="93">
        <v>0</v>
      </c>
      <c r="Q22" s="93">
        <f t="shared" si="9"/>
        <v>0</v>
      </c>
      <c r="R22" s="96">
        <f t="shared" si="10"/>
        <v>0</v>
      </c>
      <c r="S22" s="93">
        <f t="shared" si="11"/>
        <v>0</v>
      </c>
      <c r="T22" s="93">
        <f t="shared" si="12"/>
        <v>0</v>
      </c>
      <c r="U22" s="93">
        <f t="shared" si="13"/>
        <v>0</v>
      </c>
    </row>
    <row r="23" spans="1:25" x14ac:dyDescent="0.2">
      <c r="A23" s="50" t="s">
        <v>34</v>
      </c>
      <c r="B23" s="50" t="s">
        <v>35</v>
      </c>
      <c r="C23" s="59" t="s">
        <v>122</v>
      </c>
      <c r="D23" s="65">
        <v>0</v>
      </c>
      <c r="E23" s="66">
        <v>0</v>
      </c>
      <c r="F23" s="67">
        <f t="shared" si="0"/>
        <v>0</v>
      </c>
      <c r="G23" s="66">
        <v>0</v>
      </c>
      <c r="H23" s="68">
        <v>0</v>
      </c>
      <c r="I23" s="69">
        <v>0</v>
      </c>
      <c r="J23" s="69">
        <v>0</v>
      </c>
      <c r="K23" s="86">
        <f t="shared" si="6"/>
        <v>0.7</v>
      </c>
      <c r="L23" s="83">
        <f t="shared" si="6"/>
        <v>0.7</v>
      </c>
      <c r="M23" s="93">
        <f>VLOOKUP(B23,'Election Results by State'!$B$3:$J$52,9,FALSE)</f>
        <v>231617</v>
      </c>
      <c r="N23" s="96">
        <f t="shared" si="7"/>
        <v>0</v>
      </c>
      <c r="O23" s="93">
        <f t="shared" si="8"/>
        <v>0</v>
      </c>
      <c r="P23" s="93">
        <v>0</v>
      </c>
      <c r="Q23" s="93">
        <f t="shared" si="9"/>
        <v>0</v>
      </c>
      <c r="R23" s="96">
        <f t="shared" si="10"/>
        <v>0</v>
      </c>
      <c r="S23" s="93">
        <f t="shared" si="11"/>
        <v>0</v>
      </c>
      <c r="T23" s="93">
        <f t="shared" si="12"/>
        <v>0</v>
      </c>
      <c r="U23" s="93">
        <f t="shared" si="13"/>
        <v>0</v>
      </c>
    </row>
    <row r="24" spans="1:25" x14ac:dyDescent="0.2">
      <c r="A24" s="59" t="s">
        <v>36</v>
      </c>
      <c r="B24" s="59" t="s">
        <v>10</v>
      </c>
      <c r="C24" s="59" t="s">
        <v>135</v>
      </c>
      <c r="D24" s="65">
        <v>177887</v>
      </c>
      <c r="E24" s="66">
        <v>0</v>
      </c>
      <c r="F24" s="67">
        <f t="shared" si="0"/>
        <v>49366</v>
      </c>
      <c r="G24" s="66">
        <v>227253</v>
      </c>
      <c r="H24" s="68">
        <v>1</v>
      </c>
      <c r="I24" s="69">
        <v>0</v>
      </c>
      <c r="J24" s="69">
        <v>0</v>
      </c>
      <c r="K24" s="86">
        <f t="shared" si="6"/>
        <v>0.7</v>
      </c>
      <c r="L24" s="83">
        <f t="shared" si="6"/>
        <v>0.7</v>
      </c>
      <c r="M24" s="93">
        <f>VLOOKUP(B24,'Election Results by State'!$B$3:$J$52,9,FALSE)</f>
        <v>219687.8</v>
      </c>
      <c r="N24" s="96">
        <f t="shared" si="7"/>
        <v>177887</v>
      </c>
      <c r="O24" s="93">
        <f t="shared" si="8"/>
        <v>76237</v>
      </c>
      <c r="P24" s="93">
        <v>0</v>
      </c>
      <c r="Q24" s="93">
        <f t="shared" si="9"/>
        <v>254124</v>
      </c>
      <c r="R24" s="96">
        <f t="shared" si="10"/>
        <v>0</v>
      </c>
      <c r="S24" s="93">
        <f t="shared" si="11"/>
        <v>76237</v>
      </c>
      <c r="T24" s="93">
        <f t="shared" si="12"/>
        <v>-49366</v>
      </c>
      <c r="U24" s="93">
        <f t="shared" si="13"/>
        <v>26871</v>
      </c>
      <c r="V24" s="31" t="s">
        <v>19</v>
      </c>
    </row>
    <row r="25" spans="1:25" s="58" customFormat="1" x14ac:dyDescent="0.2">
      <c r="A25" s="51" t="s">
        <v>36</v>
      </c>
      <c r="B25" s="51" t="s">
        <v>10</v>
      </c>
      <c r="C25" s="51" t="s">
        <v>149</v>
      </c>
      <c r="D25" s="52" t="s">
        <v>19</v>
      </c>
      <c r="E25" s="53" t="s">
        <v>19</v>
      </c>
      <c r="F25" s="54" t="s">
        <v>19</v>
      </c>
      <c r="G25" s="54" t="s">
        <v>19</v>
      </c>
      <c r="H25" s="55">
        <v>1</v>
      </c>
      <c r="I25" s="56">
        <v>0</v>
      </c>
      <c r="J25" s="56">
        <v>0</v>
      </c>
      <c r="K25" s="87">
        <f t="shared" si="6"/>
        <v>0.7</v>
      </c>
      <c r="L25" s="88">
        <f t="shared" si="6"/>
        <v>0.7</v>
      </c>
      <c r="M25" s="94">
        <f>VLOOKUP(B25,'Election Results by State'!$B$3:$J$52,9,FALSE)</f>
        <v>219687.8</v>
      </c>
      <c r="N25" s="95">
        <f t="shared" si="7"/>
        <v>153781</v>
      </c>
      <c r="O25" s="94">
        <f t="shared" si="8"/>
        <v>65906</v>
      </c>
      <c r="P25" s="94">
        <v>0</v>
      </c>
      <c r="Q25" s="94">
        <f t="shared" si="9"/>
        <v>219687</v>
      </c>
      <c r="R25" s="95">
        <f>N25</f>
        <v>153781</v>
      </c>
      <c r="S25" s="94">
        <f>O25</f>
        <v>65906</v>
      </c>
      <c r="T25" s="94">
        <f>P25</f>
        <v>0</v>
      </c>
      <c r="U25" s="94">
        <f>Q25</f>
        <v>219687</v>
      </c>
      <c r="V25" s="57" t="s">
        <v>136</v>
      </c>
    </row>
    <row r="26" spans="1:25" x14ac:dyDescent="0.2">
      <c r="A26" s="59" t="s">
        <v>36</v>
      </c>
      <c r="B26" s="59" t="s">
        <v>10</v>
      </c>
      <c r="C26" s="59" t="s">
        <v>126</v>
      </c>
      <c r="D26" s="65">
        <v>168172</v>
      </c>
      <c r="E26" s="66">
        <v>0</v>
      </c>
      <c r="F26" s="67">
        <f t="shared" si="0"/>
        <v>55404</v>
      </c>
      <c r="G26" s="66">
        <v>223576</v>
      </c>
      <c r="H26" s="68">
        <v>1</v>
      </c>
      <c r="I26" s="69">
        <v>0</v>
      </c>
      <c r="J26" s="69">
        <v>0</v>
      </c>
      <c r="K26" s="86">
        <f t="shared" si="6"/>
        <v>0.7</v>
      </c>
      <c r="L26" s="83">
        <f t="shared" si="6"/>
        <v>0.7</v>
      </c>
      <c r="M26" s="93">
        <f>VLOOKUP(B26,'Election Results by State'!$B$3:$J$52,9,FALSE)</f>
        <v>219687.8</v>
      </c>
      <c r="N26" s="96">
        <f t="shared" si="7"/>
        <v>168172</v>
      </c>
      <c r="O26" s="93">
        <f t="shared" si="8"/>
        <v>72074</v>
      </c>
      <c r="P26" s="93">
        <v>0</v>
      </c>
      <c r="Q26" s="93">
        <f t="shared" si="9"/>
        <v>240246</v>
      </c>
      <c r="R26" s="96">
        <f t="shared" si="10"/>
        <v>0</v>
      </c>
      <c r="S26" s="93">
        <f t="shared" si="11"/>
        <v>72074</v>
      </c>
      <c r="T26" s="93">
        <f t="shared" si="12"/>
        <v>-55404</v>
      </c>
      <c r="U26" s="93">
        <f t="shared" si="13"/>
        <v>16670</v>
      </c>
      <c r="V26" s="31"/>
    </row>
    <row r="27" spans="1:25" s="58" customFormat="1" x14ac:dyDescent="0.2">
      <c r="A27" s="51" t="s">
        <v>36</v>
      </c>
      <c r="B27" s="51" t="s">
        <v>10</v>
      </c>
      <c r="C27" s="51" t="s">
        <v>150</v>
      </c>
      <c r="D27" s="52" t="s">
        <v>19</v>
      </c>
      <c r="E27" s="53" t="s">
        <v>19</v>
      </c>
      <c r="F27" s="54" t="s">
        <v>19</v>
      </c>
      <c r="G27" s="54" t="s">
        <v>19</v>
      </c>
      <c r="H27" s="55">
        <v>0</v>
      </c>
      <c r="I27" s="56">
        <v>1</v>
      </c>
      <c r="J27" s="56">
        <v>0</v>
      </c>
      <c r="K27" s="87">
        <f t="shared" si="6"/>
        <v>0.7</v>
      </c>
      <c r="L27" s="88">
        <f t="shared" si="6"/>
        <v>0.7</v>
      </c>
      <c r="M27" s="94">
        <f>VLOOKUP(B27,'Election Results by State'!$B$3:$J$52,9,FALSE)</f>
        <v>219687.8</v>
      </c>
      <c r="N27" s="95">
        <f t="shared" si="7"/>
        <v>65906</v>
      </c>
      <c r="O27" s="94">
        <f t="shared" si="8"/>
        <v>153781</v>
      </c>
      <c r="P27" s="94">
        <v>0</v>
      </c>
      <c r="Q27" s="94">
        <f t="shared" si="9"/>
        <v>219687</v>
      </c>
      <c r="R27" s="95">
        <f>N27</f>
        <v>65906</v>
      </c>
      <c r="S27" s="94">
        <f>O27</f>
        <v>153781</v>
      </c>
      <c r="T27" s="94">
        <f>P27</f>
        <v>0</v>
      </c>
      <c r="U27" s="94">
        <f>Q27</f>
        <v>219687</v>
      </c>
      <c r="V27" s="57" t="s">
        <v>136</v>
      </c>
    </row>
    <row r="28" spans="1:25" s="58" customFormat="1" x14ac:dyDescent="0.2">
      <c r="A28" s="59" t="s">
        <v>36</v>
      </c>
      <c r="B28" s="59" t="s">
        <v>10</v>
      </c>
      <c r="C28" s="59" t="s">
        <v>138</v>
      </c>
      <c r="D28" s="65">
        <v>0</v>
      </c>
      <c r="E28" s="66">
        <v>153395</v>
      </c>
      <c r="F28" s="67">
        <f t="shared" si="0"/>
        <v>575</v>
      </c>
      <c r="G28" s="67">
        <v>153970</v>
      </c>
      <c r="H28" s="68">
        <v>0</v>
      </c>
      <c r="I28" s="69">
        <v>1</v>
      </c>
      <c r="J28" s="69">
        <v>0</v>
      </c>
      <c r="K28" s="86">
        <f t="shared" si="6"/>
        <v>0.7</v>
      </c>
      <c r="L28" s="83">
        <f t="shared" si="6"/>
        <v>0.7</v>
      </c>
      <c r="M28" s="93">
        <f>VLOOKUP(B28,'Election Results by State'!$B$3:$J$52,9,FALSE)</f>
        <v>219687.8</v>
      </c>
      <c r="N28" s="96">
        <f t="shared" si="7"/>
        <v>65906</v>
      </c>
      <c r="O28" s="93">
        <f t="shared" si="8"/>
        <v>153781</v>
      </c>
      <c r="P28" s="93">
        <v>0</v>
      </c>
      <c r="Q28" s="93">
        <f t="shared" si="9"/>
        <v>219687</v>
      </c>
      <c r="R28" s="96">
        <f t="shared" si="10"/>
        <v>65906</v>
      </c>
      <c r="S28" s="93">
        <f t="shared" si="11"/>
        <v>386</v>
      </c>
      <c r="T28" s="93">
        <f t="shared" si="12"/>
        <v>-575</v>
      </c>
      <c r="U28" s="93">
        <f t="shared" si="13"/>
        <v>65717</v>
      </c>
      <c r="V28" s="31" t="s">
        <v>19</v>
      </c>
      <c r="W28"/>
      <c r="X28"/>
      <c r="Y28"/>
    </row>
    <row r="29" spans="1:25" s="58" customFormat="1" x14ac:dyDescent="0.2">
      <c r="A29" s="51" t="s">
        <v>36</v>
      </c>
      <c r="B29" s="51" t="s">
        <v>10</v>
      </c>
      <c r="C29" s="51" t="s">
        <v>139</v>
      </c>
      <c r="D29" s="52" t="s">
        <v>19</v>
      </c>
      <c r="E29" s="53" t="s">
        <v>19</v>
      </c>
      <c r="F29" s="54" t="s">
        <v>19</v>
      </c>
      <c r="G29" s="54" t="s">
        <v>19</v>
      </c>
      <c r="H29" s="55">
        <v>1</v>
      </c>
      <c r="I29" s="56">
        <v>0</v>
      </c>
      <c r="J29" s="56">
        <v>0</v>
      </c>
      <c r="K29" s="87">
        <f t="shared" si="6"/>
        <v>0.7</v>
      </c>
      <c r="L29" s="88">
        <f t="shared" si="6"/>
        <v>0.7</v>
      </c>
      <c r="M29" s="94">
        <f>VLOOKUP(B29,'Election Results by State'!$B$3:$J$52,9,FALSE)</f>
        <v>219687.8</v>
      </c>
      <c r="N29" s="95">
        <f t="shared" si="7"/>
        <v>153781</v>
      </c>
      <c r="O29" s="94">
        <f t="shared" si="8"/>
        <v>65906</v>
      </c>
      <c r="P29" s="94">
        <v>0</v>
      </c>
      <c r="Q29" s="94">
        <f t="shared" si="9"/>
        <v>219687</v>
      </c>
      <c r="R29" s="95">
        <f t="shared" ref="R29:R30" si="15">N29</f>
        <v>153781</v>
      </c>
      <c r="S29" s="94">
        <f t="shared" ref="S29:S30" si="16">O29</f>
        <v>65906</v>
      </c>
      <c r="T29" s="94">
        <f t="shared" ref="T29:T30" si="17">P29</f>
        <v>0</v>
      </c>
      <c r="U29" s="94">
        <f t="shared" ref="U29:U30" si="18">Q29</f>
        <v>219687</v>
      </c>
      <c r="V29" s="57" t="s">
        <v>136</v>
      </c>
    </row>
    <row r="30" spans="1:25" s="58" customFormat="1" x14ac:dyDescent="0.2">
      <c r="A30" s="51" t="s">
        <v>36</v>
      </c>
      <c r="B30" s="51" t="s">
        <v>10</v>
      </c>
      <c r="C30" s="51" t="s">
        <v>151</v>
      </c>
      <c r="D30" s="52" t="s">
        <v>19</v>
      </c>
      <c r="E30" s="53" t="s">
        <v>19</v>
      </c>
      <c r="F30" s="54" t="s">
        <v>19</v>
      </c>
      <c r="G30" s="54" t="s">
        <v>19</v>
      </c>
      <c r="H30" s="55">
        <v>1</v>
      </c>
      <c r="I30" s="56">
        <v>0</v>
      </c>
      <c r="J30" s="56">
        <v>0</v>
      </c>
      <c r="K30" s="87">
        <f t="shared" si="6"/>
        <v>0.7</v>
      </c>
      <c r="L30" s="88">
        <f t="shared" si="6"/>
        <v>0.7</v>
      </c>
      <c r="M30" s="94">
        <f>VLOOKUP(B30,'Election Results by State'!$B$3:$J$52,9,FALSE)</f>
        <v>219687.8</v>
      </c>
      <c r="N30" s="95">
        <f t="shared" si="7"/>
        <v>153781</v>
      </c>
      <c r="O30" s="94">
        <f t="shared" si="8"/>
        <v>65906</v>
      </c>
      <c r="P30" s="94">
        <v>0</v>
      </c>
      <c r="Q30" s="94">
        <f t="shared" si="9"/>
        <v>219687</v>
      </c>
      <c r="R30" s="95">
        <f t="shared" si="15"/>
        <v>153781</v>
      </c>
      <c r="S30" s="94">
        <f t="shared" si="16"/>
        <v>65906</v>
      </c>
      <c r="T30" s="94">
        <f t="shared" si="17"/>
        <v>0</v>
      </c>
      <c r="U30" s="94">
        <f t="shared" si="18"/>
        <v>219687</v>
      </c>
      <c r="V30" s="57" t="s">
        <v>136</v>
      </c>
    </row>
    <row r="31" spans="1:25" x14ac:dyDescent="0.2">
      <c r="A31" s="50" t="s">
        <v>37</v>
      </c>
      <c r="B31" s="50" t="s">
        <v>38</v>
      </c>
      <c r="C31" s="59" t="s">
        <v>124</v>
      </c>
      <c r="D31" s="65">
        <v>156277</v>
      </c>
      <c r="E31" s="66">
        <v>0</v>
      </c>
      <c r="F31" s="67">
        <f t="shared" si="0"/>
        <v>0</v>
      </c>
      <c r="G31" s="66">
        <v>156277</v>
      </c>
      <c r="H31" s="68">
        <v>1</v>
      </c>
      <c r="I31" s="69">
        <v>0</v>
      </c>
      <c r="J31" s="69">
        <v>0</v>
      </c>
      <c r="K31" s="86">
        <f t="shared" si="6"/>
        <v>0.7</v>
      </c>
      <c r="L31" s="83">
        <f t="shared" si="6"/>
        <v>0.7</v>
      </c>
      <c r="M31" s="93">
        <f>VLOOKUP(B31,'Election Results by State'!$B$3:$J$52,9,FALSE)</f>
        <v>178275.14285714287</v>
      </c>
      <c r="N31" s="96">
        <f t="shared" si="7"/>
        <v>156277</v>
      </c>
      <c r="O31" s="93">
        <f t="shared" si="8"/>
        <v>66976</v>
      </c>
      <c r="P31" s="93">
        <v>0</v>
      </c>
      <c r="Q31" s="93">
        <f t="shared" si="9"/>
        <v>223253</v>
      </c>
      <c r="R31" s="96">
        <f t="shared" si="10"/>
        <v>0</v>
      </c>
      <c r="S31" s="93">
        <f t="shared" si="11"/>
        <v>66976</v>
      </c>
      <c r="T31" s="93">
        <f t="shared" si="12"/>
        <v>0</v>
      </c>
      <c r="U31" s="93">
        <f t="shared" si="13"/>
        <v>66976</v>
      </c>
    </row>
    <row r="32" spans="1:25" x14ac:dyDescent="0.2">
      <c r="A32" s="50" t="s">
        <v>37</v>
      </c>
      <c r="B32" s="50" t="s">
        <v>38</v>
      </c>
      <c r="C32" s="59" t="s">
        <v>135</v>
      </c>
      <c r="D32" s="65">
        <v>0</v>
      </c>
      <c r="E32" s="66">
        <v>161211</v>
      </c>
      <c r="F32" s="67">
        <f t="shared" si="0"/>
        <v>109</v>
      </c>
      <c r="G32" s="66">
        <v>161320</v>
      </c>
      <c r="H32" s="68">
        <v>0</v>
      </c>
      <c r="I32" s="69">
        <v>1</v>
      </c>
      <c r="J32" s="69">
        <v>0</v>
      </c>
      <c r="K32" s="86">
        <f t="shared" si="6"/>
        <v>0.7</v>
      </c>
      <c r="L32" s="83">
        <f t="shared" si="6"/>
        <v>0.7</v>
      </c>
      <c r="M32" s="93">
        <f>VLOOKUP(B32,'Election Results by State'!$B$3:$J$52,9,FALSE)</f>
        <v>178275.14285714287</v>
      </c>
      <c r="N32" s="96">
        <f t="shared" si="7"/>
        <v>69090</v>
      </c>
      <c r="O32" s="93">
        <f t="shared" si="8"/>
        <v>161211</v>
      </c>
      <c r="P32" s="93">
        <v>0</v>
      </c>
      <c r="Q32" s="93">
        <f t="shared" si="9"/>
        <v>230301</v>
      </c>
      <c r="R32" s="96">
        <f t="shared" si="10"/>
        <v>69090</v>
      </c>
      <c r="S32" s="93">
        <f t="shared" si="11"/>
        <v>0</v>
      </c>
      <c r="T32" s="93">
        <f t="shared" si="12"/>
        <v>-109</v>
      </c>
      <c r="U32" s="93">
        <f t="shared" si="13"/>
        <v>68981</v>
      </c>
    </row>
    <row r="33" spans="1:25" x14ac:dyDescent="0.2">
      <c r="A33" s="50" t="s">
        <v>37</v>
      </c>
      <c r="B33" s="50" t="s">
        <v>38</v>
      </c>
      <c r="C33" s="59" t="s">
        <v>141</v>
      </c>
      <c r="D33" s="65">
        <v>0</v>
      </c>
      <c r="E33" s="66">
        <v>170326</v>
      </c>
      <c r="F33" s="67">
        <f t="shared" si="0"/>
        <v>0</v>
      </c>
      <c r="G33" s="66">
        <v>170326</v>
      </c>
      <c r="H33" s="68">
        <v>0</v>
      </c>
      <c r="I33" s="69">
        <v>1</v>
      </c>
      <c r="J33" s="69">
        <v>0</v>
      </c>
      <c r="K33" s="86">
        <f t="shared" si="6"/>
        <v>0.7</v>
      </c>
      <c r="L33" s="83">
        <f t="shared" si="6"/>
        <v>0.7</v>
      </c>
      <c r="M33" s="93">
        <f>VLOOKUP(B33,'Election Results by State'!$B$3:$J$52,9,FALSE)</f>
        <v>178275.14285714287</v>
      </c>
      <c r="N33" s="96">
        <f t="shared" si="7"/>
        <v>72997</v>
      </c>
      <c r="O33" s="93">
        <f t="shared" si="8"/>
        <v>170326</v>
      </c>
      <c r="P33" s="93">
        <v>0</v>
      </c>
      <c r="Q33" s="93">
        <f t="shared" si="9"/>
        <v>243323</v>
      </c>
      <c r="R33" s="96">
        <f t="shared" si="10"/>
        <v>72997</v>
      </c>
      <c r="S33" s="93">
        <f t="shared" si="11"/>
        <v>0</v>
      </c>
      <c r="T33" s="93">
        <f t="shared" si="12"/>
        <v>0</v>
      </c>
      <c r="U33" s="93">
        <f t="shared" si="13"/>
        <v>72997</v>
      </c>
    </row>
    <row r="34" spans="1:25" x14ac:dyDescent="0.2">
      <c r="A34" s="50" t="s">
        <v>37</v>
      </c>
      <c r="B34" s="50" t="s">
        <v>38</v>
      </c>
      <c r="C34" s="59" t="s">
        <v>125</v>
      </c>
      <c r="D34" s="65">
        <v>129938</v>
      </c>
      <c r="E34" s="66">
        <v>0</v>
      </c>
      <c r="F34" s="67">
        <f t="shared" ref="F34:F37" si="19">G34-SUM(D34:E34)</f>
        <v>119</v>
      </c>
      <c r="G34" s="66">
        <v>130057</v>
      </c>
      <c r="H34" s="68">
        <v>1</v>
      </c>
      <c r="I34" s="69">
        <v>0</v>
      </c>
      <c r="J34" s="69">
        <v>0</v>
      </c>
      <c r="K34" s="86">
        <f t="shared" si="6"/>
        <v>0.7</v>
      </c>
      <c r="L34" s="83">
        <f t="shared" si="6"/>
        <v>0.7</v>
      </c>
      <c r="M34" s="93">
        <f>VLOOKUP(B34,'Election Results by State'!$B$3:$J$52,9,FALSE)</f>
        <v>178275.14285714287</v>
      </c>
      <c r="N34" s="96">
        <f t="shared" si="7"/>
        <v>129938</v>
      </c>
      <c r="O34" s="93">
        <f t="shared" si="8"/>
        <v>55688</v>
      </c>
      <c r="P34" s="93">
        <v>0</v>
      </c>
      <c r="Q34" s="93">
        <f t="shared" si="9"/>
        <v>185626</v>
      </c>
      <c r="R34" s="96">
        <f t="shared" si="10"/>
        <v>0</v>
      </c>
      <c r="S34" s="93">
        <f t="shared" si="11"/>
        <v>55688</v>
      </c>
      <c r="T34" s="93">
        <f t="shared" si="12"/>
        <v>-119</v>
      </c>
      <c r="U34" s="93">
        <f t="shared" si="13"/>
        <v>55569</v>
      </c>
    </row>
    <row r="35" spans="1:25" x14ac:dyDescent="0.2">
      <c r="A35" s="50" t="s">
        <v>37</v>
      </c>
      <c r="B35" s="50" t="s">
        <v>38</v>
      </c>
      <c r="C35" s="59" t="s">
        <v>143</v>
      </c>
      <c r="D35" s="65">
        <v>161532</v>
      </c>
      <c r="E35" s="66">
        <v>0</v>
      </c>
      <c r="F35" s="67">
        <f t="shared" si="19"/>
        <v>0</v>
      </c>
      <c r="G35" s="66">
        <v>161532</v>
      </c>
      <c r="H35" s="68">
        <v>1</v>
      </c>
      <c r="I35" s="69">
        <v>0</v>
      </c>
      <c r="J35" s="69">
        <v>0</v>
      </c>
      <c r="K35" s="86">
        <f t="shared" si="6"/>
        <v>0.7</v>
      </c>
      <c r="L35" s="83">
        <f t="shared" si="6"/>
        <v>0.7</v>
      </c>
      <c r="M35" s="93">
        <f>VLOOKUP(B35,'Election Results by State'!$B$3:$J$52,9,FALSE)</f>
        <v>178275.14285714287</v>
      </c>
      <c r="N35" s="96">
        <f t="shared" si="7"/>
        <v>161532</v>
      </c>
      <c r="O35" s="93">
        <f t="shared" si="8"/>
        <v>69228</v>
      </c>
      <c r="P35" s="93">
        <v>0</v>
      </c>
      <c r="Q35" s="93">
        <f t="shared" si="9"/>
        <v>230760</v>
      </c>
      <c r="R35" s="96">
        <f t="shared" si="10"/>
        <v>0</v>
      </c>
      <c r="S35" s="93">
        <f t="shared" si="11"/>
        <v>69228</v>
      </c>
      <c r="T35" s="93">
        <f t="shared" si="12"/>
        <v>0</v>
      </c>
      <c r="U35" s="93">
        <f t="shared" si="13"/>
        <v>69228</v>
      </c>
    </row>
    <row r="36" spans="1:25" x14ac:dyDescent="0.2">
      <c r="A36" s="50" t="s">
        <v>37</v>
      </c>
      <c r="B36" s="50" t="s">
        <v>38</v>
      </c>
      <c r="C36" s="59" t="s">
        <v>126</v>
      </c>
      <c r="D36" s="65">
        <v>0</v>
      </c>
      <c r="E36" s="66">
        <v>159445</v>
      </c>
      <c r="F36" s="67">
        <f t="shared" si="19"/>
        <v>0</v>
      </c>
      <c r="G36" s="66">
        <v>159445</v>
      </c>
      <c r="H36" s="68">
        <v>0</v>
      </c>
      <c r="I36" s="69">
        <v>1</v>
      </c>
      <c r="J36" s="69">
        <v>0</v>
      </c>
      <c r="K36" s="86">
        <f t="shared" ref="K36:L67" si="20">K$113</f>
        <v>0.7</v>
      </c>
      <c r="L36" s="83">
        <f t="shared" si="20"/>
        <v>0.7</v>
      </c>
      <c r="M36" s="93">
        <f>VLOOKUP(B36,'Election Results by State'!$B$3:$J$52,9,FALSE)</f>
        <v>178275.14285714287</v>
      </c>
      <c r="N36" s="96">
        <f t="shared" si="7"/>
        <v>68334</v>
      </c>
      <c r="O36" s="93">
        <f t="shared" si="8"/>
        <v>159445</v>
      </c>
      <c r="P36" s="93">
        <v>0</v>
      </c>
      <c r="Q36" s="93">
        <f t="shared" si="9"/>
        <v>227779</v>
      </c>
      <c r="R36" s="96">
        <f t="shared" si="10"/>
        <v>68334</v>
      </c>
      <c r="S36" s="93">
        <f t="shared" si="11"/>
        <v>0</v>
      </c>
      <c r="T36" s="93">
        <f t="shared" si="12"/>
        <v>0</v>
      </c>
      <c r="U36" s="93">
        <f t="shared" si="13"/>
        <v>68334</v>
      </c>
    </row>
    <row r="37" spans="1:25" x14ac:dyDescent="0.2">
      <c r="A37" s="50" t="s">
        <v>37</v>
      </c>
      <c r="B37" s="50" t="s">
        <v>38</v>
      </c>
      <c r="C37" s="59" t="s">
        <v>150</v>
      </c>
      <c r="D37" s="65">
        <v>118782</v>
      </c>
      <c r="E37" s="66">
        <v>0</v>
      </c>
      <c r="F37" s="67">
        <f t="shared" si="19"/>
        <v>0</v>
      </c>
      <c r="G37" s="66">
        <v>118782</v>
      </c>
      <c r="H37" s="68">
        <v>1</v>
      </c>
      <c r="I37" s="69">
        <v>0</v>
      </c>
      <c r="J37" s="69">
        <v>0</v>
      </c>
      <c r="K37" s="86">
        <f t="shared" si="20"/>
        <v>0.7</v>
      </c>
      <c r="L37" s="83">
        <f t="shared" si="20"/>
        <v>0.7</v>
      </c>
      <c r="M37" s="93">
        <f>VLOOKUP(B37,'Election Results by State'!$B$3:$J$52,9,FALSE)</f>
        <v>178275.14285714287</v>
      </c>
      <c r="N37" s="96">
        <f t="shared" si="7"/>
        <v>124793</v>
      </c>
      <c r="O37" s="93">
        <f t="shared" si="8"/>
        <v>53483</v>
      </c>
      <c r="P37" s="93">
        <v>0</v>
      </c>
      <c r="Q37" s="93">
        <f t="shared" si="9"/>
        <v>178276</v>
      </c>
      <c r="R37" s="96">
        <f t="shared" si="10"/>
        <v>6011</v>
      </c>
      <c r="S37" s="93">
        <f t="shared" si="11"/>
        <v>53483</v>
      </c>
      <c r="T37" s="93">
        <f t="shared" si="12"/>
        <v>0</v>
      </c>
      <c r="U37" s="93">
        <f t="shared" si="13"/>
        <v>59494</v>
      </c>
    </row>
    <row r="38" spans="1:25" x14ac:dyDescent="0.2">
      <c r="A38" s="50" t="s">
        <v>39</v>
      </c>
      <c r="B38" s="50" t="s">
        <v>40</v>
      </c>
      <c r="C38" s="59" t="s">
        <v>122</v>
      </c>
      <c r="D38" s="65">
        <v>0</v>
      </c>
      <c r="E38" s="66">
        <v>0</v>
      </c>
      <c r="F38" s="67">
        <f t="shared" si="0"/>
        <v>0</v>
      </c>
      <c r="G38" s="66">
        <v>0</v>
      </c>
      <c r="H38" s="68">
        <v>0</v>
      </c>
      <c r="I38" s="69">
        <v>0</v>
      </c>
      <c r="J38" s="69">
        <v>0</v>
      </c>
      <c r="K38" s="86">
        <f t="shared" si="20"/>
        <v>0.7</v>
      </c>
      <c r="L38" s="83">
        <f t="shared" si="20"/>
        <v>0.7</v>
      </c>
      <c r="M38" s="93">
        <f>VLOOKUP(B38,'Election Results by State'!$B$3:$J$52,9,FALSE)</f>
        <v>184851.5</v>
      </c>
      <c r="N38" s="96">
        <f t="shared" si="7"/>
        <v>0</v>
      </c>
      <c r="O38" s="93">
        <f t="shared" si="8"/>
        <v>0</v>
      </c>
      <c r="P38" s="93">
        <v>0</v>
      </c>
      <c r="Q38" s="93">
        <f t="shared" si="9"/>
        <v>0</v>
      </c>
      <c r="R38" s="96">
        <f t="shared" si="10"/>
        <v>0</v>
      </c>
      <c r="S38" s="93">
        <f t="shared" si="11"/>
        <v>0</v>
      </c>
      <c r="T38" s="93">
        <f t="shared" si="12"/>
        <v>0</v>
      </c>
      <c r="U38" s="93">
        <f t="shared" si="13"/>
        <v>0</v>
      </c>
    </row>
    <row r="39" spans="1:25" x14ac:dyDescent="0.2">
      <c r="A39" s="50" t="s">
        <v>41</v>
      </c>
      <c r="B39" s="50" t="s">
        <v>42</v>
      </c>
      <c r="C39" s="59" t="s">
        <v>122</v>
      </c>
      <c r="D39" s="65">
        <v>0</v>
      </c>
      <c r="E39" s="66">
        <v>0</v>
      </c>
      <c r="F39" s="67">
        <f t="shared" si="0"/>
        <v>0</v>
      </c>
      <c r="G39" s="66">
        <v>0</v>
      </c>
      <c r="H39" s="68">
        <v>0</v>
      </c>
      <c r="I39" s="69">
        <v>0</v>
      </c>
      <c r="J39" s="69">
        <v>0</v>
      </c>
      <c r="K39" s="86">
        <f t="shared" si="20"/>
        <v>0.7</v>
      </c>
      <c r="L39" s="83">
        <f t="shared" si="20"/>
        <v>0.7</v>
      </c>
      <c r="M39" s="93">
        <f>VLOOKUP(B39,'Election Results by State'!$B$3:$J$52,9,FALSE)</f>
        <v>217578.5</v>
      </c>
      <c r="N39" s="96">
        <f t="shared" si="7"/>
        <v>0</v>
      </c>
      <c r="O39" s="93">
        <f t="shared" si="8"/>
        <v>0</v>
      </c>
      <c r="P39" s="93">
        <v>0</v>
      </c>
      <c r="Q39" s="93">
        <f t="shared" si="9"/>
        <v>0</v>
      </c>
      <c r="R39" s="96">
        <f t="shared" si="10"/>
        <v>0</v>
      </c>
      <c r="S39" s="93">
        <f t="shared" si="11"/>
        <v>0</v>
      </c>
      <c r="T39" s="93">
        <f t="shared" si="12"/>
        <v>0</v>
      </c>
      <c r="U39" s="93">
        <f t="shared" si="13"/>
        <v>0</v>
      </c>
    </row>
    <row r="40" spans="1:25" s="28" customFormat="1" x14ac:dyDescent="0.2">
      <c r="A40" s="50" t="s">
        <v>43</v>
      </c>
      <c r="B40" s="59" t="s">
        <v>9</v>
      </c>
      <c r="C40" s="59" t="s">
        <v>122</v>
      </c>
      <c r="D40" s="65">
        <v>0</v>
      </c>
      <c r="E40" s="66">
        <v>0</v>
      </c>
      <c r="F40" s="67">
        <f t="shared" si="0"/>
        <v>0</v>
      </c>
      <c r="G40" s="66">
        <v>0</v>
      </c>
      <c r="H40" s="68">
        <v>0</v>
      </c>
      <c r="I40" s="69">
        <v>0</v>
      </c>
      <c r="J40" s="69">
        <v>0</v>
      </c>
      <c r="K40" s="86">
        <f t="shared" si="20"/>
        <v>0.7</v>
      </c>
      <c r="L40" s="83">
        <f t="shared" si="20"/>
        <v>0.7</v>
      </c>
      <c r="M40" s="93">
        <f>VLOOKUP(B40,'Election Results by State'!$B$3:$J$52,9,FALSE)</f>
        <v>198222.33333333334</v>
      </c>
      <c r="N40" s="96">
        <f t="shared" si="7"/>
        <v>0</v>
      </c>
      <c r="O40" s="93">
        <f t="shared" si="8"/>
        <v>0</v>
      </c>
      <c r="P40" s="93">
        <v>0</v>
      </c>
      <c r="Q40" s="93">
        <f t="shared" si="9"/>
        <v>0</v>
      </c>
      <c r="R40" s="96">
        <f t="shared" si="10"/>
        <v>0</v>
      </c>
      <c r="S40" s="93">
        <f t="shared" si="11"/>
        <v>0</v>
      </c>
      <c r="T40" s="93">
        <f t="shared" si="12"/>
        <v>0</v>
      </c>
      <c r="U40" s="93">
        <f t="shared" si="13"/>
        <v>0</v>
      </c>
      <c r="W40"/>
      <c r="X40"/>
      <c r="Y40"/>
    </row>
    <row r="41" spans="1:25" s="28" customFormat="1" x14ac:dyDescent="0.2">
      <c r="A41" s="50" t="s">
        <v>44</v>
      </c>
      <c r="B41" s="59" t="s">
        <v>12</v>
      </c>
      <c r="C41" s="59" t="s">
        <v>122</v>
      </c>
      <c r="D41" s="65">
        <v>0</v>
      </c>
      <c r="E41" s="66">
        <v>0</v>
      </c>
      <c r="F41" s="67">
        <f t="shared" si="0"/>
        <v>0</v>
      </c>
      <c r="G41" s="66">
        <v>0</v>
      </c>
      <c r="H41" s="68">
        <v>0</v>
      </c>
      <c r="I41" s="69">
        <v>0</v>
      </c>
      <c r="J41" s="69">
        <v>0</v>
      </c>
      <c r="K41" s="86">
        <f t="shared" si="20"/>
        <v>0.7</v>
      </c>
      <c r="L41" s="83">
        <f t="shared" si="20"/>
        <v>0.7</v>
      </c>
      <c r="M41" s="93">
        <f>VLOOKUP(B41,'Election Results by State'!$B$3:$J$52,9,FALSE)</f>
        <v>149090.44444444444</v>
      </c>
      <c r="N41" s="96">
        <f t="shared" si="7"/>
        <v>0</v>
      </c>
      <c r="O41" s="93">
        <f t="shared" si="8"/>
        <v>0</v>
      </c>
      <c r="P41" s="93">
        <v>0</v>
      </c>
      <c r="Q41" s="93">
        <f t="shared" si="9"/>
        <v>0</v>
      </c>
      <c r="R41" s="96">
        <f t="shared" si="10"/>
        <v>0</v>
      </c>
      <c r="S41" s="93">
        <f t="shared" si="11"/>
        <v>0</v>
      </c>
      <c r="T41" s="93">
        <f t="shared" si="12"/>
        <v>0</v>
      </c>
      <c r="U41" s="93">
        <f t="shared" si="13"/>
        <v>0</v>
      </c>
      <c r="W41"/>
      <c r="X41"/>
      <c r="Y41"/>
    </row>
    <row r="42" spans="1:25" s="28" customFormat="1" x14ac:dyDescent="0.2">
      <c r="A42" s="50" t="s">
        <v>45</v>
      </c>
      <c r="B42" s="50" t="s">
        <v>46</v>
      </c>
      <c r="C42" s="59" t="s">
        <v>122</v>
      </c>
      <c r="D42" s="65">
        <v>0</v>
      </c>
      <c r="E42" s="66">
        <v>0</v>
      </c>
      <c r="F42" s="67">
        <f t="shared" si="0"/>
        <v>0</v>
      </c>
      <c r="G42" s="66">
        <v>0</v>
      </c>
      <c r="H42" s="68">
        <v>0</v>
      </c>
      <c r="I42" s="69">
        <v>0</v>
      </c>
      <c r="J42" s="69">
        <v>0</v>
      </c>
      <c r="K42" s="86">
        <f t="shared" si="20"/>
        <v>0.7</v>
      </c>
      <c r="L42" s="83">
        <f t="shared" si="20"/>
        <v>0.7</v>
      </c>
      <c r="M42" s="93">
        <f>VLOOKUP(B42,'Election Results by State'!$B$3:$J$52,9,FALSE)</f>
        <v>280083.5</v>
      </c>
      <c r="N42" s="96">
        <f t="shared" si="7"/>
        <v>0</v>
      </c>
      <c r="O42" s="93">
        <f t="shared" si="8"/>
        <v>0</v>
      </c>
      <c r="P42" s="93">
        <v>0</v>
      </c>
      <c r="Q42" s="93">
        <f t="shared" si="9"/>
        <v>0</v>
      </c>
      <c r="R42" s="96">
        <f t="shared" si="10"/>
        <v>0</v>
      </c>
      <c r="S42" s="93">
        <f t="shared" si="11"/>
        <v>0</v>
      </c>
      <c r="T42" s="93">
        <f t="shared" si="12"/>
        <v>0</v>
      </c>
      <c r="U42" s="93">
        <f t="shared" si="13"/>
        <v>0</v>
      </c>
      <c r="W42"/>
      <c r="X42"/>
      <c r="Y42"/>
    </row>
    <row r="43" spans="1:25" s="28" customFormat="1" x14ac:dyDescent="0.2">
      <c r="A43" s="50" t="s">
        <v>47</v>
      </c>
      <c r="B43" s="50" t="s">
        <v>48</v>
      </c>
      <c r="C43" s="59" t="s">
        <v>122</v>
      </c>
      <c r="D43" s="65">
        <v>0</v>
      </c>
      <c r="E43" s="66">
        <v>0</v>
      </c>
      <c r="F43" s="67">
        <f t="shared" si="0"/>
        <v>0</v>
      </c>
      <c r="G43" s="66">
        <v>0</v>
      </c>
      <c r="H43" s="68">
        <v>0</v>
      </c>
      <c r="I43" s="69">
        <v>0</v>
      </c>
      <c r="J43" s="69">
        <v>0</v>
      </c>
      <c r="K43" s="86">
        <f t="shared" si="20"/>
        <v>0.7</v>
      </c>
      <c r="L43" s="83">
        <f t="shared" si="20"/>
        <v>0.7</v>
      </c>
      <c r="M43" s="93">
        <f>VLOOKUP(B43,'Election Results by State'!$B$3:$J$52,9,FALSE)</f>
        <v>215519.25</v>
      </c>
      <c r="N43" s="96">
        <f t="shared" si="7"/>
        <v>0</v>
      </c>
      <c r="O43" s="93">
        <f t="shared" si="8"/>
        <v>0</v>
      </c>
      <c r="P43" s="93">
        <v>0</v>
      </c>
      <c r="Q43" s="93">
        <f t="shared" si="9"/>
        <v>0</v>
      </c>
      <c r="R43" s="96">
        <f t="shared" si="10"/>
        <v>0</v>
      </c>
      <c r="S43" s="93">
        <f t="shared" si="11"/>
        <v>0</v>
      </c>
      <c r="T43" s="93">
        <f t="shared" si="12"/>
        <v>0</v>
      </c>
      <c r="U43" s="93">
        <f t="shared" si="13"/>
        <v>0</v>
      </c>
      <c r="W43"/>
      <c r="X43"/>
      <c r="Y43"/>
    </row>
    <row r="44" spans="1:25" s="28" customFormat="1" x14ac:dyDescent="0.2">
      <c r="A44" s="50" t="s">
        <v>49</v>
      </c>
      <c r="B44" s="50" t="s">
        <v>50</v>
      </c>
      <c r="C44" s="59" t="s">
        <v>122</v>
      </c>
      <c r="D44" s="65">
        <v>0</v>
      </c>
      <c r="E44" s="66">
        <v>0</v>
      </c>
      <c r="F44" s="67">
        <f t="shared" si="0"/>
        <v>0</v>
      </c>
      <c r="G44" s="66">
        <v>0</v>
      </c>
      <c r="H44" s="68">
        <v>0</v>
      </c>
      <c r="I44" s="69">
        <v>0</v>
      </c>
      <c r="J44" s="69">
        <v>0</v>
      </c>
      <c r="K44" s="86">
        <f t="shared" si="20"/>
        <v>0.7</v>
      </c>
      <c r="L44" s="83">
        <f t="shared" si="20"/>
        <v>0.7</v>
      </c>
      <c r="M44" s="93">
        <f>VLOOKUP(B44,'Election Results by State'!$B$3:$J$52,9,FALSE)</f>
        <v>232937.66666666666</v>
      </c>
      <c r="N44" s="96">
        <f t="shared" si="7"/>
        <v>0</v>
      </c>
      <c r="O44" s="93">
        <f t="shared" si="8"/>
        <v>0</v>
      </c>
      <c r="P44" s="93">
        <v>0</v>
      </c>
      <c r="Q44" s="93">
        <f t="shared" si="9"/>
        <v>0</v>
      </c>
      <c r="R44" s="96">
        <f t="shared" si="10"/>
        <v>0</v>
      </c>
      <c r="S44" s="93">
        <f t="shared" si="11"/>
        <v>0</v>
      </c>
      <c r="T44" s="93">
        <f t="shared" si="12"/>
        <v>0</v>
      </c>
      <c r="U44" s="93">
        <f t="shared" si="13"/>
        <v>0</v>
      </c>
      <c r="W44"/>
      <c r="X44"/>
      <c r="Y44"/>
    </row>
    <row r="45" spans="1:25" s="28" customFormat="1" x14ac:dyDescent="0.2">
      <c r="A45" s="50" t="s">
        <v>51</v>
      </c>
      <c r="B45" s="50" t="s">
        <v>52</v>
      </c>
      <c r="C45" s="59" t="s">
        <v>142</v>
      </c>
      <c r="D45" s="65">
        <v>0</v>
      </c>
      <c r="E45" s="66">
        <v>190006</v>
      </c>
      <c r="F45" s="67">
        <f t="shared" si="0"/>
        <v>31564</v>
      </c>
      <c r="G45" s="66">
        <v>221570</v>
      </c>
      <c r="H45" s="68">
        <v>0</v>
      </c>
      <c r="I45" s="69">
        <v>1</v>
      </c>
      <c r="J45" s="69">
        <v>0</v>
      </c>
      <c r="K45" s="86">
        <f t="shared" si="20"/>
        <v>0.7</v>
      </c>
      <c r="L45" s="83">
        <f t="shared" si="20"/>
        <v>0.7</v>
      </c>
      <c r="M45" s="93">
        <f>VLOOKUP(B45,'Election Results by State'!$B$3:$J$52,9,FALSE)</f>
        <v>259332</v>
      </c>
      <c r="N45" s="96">
        <f t="shared" si="7"/>
        <v>81431</v>
      </c>
      <c r="O45" s="93">
        <f t="shared" si="8"/>
        <v>190006</v>
      </c>
      <c r="P45" s="93">
        <v>0</v>
      </c>
      <c r="Q45" s="93">
        <f t="shared" si="9"/>
        <v>271437</v>
      </c>
      <c r="R45" s="96">
        <f t="shared" si="10"/>
        <v>81431</v>
      </c>
      <c r="S45" s="93">
        <f t="shared" si="11"/>
        <v>0</v>
      </c>
      <c r="T45" s="93">
        <f t="shared" si="12"/>
        <v>-31564</v>
      </c>
      <c r="U45" s="93">
        <f t="shared" si="13"/>
        <v>49867</v>
      </c>
      <c r="W45"/>
      <c r="X45"/>
      <c r="Y45"/>
    </row>
    <row r="46" spans="1:25" s="28" customFormat="1" x14ac:dyDescent="0.2">
      <c r="A46" s="50" t="s">
        <v>51</v>
      </c>
      <c r="B46" s="50" t="s">
        <v>52</v>
      </c>
      <c r="C46" s="59" t="s">
        <v>124</v>
      </c>
      <c r="D46" s="65">
        <v>207926</v>
      </c>
      <c r="E46" s="66">
        <v>0</v>
      </c>
      <c r="F46" s="67">
        <f t="shared" si="0"/>
        <v>28342</v>
      </c>
      <c r="G46" s="66">
        <v>236268</v>
      </c>
      <c r="H46" s="68">
        <v>1</v>
      </c>
      <c r="I46" s="69">
        <v>0</v>
      </c>
      <c r="J46" s="69">
        <v>0</v>
      </c>
      <c r="K46" s="86">
        <f t="shared" si="20"/>
        <v>0.7</v>
      </c>
      <c r="L46" s="83">
        <f t="shared" si="20"/>
        <v>0.7</v>
      </c>
      <c r="M46" s="93">
        <f>VLOOKUP(B46,'Election Results by State'!$B$3:$J$52,9,FALSE)</f>
        <v>259332</v>
      </c>
      <c r="N46" s="96">
        <f t="shared" si="7"/>
        <v>207926</v>
      </c>
      <c r="O46" s="93">
        <f t="shared" si="8"/>
        <v>89111</v>
      </c>
      <c r="P46" s="93">
        <v>0</v>
      </c>
      <c r="Q46" s="93">
        <f t="shared" si="9"/>
        <v>297037</v>
      </c>
      <c r="R46" s="96">
        <f t="shared" si="10"/>
        <v>0</v>
      </c>
      <c r="S46" s="93">
        <f t="shared" si="11"/>
        <v>89111</v>
      </c>
      <c r="T46" s="93">
        <f t="shared" si="12"/>
        <v>-28342</v>
      </c>
      <c r="U46" s="93">
        <f t="shared" si="13"/>
        <v>60769</v>
      </c>
      <c r="W46"/>
      <c r="X46"/>
      <c r="Y46"/>
    </row>
    <row r="47" spans="1:25" s="28" customFormat="1" x14ac:dyDescent="0.2">
      <c r="A47" s="50" t="s">
        <v>51</v>
      </c>
      <c r="B47" s="50" t="s">
        <v>52</v>
      </c>
      <c r="C47" s="59" t="s">
        <v>135</v>
      </c>
      <c r="D47" s="65">
        <v>234200</v>
      </c>
      <c r="E47" s="66">
        <v>0</v>
      </c>
      <c r="F47" s="67">
        <f t="shared" si="0"/>
        <v>98688</v>
      </c>
      <c r="G47" s="66">
        <v>332888</v>
      </c>
      <c r="H47" s="68">
        <v>1</v>
      </c>
      <c r="I47" s="69">
        <v>0</v>
      </c>
      <c r="J47" s="69">
        <v>0</v>
      </c>
      <c r="K47" s="86">
        <f t="shared" si="20"/>
        <v>0.7</v>
      </c>
      <c r="L47" s="83">
        <f t="shared" si="20"/>
        <v>0.7</v>
      </c>
      <c r="M47" s="93">
        <f>VLOOKUP(B47,'Election Results by State'!$B$3:$J$52,9,FALSE)</f>
        <v>259332</v>
      </c>
      <c r="N47" s="96">
        <f t="shared" si="7"/>
        <v>234200</v>
      </c>
      <c r="O47" s="93">
        <f t="shared" si="8"/>
        <v>100371</v>
      </c>
      <c r="P47" s="93">
        <v>0</v>
      </c>
      <c r="Q47" s="93">
        <f t="shared" si="9"/>
        <v>334571</v>
      </c>
      <c r="R47" s="96">
        <f t="shared" si="10"/>
        <v>0</v>
      </c>
      <c r="S47" s="93">
        <f t="shared" si="11"/>
        <v>100371</v>
      </c>
      <c r="T47" s="93">
        <f t="shared" si="12"/>
        <v>-98688</v>
      </c>
      <c r="U47" s="93">
        <f t="shared" si="13"/>
        <v>1683</v>
      </c>
      <c r="W47"/>
      <c r="X47"/>
      <c r="Y47"/>
    </row>
    <row r="48" spans="1:25" s="28" customFormat="1" x14ac:dyDescent="0.2">
      <c r="A48" s="50" t="s">
        <v>53</v>
      </c>
      <c r="B48" s="50" t="s">
        <v>54</v>
      </c>
      <c r="C48" s="59" t="s">
        <v>122</v>
      </c>
      <c r="D48" s="65">
        <v>0</v>
      </c>
      <c r="E48" s="66">
        <v>0</v>
      </c>
      <c r="F48" s="67">
        <f t="shared" si="0"/>
        <v>0</v>
      </c>
      <c r="G48" s="66">
        <v>0</v>
      </c>
      <c r="H48" s="68">
        <v>0</v>
      </c>
      <c r="I48" s="69">
        <v>0</v>
      </c>
      <c r="J48" s="69">
        <v>0</v>
      </c>
      <c r="K48" s="86">
        <f t="shared" si="20"/>
        <v>0.7</v>
      </c>
      <c r="L48" s="83">
        <f t="shared" si="20"/>
        <v>0.7</v>
      </c>
      <c r="M48" s="93">
        <f>VLOOKUP(B48,'Election Results by State'!$B$3:$J$52,9,FALSE)</f>
        <v>308498</v>
      </c>
      <c r="N48" s="96">
        <f t="shared" si="7"/>
        <v>0</v>
      </c>
      <c r="O48" s="93">
        <f t="shared" si="8"/>
        <v>0</v>
      </c>
      <c r="P48" s="93">
        <v>0</v>
      </c>
      <c r="Q48" s="93">
        <f t="shared" si="9"/>
        <v>0</v>
      </c>
      <c r="R48" s="96">
        <f t="shared" si="10"/>
        <v>0</v>
      </c>
      <c r="S48" s="93">
        <f t="shared" si="11"/>
        <v>0</v>
      </c>
      <c r="T48" s="93">
        <f t="shared" si="12"/>
        <v>0</v>
      </c>
      <c r="U48" s="93">
        <f t="shared" si="13"/>
        <v>0</v>
      </c>
      <c r="W48"/>
      <c r="X48"/>
      <c r="Y48"/>
    </row>
    <row r="49" spans="1:25" s="28" customFormat="1" x14ac:dyDescent="0.2">
      <c r="A49" s="50" t="s">
        <v>55</v>
      </c>
      <c r="B49" s="59" t="s">
        <v>6</v>
      </c>
      <c r="C49" s="59" t="s">
        <v>122</v>
      </c>
      <c r="D49" s="65">
        <v>0</v>
      </c>
      <c r="E49" s="66">
        <v>0</v>
      </c>
      <c r="F49" s="67">
        <f t="shared" si="0"/>
        <v>0</v>
      </c>
      <c r="G49" s="66">
        <v>0</v>
      </c>
      <c r="H49" s="68">
        <v>0</v>
      </c>
      <c r="I49" s="69">
        <v>0</v>
      </c>
      <c r="J49" s="69">
        <v>0</v>
      </c>
      <c r="K49" s="86">
        <f t="shared" si="20"/>
        <v>0.7</v>
      </c>
      <c r="L49" s="83">
        <f t="shared" si="20"/>
        <v>0.7</v>
      </c>
      <c r="M49" s="93">
        <f>VLOOKUP(B49,'Election Results by State'!$B$3:$J$52,9,FALSE)</f>
        <v>212879.625</v>
      </c>
      <c r="N49" s="96">
        <f t="shared" si="7"/>
        <v>0</v>
      </c>
      <c r="O49" s="93">
        <f t="shared" si="8"/>
        <v>0</v>
      </c>
      <c r="P49" s="93">
        <v>0</v>
      </c>
      <c r="Q49" s="93">
        <f t="shared" si="9"/>
        <v>0</v>
      </c>
      <c r="R49" s="96">
        <f t="shared" si="10"/>
        <v>0</v>
      </c>
      <c r="S49" s="93">
        <f t="shared" si="11"/>
        <v>0</v>
      </c>
      <c r="T49" s="93">
        <f t="shared" si="12"/>
        <v>0</v>
      </c>
      <c r="U49" s="93">
        <f t="shared" si="13"/>
        <v>0</v>
      </c>
      <c r="W49"/>
      <c r="X49"/>
      <c r="Y49"/>
    </row>
    <row r="50" spans="1:25" s="28" customFormat="1" x14ac:dyDescent="0.2">
      <c r="A50" s="50" t="s">
        <v>56</v>
      </c>
      <c r="B50" s="50" t="s">
        <v>57</v>
      </c>
      <c r="C50" s="59" t="s">
        <v>121</v>
      </c>
      <c r="D50" s="65">
        <v>0</v>
      </c>
      <c r="E50" s="66">
        <v>167612</v>
      </c>
      <c r="F50" s="67">
        <f t="shared" si="0"/>
        <v>59463</v>
      </c>
      <c r="G50" s="66">
        <v>227075</v>
      </c>
      <c r="H50" s="68">
        <v>0</v>
      </c>
      <c r="I50" s="69">
        <v>1</v>
      </c>
      <c r="J50" s="69">
        <v>0</v>
      </c>
      <c r="K50" s="86">
        <f t="shared" si="20"/>
        <v>0.7</v>
      </c>
      <c r="L50" s="83">
        <f t="shared" si="20"/>
        <v>0.7</v>
      </c>
      <c r="M50" s="93">
        <f>VLOOKUP(B50,'Election Results by State'!$B$3:$J$52,9,FALSE)</f>
        <v>258086.66666666666</v>
      </c>
      <c r="N50" s="96">
        <f t="shared" si="7"/>
        <v>77426</v>
      </c>
      <c r="O50" s="93">
        <f t="shared" si="8"/>
        <v>180661</v>
      </c>
      <c r="P50" s="93">
        <v>0</v>
      </c>
      <c r="Q50" s="93">
        <f t="shared" si="9"/>
        <v>258087</v>
      </c>
      <c r="R50" s="96">
        <f t="shared" si="10"/>
        <v>77426</v>
      </c>
      <c r="S50" s="93">
        <f t="shared" si="11"/>
        <v>13049</v>
      </c>
      <c r="T50" s="93">
        <f t="shared" si="12"/>
        <v>-59463</v>
      </c>
      <c r="U50" s="93">
        <f t="shared" si="13"/>
        <v>31012</v>
      </c>
      <c r="W50"/>
      <c r="X50"/>
      <c r="Y50"/>
    </row>
    <row r="51" spans="1:25" s="28" customFormat="1" x14ac:dyDescent="0.2">
      <c r="A51" s="50" t="s">
        <v>56</v>
      </c>
      <c r="B51" s="50" t="s">
        <v>57</v>
      </c>
      <c r="C51" s="59" t="s">
        <v>142</v>
      </c>
      <c r="D51" s="65">
        <v>0</v>
      </c>
      <c r="E51" s="66">
        <v>169640</v>
      </c>
      <c r="F51" s="67">
        <f t="shared" si="0"/>
        <v>66173</v>
      </c>
      <c r="G51" s="66">
        <v>235813</v>
      </c>
      <c r="H51" s="68">
        <v>0</v>
      </c>
      <c r="I51" s="69">
        <v>1</v>
      </c>
      <c r="J51" s="69">
        <v>0</v>
      </c>
      <c r="K51" s="86">
        <f t="shared" si="20"/>
        <v>0.7</v>
      </c>
      <c r="L51" s="83">
        <f t="shared" si="20"/>
        <v>0.7</v>
      </c>
      <c r="M51" s="93">
        <f>VLOOKUP(B51,'Election Results by State'!$B$3:$J$52,9,FALSE)</f>
        <v>258086.66666666666</v>
      </c>
      <c r="N51" s="96">
        <f t="shared" si="7"/>
        <v>77426</v>
      </c>
      <c r="O51" s="93">
        <f t="shared" si="8"/>
        <v>180661</v>
      </c>
      <c r="P51" s="93">
        <v>0</v>
      </c>
      <c r="Q51" s="93">
        <f t="shared" si="9"/>
        <v>258087</v>
      </c>
      <c r="R51" s="96">
        <f t="shared" si="10"/>
        <v>77426</v>
      </c>
      <c r="S51" s="93">
        <f t="shared" si="11"/>
        <v>11021</v>
      </c>
      <c r="T51" s="93">
        <f t="shared" si="12"/>
        <v>-66173</v>
      </c>
      <c r="U51" s="93">
        <f t="shared" si="13"/>
        <v>22274</v>
      </c>
      <c r="W51"/>
      <c r="X51"/>
      <c r="Y51"/>
    </row>
    <row r="52" spans="1:25" s="28" customFormat="1" x14ac:dyDescent="0.2">
      <c r="A52" s="50" t="s">
        <v>56</v>
      </c>
      <c r="B52" s="50" t="s">
        <v>57</v>
      </c>
      <c r="C52" s="59" t="s">
        <v>135</v>
      </c>
      <c r="D52" s="65">
        <v>0</v>
      </c>
      <c r="E52" s="66">
        <v>184158</v>
      </c>
      <c r="F52" s="67">
        <f t="shared" si="0"/>
        <v>71139</v>
      </c>
      <c r="G52" s="66">
        <v>255297</v>
      </c>
      <c r="H52" s="68">
        <v>0</v>
      </c>
      <c r="I52" s="69">
        <v>1</v>
      </c>
      <c r="J52" s="69">
        <v>0</v>
      </c>
      <c r="K52" s="86">
        <f t="shared" si="20"/>
        <v>0.7</v>
      </c>
      <c r="L52" s="83">
        <f t="shared" si="20"/>
        <v>0.7</v>
      </c>
      <c r="M52" s="93">
        <f>VLOOKUP(B52,'Election Results by State'!$B$3:$J$52,9,FALSE)</f>
        <v>258086.66666666666</v>
      </c>
      <c r="N52" s="96">
        <f t="shared" si="7"/>
        <v>78925</v>
      </c>
      <c r="O52" s="93">
        <f t="shared" si="8"/>
        <v>184158</v>
      </c>
      <c r="P52" s="93">
        <v>0</v>
      </c>
      <c r="Q52" s="93">
        <f t="shared" si="9"/>
        <v>263083</v>
      </c>
      <c r="R52" s="96">
        <f t="shared" si="10"/>
        <v>78925</v>
      </c>
      <c r="S52" s="93">
        <f t="shared" si="11"/>
        <v>0</v>
      </c>
      <c r="T52" s="93">
        <f t="shared" si="12"/>
        <v>-71139</v>
      </c>
      <c r="U52" s="93">
        <f t="shared" si="13"/>
        <v>7786</v>
      </c>
      <c r="W52"/>
      <c r="X52"/>
      <c r="Y52"/>
    </row>
    <row r="53" spans="1:25" s="28" customFormat="1" x14ac:dyDescent="0.2">
      <c r="A53" s="50" t="s">
        <v>56</v>
      </c>
      <c r="B53" s="50" t="s">
        <v>57</v>
      </c>
      <c r="C53" s="59" t="s">
        <v>134</v>
      </c>
      <c r="D53" s="65">
        <v>0</v>
      </c>
      <c r="E53" s="66">
        <v>182100</v>
      </c>
      <c r="F53" s="67">
        <f t="shared" ref="F53:F55" si="21">G53-SUM(D53:E53)</f>
        <v>74386</v>
      </c>
      <c r="G53" s="66">
        <v>256486</v>
      </c>
      <c r="H53" s="68">
        <v>0</v>
      </c>
      <c r="I53" s="69">
        <v>1</v>
      </c>
      <c r="J53" s="69">
        <v>0</v>
      </c>
      <c r="K53" s="86">
        <f t="shared" si="20"/>
        <v>0.7</v>
      </c>
      <c r="L53" s="83">
        <f t="shared" si="20"/>
        <v>0.7</v>
      </c>
      <c r="M53" s="93">
        <f>VLOOKUP(B53,'Election Results by State'!$B$3:$J$52,9,FALSE)</f>
        <v>258086.66666666666</v>
      </c>
      <c r="N53" s="96">
        <f t="shared" si="7"/>
        <v>78043</v>
      </c>
      <c r="O53" s="93">
        <f t="shared" si="8"/>
        <v>182100</v>
      </c>
      <c r="P53" s="93">
        <v>0</v>
      </c>
      <c r="Q53" s="93">
        <f t="shared" si="9"/>
        <v>260143</v>
      </c>
      <c r="R53" s="96">
        <f t="shared" si="10"/>
        <v>78043</v>
      </c>
      <c r="S53" s="93">
        <f t="shared" si="11"/>
        <v>0</v>
      </c>
      <c r="T53" s="93">
        <f t="shared" si="12"/>
        <v>-74386</v>
      </c>
      <c r="U53" s="93">
        <f t="shared" si="13"/>
        <v>3657</v>
      </c>
      <c r="W53"/>
      <c r="X53"/>
      <c r="Y53"/>
    </row>
    <row r="54" spans="1:25" s="28" customFormat="1" x14ac:dyDescent="0.2">
      <c r="A54" s="50" t="s">
        <v>56</v>
      </c>
      <c r="B54" s="50" t="s">
        <v>57</v>
      </c>
      <c r="C54" s="59" t="s">
        <v>123</v>
      </c>
      <c r="D54" s="65">
        <v>0</v>
      </c>
      <c r="E54" s="66">
        <v>142133</v>
      </c>
      <c r="F54" s="67">
        <f t="shared" si="21"/>
        <v>33944</v>
      </c>
      <c r="G54" s="66">
        <v>176077</v>
      </c>
      <c r="H54" s="68">
        <v>0</v>
      </c>
      <c r="I54" s="69">
        <v>1</v>
      </c>
      <c r="J54" s="69">
        <v>0</v>
      </c>
      <c r="K54" s="86">
        <f t="shared" si="20"/>
        <v>0.7</v>
      </c>
      <c r="L54" s="83">
        <f t="shared" si="20"/>
        <v>0.7</v>
      </c>
      <c r="M54" s="93">
        <f>VLOOKUP(B54,'Election Results by State'!$B$3:$J$52,9,FALSE)</f>
        <v>258086.66666666666</v>
      </c>
      <c r="N54" s="96">
        <f t="shared" si="7"/>
        <v>77426</v>
      </c>
      <c r="O54" s="93">
        <f t="shared" si="8"/>
        <v>180661</v>
      </c>
      <c r="P54" s="93">
        <v>0</v>
      </c>
      <c r="Q54" s="93">
        <f t="shared" si="9"/>
        <v>258087</v>
      </c>
      <c r="R54" s="96">
        <f t="shared" si="10"/>
        <v>77426</v>
      </c>
      <c r="S54" s="93">
        <f t="shared" si="11"/>
        <v>38528</v>
      </c>
      <c r="T54" s="93">
        <f t="shared" si="12"/>
        <v>-33944</v>
      </c>
      <c r="U54" s="93">
        <f t="shared" si="13"/>
        <v>82010</v>
      </c>
      <c r="W54"/>
      <c r="X54"/>
      <c r="Y54"/>
    </row>
    <row r="55" spans="1:25" s="28" customFormat="1" x14ac:dyDescent="0.2">
      <c r="A55" s="50" t="s">
        <v>56</v>
      </c>
      <c r="B55" s="50" t="s">
        <v>57</v>
      </c>
      <c r="C55" s="59" t="s">
        <v>125</v>
      </c>
      <c r="D55" s="65">
        <v>0</v>
      </c>
      <c r="E55" s="66">
        <v>200644</v>
      </c>
      <c r="F55" s="67">
        <f t="shared" si="21"/>
        <v>61137</v>
      </c>
      <c r="G55" s="66">
        <v>261781</v>
      </c>
      <c r="H55" s="68">
        <v>0</v>
      </c>
      <c r="I55" s="69">
        <v>1</v>
      </c>
      <c r="J55" s="69">
        <v>0</v>
      </c>
      <c r="K55" s="86">
        <f t="shared" si="20"/>
        <v>0.7</v>
      </c>
      <c r="L55" s="83">
        <f t="shared" si="20"/>
        <v>0.7</v>
      </c>
      <c r="M55" s="93">
        <f>VLOOKUP(B55,'Election Results by State'!$B$3:$J$52,9,FALSE)</f>
        <v>258086.66666666666</v>
      </c>
      <c r="N55" s="96">
        <f t="shared" si="7"/>
        <v>85990</v>
      </c>
      <c r="O55" s="93">
        <f t="shared" si="8"/>
        <v>200644</v>
      </c>
      <c r="P55" s="93">
        <v>0</v>
      </c>
      <c r="Q55" s="93">
        <f t="shared" si="9"/>
        <v>286634</v>
      </c>
      <c r="R55" s="96">
        <f t="shared" si="10"/>
        <v>85990</v>
      </c>
      <c r="S55" s="93">
        <f t="shared" si="11"/>
        <v>0</v>
      </c>
      <c r="T55" s="93">
        <f t="shared" si="12"/>
        <v>-61137</v>
      </c>
      <c r="U55" s="93">
        <f t="shared" si="13"/>
        <v>24853</v>
      </c>
      <c r="W55"/>
      <c r="X55"/>
      <c r="Y55"/>
    </row>
    <row r="56" spans="1:25" s="28" customFormat="1" x14ac:dyDescent="0.2">
      <c r="A56" s="50" t="s">
        <v>58</v>
      </c>
      <c r="B56" s="59" t="s">
        <v>4</v>
      </c>
      <c r="C56" s="59" t="s">
        <v>122</v>
      </c>
      <c r="D56" s="65">
        <v>0</v>
      </c>
      <c r="E56" s="66">
        <v>0</v>
      </c>
      <c r="F56" s="67">
        <f t="shared" si="0"/>
        <v>0</v>
      </c>
      <c r="G56" s="66">
        <v>0</v>
      </c>
      <c r="H56" s="68">
        <v>0</v>
      </c>
      <c r="I56" s="69">
        <v>0</v>
      </c>
      <c r="J56" s="69">
        <v>0</v>
      </c>
      <c r="K56" s="86">
        <f t="shared" si="20"/>
        <v>0.7</v>
      </c>
      <c r="L56" s="83">
        <f t="shared" si="20"/>
        <v>0.7</v>
      </c>
      <c r="M56" s="93">
        <f>VLOOKUP(B56,'Election Results by State'!$B$3:$J$52,9,FALSE)</f>
        <v>220676.92857142858</v>
      </c>
      <c r="N56" s="96">
        <f t="shared" si="7"/>
        <v>0</v>
      </c>
      <c r="O56" s="93">
        <f t="shared" si="8"/>
        <v>0</v>
      </c>
      <c r="P56" s="93">
        <v>0</v>
      </c>
      <c r="Q56" s="93">
        <f t="shared" si="9"/>
        <v>0</v>
      </c>
      <c r="R56" s="96">
        <f t="shared" si="10"/>
        <v>0</v>
      </c>
      <c r="S56" s="93">
        <f t="shared" si="11"/>
        <v>0</v>
      </c>
      <c r="T56" s="93">
        <f t="shared" si="12"/>
        <v>0</v>
      </c>
      <c r="U56" s="93">
        <f t="shared" si="13"/>
        <v>0</v>
      </c>
      <c r="W56"/>
      <c r="X56"/>
      <c r="Y56"/>
    </row>
    <row r="57" spans="1:25" s="28" customFormat="1" x14ac:dyDescent="0.2">
      <c r="A57" s="50" t="s">
        <v>59</v>
      </c>
      <c r="B57" s="50" t="s">
        <v>60</v>
      </c>
      <c r="C57" s="59" t="s">
        <v>122</v>
      </c>
      <c r="D57" s="65">
        <v>0</v>
      </c>
      <c r="E57" s="66">
        <v>0</v>
      </c>
      <c r="F57" s="67">
        <f t="shared" si="0"/>
        <v>0</v>
      </c>
      <c r="G57" s="66">
        <v>0</v>
      </c>
      <c r="H57" s="68">
        <v>0</v>
      </c>
      <c r="I57" s="69">
        <v>0</v>
      </c>
      <c r="J57" s="69">
        <v>0</v>
      </c>
      <c r="K57" s="86">
        <f t="shared" si="20"/>
        <v>0.7</v>
      </c>
      <c r="L57" s="83">
        <f t="shared" si="20"/>
        <v>0.7</v>
      </c>
      <c r="M57" s="93">
        <f>VLOOKUP(B57,'Election Results by State'!$B$3:$J$52,9,FALSE)</f>
        <v>245442.375</v>
      </c>
      <c r="N57" s="96">
        <f t="shared" si="7"/>
        <v>0</v>
      </c>
      <c r="O57" s="93">
        <f t="shared" si="8"/>
        <v>0</v>
      </c>
      <c r="P57" s="93">
        <v>0</v>
      </c>
      <c r="Q57" s="93">
        <f t="shared" si="9"/>
        <v>0</v>
      </c>
      <c r="R57" s="96">
        <f t="shared" si="10"/>
        <v>0</v>
      </c>
      <c r="S57" s="93">
        <f t="shared" si="11"/>
        <v>0</v>
      </c>
      <c r="T57" s="93">
        <f t="shared" si="12"/>
        <v>0</v>
      </c>
      <c r="U57" s="93">
        <f t="shared" si="13"/>
        <v>0</v>
      </c>
      <c r="W57"/>
      <c r="X57"/>
      <c r="Y57"/>
    </row>
    <row r="58" spans="1:25" x14ac:dyDescent="0.2">
      <c r="A58" s="50" t="s">
        <v>61</v>
      </c>
      <c r="B58" s="50" t="s">
        <v>62</v>
      </c>
      <c r="C58" s="59" t="s">
        <v>142</v>
      </c>
      <c r="D58" s="65">
        <v>0</v>
      </c>
      <c r="E58" s="66">
        <v>100688</v>
      </c>
      <c r="F58" s="67">
        <f t="shared" si="0"/>
        <v>47958</v>
      </c>
      <c r="G58" s="66">
        <v>148646</v>
      </c>
      <c r="H58" s="68">
        <v>0</v>
      </c>
      <c r="I58" s="69">
        <v>1</v>
      </c>
      <c r="J58" s="69">
        <v>0</v>
      </c>
      <c r="K58" s="86">
        <f t="shared" si="20"/>
        <v>0.7</v>
      </c>
      <c r="L58" s="83">
        <f t="shared" si="20"/>
        <v>0.7</v>
      </c>
      <c r="M58" s="93">
        <f>VLOOKUP(B58,'Election Results by State'!$B$3:$J$52,9,FALSE)</f>
        <v>159211</v>
      </c>
      <c r="N58" s="96">
        <f t="shared" si="7"/>
        <v>47958</v>
      </c>
      <c r="O58" s="93">
        <f t="shared" si="8"/>
        <v>111448</v>
      </c>
      <c r="P58" s="93">
        <v>0</v>
      </c>
      <c r="Q58" s="93">
        <f t="shared" si="9"/>
        <v>159406</v>
      </c>
      <c r="R58" s="96">
        <f t="shared" si="10"/>
        <v>47958</v>
      </c>
      <c r="S58" s="93">
        <f t="shared" si="11"/>
        <v>10760</v>
      </c>
      <c r="T58" s="93">
        <f t="shared" si="12"/>
        <v>-47958</v>
      </c>
      <c r="U58" s="93">
        <f t="shared" si="13"/>
        <v>10760</v>
      </c>
    </row>
    <row r="59" spans="1:25" x14ac:dyDescent="0.2">
      <c r="A59" s="50" t="s">
        <v>63</v>
      </c>
      <c r="B59" s="50" t="s">
        <v>64</v>
      </c>
      <c r="C59" s="59" t="s">
        <v>122</v>
      </c>
      <c r="D59" s="65">
        <v>0</v>
      </c>
      <c r="E59" s="66">
        <v>0</v>
      </c>
      <c r="F59" s="67">
        <f t="shared" si="0"/>
        <v>0</v>
      </c>
      <c r="G59" s="66">
        <v>0</v>
      </c>
      <c r="H59" s="68">
        <v>0</v>
      </c>
      <c r="I59" s="69">
        <v>0</v>
      </c>
      <c r="J59" s="69">
        <v>0</v>
      </c>
      <c r="K59" s="86">
        <f t="shared" si="20"/>
        <v>0.7</v>
      </c>
      <c r="L59" s="83">
        <f t="shared" si="20"/>
        <v>0.7</v>
      </c>
      <c r="M59" s="93">
        <f>VLOOKUP(B59,'Election Results by State'!$B$3:$J$52,9,FALSE)</f>
        <v>178287.875</v>
      </c>
      <c r="N59" s="96">
        <f t="shared" si="7"/>
        <v>0</v>
      </c>
      <c r="O59" s="93">
        <f t="shared" si="8"/>
        <v>0</v>
      </c>
      <c r="P59" s="93">
        <v>0</v>
      </c>
      <c r="Q59" s="93">
        <f t="shared" si="9"/>
        <v>0</v>
      </c>
      <c r="R59" s="96">
        <f t="shared" si="10"/>
        <v>0</v>
      </c>
      <c r="S59" s="93">
        <f t="shared" si="11"/>
        <v>0</v>
      </c>
      <c r="T59" s="93">
        <f t="shared" si="12"/>
        <v>0</v>
      </c>
      <c r="U59" s="93">
        <f t="shared" si="13"/>
        <v>0</v>
      </c>
    </row>
    <row r="60" spans="1:25" x14ac:dyDescent="0.2">
      <c r="A60" s="50" t="s">
        <v>65</v>
      </c>
      <c r="B60" s="50" t="s">
        <v>66</v>
      </c>
      <c r="C60" s="59" t="s">
        <v>122</v>
      </c>
      <c r="D60" s="65">
        <v>0</v>
      </c>
      <c r="E60" s="66">
        <v>0</v>
      </c>
      <c r="F60" s="67">
        <f t="shared" si="0"/>
        <v>0</v>
      </c>
      <c r="G60" s="66">
        <v>0</v>
      </c>
      <c r="H60" s="68">
        <v>0</v>
      </c>
      <c r="I60" s="69">
        <v>0</v>
      </c>
      <c r="J60" s="69">
        <v>0</v>
      </c>
      <c r="K60" s="86">
        <f t="shared" si="20"/>
        <v>0.7</v>
      </c>
      <c r="L60" s="83">
        <f t="shared" si="20"/>
        <v>0.7</v>
      </c>
      <c r="M60" s="93">
        <f>VLOOKUP(B60,'Election Results by State'!$B$3:$J$52,9,FALSE)</f>
        <v>367963</v>
      </c>
      <c r="N60" s="96">
        <f t="shared" si="7"/>
        <v>0</v>
      </c>
      <c r="O60" s="93">
        <f t="shared" si="8"/>
        <v>0</v>
      </c>
      <c r="P60" s="93">
        <v>0</v>
      </c>
      <c r="Q60" s="93">
        <f t="shared" si="9"/>
        <v>0</v>
      </c>
      <c r="R60" s="96">
        <f t="shared" si="10"/>
        <v>0</v>
      </c>
      <c r="S60" s="93">
        <f t="shared" si="11"/>
        <v>0</v>
      </c>
      <c r="T60" s="93">
        <f t="shared" si="12"/>
        <v>0</v>
      </c>
      <c r="U60" s="93">
        <f t="shared" si="13"/>
        <v>0</v>
      </c>
    </row>
    <row r="61" spans="1:25" x14ac:dyDescent="0.2">
      <c r="A61" s="50" t="s">
        <v>67</v>
      </c>
      <c r="B61" s="50" t="s">
        <v>68</v>
      </c>
      <c r="C61" s="59" t="s">
        <v>122</v>
      </c>
      <c r="D61" s="65">
        <v>0</v>
      </c>
      <c r="E61" s="66">
        <v>0</v>
      </c>
      <c r="F61" s="67">
        <f t="shared" si="0"/>
        <v>0</v>
      </c>
      <c r="G61" s="66">
        <v>0</v>
      </c>
      <c r="H61" s="68">
        <v>0</v>
      </c>
      <c r="I61" s="69">
        <v>0</v>
      </c>
      <c r="J61" s="69">
        <v>0</v>
      </c>
      <c r="K61" s="86">
        <f t="shared" si="20"/>
        <v>0.7</v>
      </c>
      <c r="L61" s="83">
        <f t="shared" si="20"/>
        <v>0.7</v>
      </c>
      <c r="M61" s="93">
        <f>VLOOKUP(B61,'Election Results by State'!$B$3:$J$52,9,FALSE)</f>
        <v>178510</v>
      </c>
      <c r="N61" s="96">
        <f t="shared" si="7"/>
        <v>0</v>
      </c>
      <c r="O61" s="93">
        <f t="shared" si="8"/>
        <v>0</v>
      </c>
      <c r="P61" s="93">
        <v>0</v>
      </c>
      <c r="Q61" s="93">
        <f t="shared" si="9"/>
        <v>0</v>
      </c>
      <c r="R61" s="96">
        <f t="shared" si="10"/>
        <v>0</v>
      </c>
      <c r="S61" s="93">
        <f t="shared" si="11"/>
        <v>0</v>
      </c>
      <c r="T61" s="93">
        <f t="shared" si="12"/>
        <v>0</v>
      </c>
      <c r="U61" s="93">
        <f t="shared" si="13"/>
        <v>0</v>
      </c>
    </row>
    <row r="62" spans="1:25" x14ac:dyDescent="0.2">
      <c r="A62" s="50" t="s">
        <v>69</v>
      </c>
      <c r="B62" s="50" t="s">
        <v>70</v>
      </c>
      <c r="C62" s="59" t="s">
        <v>122</v>
      </c>
      <c r="D62" s="65">
        <v>0</v>
      </c>
      <c r="E62" s="66">
        <v>0</v>
      </c>
      <c r="F62" s="67">
        <f t="shared" si="0"/>
        <v>0</v>
      </c>
      <c r="G62" s="66">
        <v>0</v>
      </c>
      <c r="H62" s="68">
        <v>0</v>
      </c>
      <c r="I62" s="69">
        <v>0</v>
      </c>
      <c r="J62" s="69">
        <v>0</v>
      </c>
      <c r="K62" s="86">
        <f t="shared" si="20"/>
        <v>0.7</v>
      </c>
      <c r="L62" s="83">
        <f t="shared" si="20"/>
        <v>0.7</v>
      </c>
      <c r="M62" s="93">
        <f>VLOOKUP(B62,'Election Results by State'!$B$3:$J$52,9,FALSE)</f>
        <v>135752.25</v>
      </c>
      <c r="N62" s="96">
        <f t="shared" si="7"/>
        <v>0</v>
      </c>
      <c r="O62" s="93">
        <f t="shared" si="8"/>
        <v>0</v>
      </c>
      <c r="P62" s="93">
        <v>0</v>
      </c>
      <c r="Q62" s="93">
        <f t="shared" si="9"/>
        <v>0</v>
      </c>
      <c r="R62" s="96">
        <f t="shared" si="10"/>
        <v>0</v>
      </c>
      <c r="S62" s="93">
        <f t="shared" si="11"/>
        <v>0</v>
      </c>
      <c r="T62" s="93">
        <f t="shared" si="12"/>
        <v>0</v>
      </c>
      <c r="U62" s="93">
        <f t="shared" si="13"/>
        <v>0</v>
      </c>
    </row>
    <row r="63" spans="1:25" x14ac:dyDescent="0.2">
      <c r="A63" s="50" t="s">
        <v>71</v>
      </c>
      <c r="B63" s="50" t="s">
        <v>72</v>
      </c>
      <c r="C63" s="59" t="s">
        <v>122</v>
      </c>
      <c r="D63" s="65">
        <v>0</v>
      </c>
      <c r="E63" s="66">
        <v>0</v>
      </c>
      <c r="F63" s="67">
        <f t="shared" si="0"/>
        <v>0</v>
      </c>
      <c r="G63" s="66">
        <v>0</v>
      </c>
      <c r="H63" s="68">
        <v>0</v>
      </c>
      <c r="I63" s="69">
        <v>0</v>
      </c>
      <c r="J63" s="69">
        <v>0</v>
      </c>
      <c r="K63" s="86">
        <f t="shared" si="20"/>
        <v>0.7</v>
      </c>
      <c r="L63" s="83">
        <f t="shared" si="20"/>
        <v>0.7</v>
      </c>
      <c r="M63" s="93">
        <f>VLOOKUP(B63,'Election Results by State'!$B$3:$J$52,9,FALSE)</f>
        <v>240460</v>
      </c>
      <c r="N63" s="96">
        <f t="shared" si="7"/>
        <v>0</v>
      </c>
      <c r="O63" s="93">
        <f t="shared" si="8"/>
        <v>0</v>
      </c>
      <c r="P63" s="93">
        <v>0</v>
      </c>
      <c r="Q63" s="93">
        <f t="shared" si="9"/>
        <v>0</v>
      </c>
      <c r="R63" s="96">
        <f t="shared" si="10"/>
        <v>0</v>
      </c>
      <c r="S63" s="93">
        <f t="shared" si="11"/>
        <v>0</v>
      </c>
      <c r="T63" s="93">
        <f t="shared" si="12"/>
        <v>0</v>
      </c>
      <c r="U63" s="93">
        <f t="shared" si="13"/>
        <v>0</v>
      </c>
    </row>
    <row r="64" spans="1:25" x14ac:dyDescent="0.2">
      <c r="A64" s="50" t="s">
        <v>73</v>
      </c>
      <c r="B64" s="50" t="s">
        <v>74</v>
      </c>
      <c r="C64" s="59" t="s">
        <v>122</v>
      </c>
      <c r="D64" s="65">
        <v>0</v>
      </c>
      <c r="E64" s="66">
        <v>0</v>
      </c>
      <c r="F64" s="67">
        <f t="shared" si="0"/>
        <v>0</v>
      </c>
      <c r="G64" s="66">
        <v>0</v>
      </c>
      <c r="H64" s="68">
        <v>0</v>
      </c>
      <c r="I64" s="69">
        <v>0</v>
      </c>
      <c r="J64" s="69">
        <v>0</v>
      </c>
      <c r="K64" s="86">
        <f t="shared" si="20"/>
        <v>0.7</v>
      </c>
      <c r="L64" s="83">
        <f t="shared" si="20"/>
        <v>0.7</v>
      </c>
      <c r="M64" s="93">
        <f>VLOOKUP(B64,'Election Results by State'!$B$3:$J$52,9,FALSE)</f>
        <v>151780.41666666666</v>
      </c>
      <c r="N64" s="96">
        <f t="shared" si="7"/>
        <v>0</v>
      </c>
      <c r="O64" s="93">
        <f t="shared" si="8"/>
        <v>0</v>
      </c>
      <c r="P64" s="93">
        <v>0</v>
      </c>
      <c r="Q64" s="93">
        <f t="shared" si="9"/>
        <v>0</v>
      </c>
      <c r="R64" s="96">
        <f t="shared" si="10"/>
        <v>0</v>
      </c>
      <c r="S64" s="93">
        <f t="shared" si="11"/>
        <v>0</v>
      </c>
      <c r="T64" s="93">
        <f t="shared" si="12"/>
        <v>0</v>
      </c>
      <c r="U64" s="93">
        <f t="shared" si="13"/>
        <v>0</v>
      </c>
    </row>
    <row r="65" spans="1:22" x14ac:dyDescent="0.2">
      <c r="A65" s="50" t="s">
        <v>75</v>
      </c>
      <c r="B65" s="50" t="s">
        <v>76</v>
      </c>
      <c r="C65" s="59" t="s">
        <v>122</v>
      </c>
      <c r="D65" s="65">
        <v>0</v>
      </c>
      <c r="E65" s="66">
        <v>0</v>
      </c>
      <c r="F65" s="67">
        <f t="shared" si="0"/>
        <v>0</v>
      </c>
      <c r="G65" s="66">
        <v>0</v>
      </c>
      <c r="H65" s="68">
        <v>0</v>
      </c>
      <c r="I65" s="69">
        <v>0</v>
      </c>
      <c r="J65" s="69">
        <v>0</v>
      </c>
      <c r="K65" s="86">
        <f t="shared" si="20"/>
        <v>0.7</v>
      </c>
      <c r="L65" s="83">
        <f t="shared" si="20"/>
        <v>0.7</v>
      </c>
      <c r="M65" s="93">
        <f>VLOOKUP(B65,'Election Results by State'!$B$3:$J$52,9,FALSE)</f>
        <v>170628.33333333334</v>
      </c>
      <c r="N65" s="96">
        <f t="shared" si="7"/>
        <v>0</v>
      </c>
      <c r="O65" s="93">
        <f t="shared" si="8"/>
        <v>0</v>
      </c>
      <c r="P65" s="93">
        <v>0</v>
      </c>
      <c r="Q65" s="93">
        <f t="shared" si="9"/>
        <v>0</v>
      </c>
      <c r="R65" s="96">
        <f t="shared" si="10"/>
        <v>0</v>
      </c>
      <c r="S65" s="93">
        <f t="shared" si="11"/>
        <v>0</v>
      </c>
      <c r="T65" s="93">
        <f t="shared" si="12"/>
        <v>0</v>
      </c>
      <c r="U65" s="93">
        <f t="shared" si="13"/>
        <v>0</v>
      </c>
    </row>
    <row r="66" spans="1:22" s="6" customFormat="1" x14ac:dyDescent="0.2">
      <c r="A66" s="59" t="s">
        <v>77</v>
      </c>
      <c r="B66" s="59" t="s">
        <v>78</v>
      </c>
      <c r="C66" s="59" t="s">
        <v>134</v>
      </c>
      <c r="D66" s="65">
        <v>0</v>
      </c>
      <c r="E66" s="66">
        <v>75712</v>
      </c>
      <c r="F66" s="67">
        <f t="shared" ref="F66:F75" si="22">G66-SUM(D66:E66)</f>
        <v>18688</v>
      </c>
      <c r="G66" s="66">
        <v>94400</v>
      </c>
      <c r="H66" s="68">
        <v>0</v>
      </c>
      <c r="I66" s="69">
        <v>1</v>
      </c>
      <c r="J66" s="69">
        <v>0</v>
      </c>
      <c r="K66" s="86">
        <f t="shared" si="20"/>
        <v>0.7</v>
      </c>
      <c r="L66" s="83">
        <f t="shared" si="20"/>
        <v>0.7</v>
      </c>
      <c r="M66" s="93">
        <f>VLOOKUP(B66,'Election Results by State'!$B$3:$J$52,9,FALSE)</f>
        <v>171679.58823529413</v>
      </c>
      <c r="N66" s="96">
        <f t="shared" si="7"/>
        <v>51504</v>
      </c>
      <c r="O66" s="93">
        <f t="shared" si="8"/>
        <v>120176</v>
      </c>
      <c r="P66" s="93">
        <v>0</v>
      </c>
      <c r="Q66" s="93">
        <f t="shared" si="9"/>
        <v>171680</v>
      </c>
      <c r="R66" s="96">
        <f t="shared" si="10"/>
        <v>51504</v>
      </c>
      <c r="S66" s="93">
        <f t="shared" si="11"/>
        <v>44464</v>
      </c>
      <c r="T66" s="93">
        <f t="shared" si="12"/>
        <v>-18688</v>
      </c>
      <c r="U66" s="93">
        <f t="shared" si="13"/>
        <v>77280</v>
      </c>
      <c r="V66" s="31"/>
    </row>
    <row r="67" spans="1:22" s="6" customFormat="1" x14ac:dyDescent="0.2">
      <c r="A67" s="59" t="s">
        <v>77</v>
      </c>
      <c r="B67" s="59" t="s">
        <v>78</v>
      </c>
      <c r="C67" s="59" t="s">
        <v>141</v>
      </c>
      <c r="D67" s="65">
        <v>0</v>
      </c>
      <c r="E67" s="66">
        <v>49227</v>
      </c>
      <c r="F67" s="67">
        <f t="shared" si="22"/>
        <v>28079</v>
      </c>
      <c r="G67" s="66">
        <v>77306</v>
      </c>
      <c r="H67" s="68">
        <v>0</v>
      </c>
      <c r="I67" s="69">
        <v>1</v>
      </c>
      <c r="J67" s="69">
        <v>0</v>
      </c>
      <c r="K67" s="86">
        <f t="shared" si="20"/>
        <v>0.7</v>
      </c>
      <c r="L67" s="83">
        <f t="shared" si="20"/>
        <v>0.7</v>
      </c>
      <c r="M67" s="93">
        <f>VLOOKUP(B67,'Election Results by State'!$B$3:$J$52,9,FALSE)</f>
        <v>171679.58823529413</v>
      </c>
      <c r="N67" s="96">
        <f t="shared" si="7"/>
        <v>51504</v>
      </c>
      <c r="O67" s="93">
        <f t="shared" si="8"/>
        <v>120176</v>
      </c>
      <c r="P67" s="93">
        <v>0</v>
      </c>
      <c r="Q67" s="93">
        <f t="shared" si="9"/>
        <v>171680</v>
      </c>
      <c r="R67" s="96">
        <f t="shared" si="10"/>
        <v>51504</v>
      </c>
      <c r="S67" s="93">
        <f t="shared" si="11"/>
        <v>70949</v>
      </c>
      <c r="T67" s="93">
        <f t="shared" si="12"/>
        <v>-28079</v>
      </c>
      <c r="U67" s="93">
        <f t="shared" si="13"/>
        <v>94374</v>
      </c>
      <c r="V67" s="31"/>
    </row>
    <row r="68" spans="1:22" s="6" customFormat="1" x14ac:dyDescent="0.2">
      <c r="A68" s="59" t="s">
        <v>77</v>
      </c>
      <c r="B68" s="59" t="s">
        <v>78</v>
      </c>
      <c r="C68" s="59" t="s">
        <v>125</v>
      </c>
      <c r="D68" s="65">
        <v>0</v>
      </c>
      <c r="E68" s="66">
        <v>70469</v>
      </c>
      <c r="F68" s="67">
        <f t="shared" si="22"/>
        <v>24644</v>
      </c>
      <c r="G68" s="66">
        <v>95113</v>
      </c>
      <c r="H68" s="68">
        <v>0</v>
      </c>
      <c r="I68" s="69">
        <v>1</v>
      </c>
      <c r="J68" s="69">
        <v>0</v>
      </c>
      <c r="K68" s="86">
        <f t="shared" ref="K68:L109" si="23">K$113</f>
        <v>0.7</v>
      </c>
      <c r="L68" s="83">
        <f t="shared" si="23"/>
        <v>0.7</v>
      </c>
      <c r="M68" s="93">
        <f>VLOOKUP(B68,'Election Results by State'!$B$3:$J$52,9,FALSE)</f>
        <v>171679.58823529413</v>
      </c>
      <c r="N68" s="96">
        <f t="shared" ref="N68:N109" si="24">IF(G68&gt;0,IF(H68&gt;0,MAX(D68,ROUND(K68*M68,0)),MAX(F68,ROUND((1-L68)*(O68/L68),0))),D68)</f>
        <v>51504</v>
      </c>
      <c r="O68" s="93">
        <f t="shared" ref="O68:O109" si="25">IF(G68&gt;0,IF(I68&gt;0,MAX(E68,ROUND(L68*M68,0)),MAX(F68,ROUND((1-K68)*(N68/K68),0))),E68)</f>
        <v>120176</v>
      </c>
      <c r="P68" s="93">
        <v>0</v>
      </c>
      <c r="Q68" s="93">
        <f t="shared" ref="Q68:Q109" si="26">SUM(N68:P68)</f>
        <v>171680</v>
      </c>
      <c r="R68" s="96">
        <f t="shared" ref="R68:R109" si="27">N68-D68</f>
        <v>51504</v>
      </c>
      <c r="S68" s="93">
        <f t="shared" ref="S68:S109" si="28">O68-E68</f>
        <v>49707</v>
      </c>
      <c r="T68" s="93">
        <f t="shared" ref="T68:T109" si="29">P68-F68</f>
        <v>-24644</v>
      </c>
      <c r="U68" s="93">
        <f t="shared" ref="U68:U109" si="30">Q68-G68</f>
        <v>76567</v>
      </c>
      <c r="V68" s="31"/>
    </row>
    <row r="69" spans="1:22" s="6" customFormat="1" x14ac:dyDescent="0.2">
      <c r="A69" s="59" t="s">
        <v>77</v>
      </c>
      <c r="B69" s="59" t="s">
        <v>78</v>
      </c>
      <c r="C69" s="59" t="s">
        <v>152</v>
      </c>
      <c r="D69" s="65">
        <v>0</v>
      </c>
      <c r="E69" s="66">
        <v>70997</v>
      </c>
      <c r="F69" s="67">
        <f t="shared" si="22"/>
        <v>30609</v>
      </c>
      <c r="G69" s="66">
        <v>101606</v>
      </c>
      <c r="H69" s="68">
        <v>0</v>
      </c>
      <c r="I69" s="69">
        <v>1</v>
      </c>
      <c r="J69" s="69">
        <v>0</v>
      </c>
      <c r="K69" s="86">
        <f t="shared" si="23"/>
        <v>0.7</v>
      </c>
      <c r="L69" s="83">
        <f t="shared" si="23"/>
        <v>0.7</v>
      </c>
      <c r="M69" s="93">
        <f>VLOOKUP(B69,'Election Results by State'!$B$3:$J$52,9,FALSE)</f>
        <v>171679.58823529413</v>
      </c>
      <c r="N69" s="96">
        <f t="shared" si="24"/>
        <v>51504</v>
      </c>
      <c r="O69" s="93">
        <f t="shared" si="25"/>
        <v>120176</v>
      </c>
      <c r="P69" s="93">
        <v>0</v>
      </c>
      <c r="Q69" s="93">
        <f t="shared" si="26"/>
        <v>171680</v>
      </c>
      <c r="R69" s="96">
        <f t="shared" si="27"/>
        <v>51504</v>
      </c>
      <c r="S69" s="93">
        <f t="shared" si="28"/>
        <v>49179</v>
      </c>
      <c r="T69" s="93">
        <f t="shared" si="29"/>
        <v>-30609</v>
      </c>
      <c r="U69" s="93">
        <f t="shared" si="30"/>
        <v>70074</v>
      </c>
      <c r="V69" s="31"/>
    </row>
    <row r="70" spans="1:22" s="6" customFormat="1" x14ac:dyDescent="0.2">
      <c r="A70" s="59" t="s">
        <v>77</v>
      </c>
      <c r="B70" s="59" t="s">
        <v>78</v>
      </c>
      <c r="C70" s="59" t="s">
        <v>140</v>
      </c>
      <c r="D70" s="65">
        <v>0</v>
      </c>
      <c r="E70" s="66">
        <v>73945</v>
      </c>
      <c r="F70" s="67">
        <f t="shared" si="22"/>
        <v>39281</v>
      </c>
      <c r="G70" s="66">
        <v>113226</v>
      </c>
      <c r="H70" s="68">
        <v>0</v>
      </c>
      <c r="I70" s="69">
        <v>1</v>
      </c>
      <c r="J70" s="69">
        <v>0</v>
      </c>
      <c r="K70" s="86">
        <f t="shared" si="23"/>
        <v>0.7</v>
      </c>
      <c r="L70" s="83">
        <f t="shared" si="23"/>
        <v>0.7</v>
      </c>
      <c r="M70" s="93">
        <f>VLOOKUP(B70,'Election Results by State'!$B$3:$J$52,9,FALSE)</f>
        <v>171679.58823529413</v>
      </c>
      <c r="N70" s="96">
        <f t="shared" si="24"/>
        <v>51504</v>
      </c>
      <c r="O70" s="93">
        <f t="shared" si="25"/>
        <v>120176</v>
      </c>
      <c r="P70" s="93">
        <v>0</v>
      </c>
      <c r="Q70" s="93">
        <f t="shared" si="26"/>
        <v>171680</v>
      </c>
      <c r="R70" s="96">
        <f t="shared" si="27"/>
        <v>51504</v>
      </c>
      <c r="S70" s="93">
        <f t="shared" si="28"/>
        <v>46231</v>
      </c>
      <c r="T70" s="93">
        <f t="shared" si="29"/>
        <v>-39281</v>
      </c>
      <c r="U70" s="93">
        <f t="shared" si="30"/>
        <v>58454</v>
      </c>
      <c r="V70" s="31"/>
    </row>
    <row r="71" spans="1:22" s="6" customFormat="1" x14ac:dyDescent="0.2">
      <c r="A71" s="59" t="s">
        <v>77</v>
      </c>
      <c r="B71" s="59" t="s">
        <v>78</v>
      </c>
      <c r="C71" s="59" t="s">
        <v>126</v>
      </c>
      <c r="D71" s="65">
        <v>0</v>
      </c>
      <c r="E71" s="66">
        <v>63437</v>
      </c>
      <c r="F71" s="67">
        <f t="shared" si="22"/>
        <v>28397</v>
      </c>
      <c r="G71" s="66">
        <v>91834</v>
      </c>
      <c r="H71" s="68">
        <v>0</v>
      </c>
      <c r="I71" s="69">
        <v>1</v>
      </c>
      <c r="J71" s="69">
        <v>0</v>
      </c>
      <c r="K71" s="86">
        <f t="shared" si="23"/>
        <v>0.7</v>
      </c>
      <c r="L71" s="83">
        <f t="shared" si="23"/>
        <v>0.7</v>
      </c>
      <c r="M71" s="93">
        <f>VLOOKUP(B71,'Election Results by State'!$B$3:$J$52,9,FALSE)</f>
        <v>171679.58823529413</v>
      </c>
      <c r="N71" s="96">
        <f t="shared" si="24"/>
        <v>51504</v>
      </c>
      <c r="O71" s="93">
        <f t="shared" si="25"/>
        <v>120176</v>
      </c>
      <c r="P71" s="93">
        <v>0</v>
      </c>
      <c r="Q71" s="93">
        <f t="shared" si="26"/>
        <v>171680</v>
      </c>
      <c r="R71" s="96">
        <f t="shared" si="27"/>
        <v>51504</v>
      </c>
      <c r="S71" s="93">
        <f t="shared" si="28"/>
        <v>56739</v>
      </c>
      <c r="T71" s="93">
        <f t="shared" si="29"/>
        <v>-28397</v>
      </c>
      <c r="U71" s="93">
        <f t="shared" si="30"/>
        <v>79846</v>
      </c>
      <c r="V71" s="31"/>
    </row>
    <row r="72" spans="1:22" s="6" customFormat="1" x14ac:dyDescent="0.2">
      <c r="A72" s="59" t="s">
        <v>77</v>
      </c>
      <c r="B72" s="59" t="s">
        <v>78</v>
      </c>
      <c r="C72" s="59" t="s">
        <v>150</v>
      </c>
      <c r="D72" s="65">
        <v>0</v>
      </c>
      <c r="E72" s="66">
        <v>45370</v>
      </c>
      <c r="F72" s="67">
        <f t="shared" si="22"/>
        <v>22002</v>
      </c>
      <c r="G72" s="66">
        <v>67372</v>
      </c>
      <c r="H72" s="68">
        <v>0</v>
      </c>
      <c r="I72" s="69">
        <v>1</v>
      </c>
      <c r="J72" s="69">
        <v>0</v>
      </c>
      <c r="K72" s="86">
        <f t="shared" si="23"/>
        <v>0.7</v>
      </c>
      <c r="L72" s="83">
        <f t="shared" si="23"/>
        <v>0.7</v>
      </c>
      <c r="M72" s="93">
        <f>VLOOKUP(B72,'Election Results by State'!$B$3:$J$52,9,FALSE)</f>
        <v>171679.58823529413</v>
      </c>
      <c r="N72" s="96">
        <f t="shared" si="24"/>
        <v>51504</v>
      </c>
      <c r="O72" s="93">
        <f t="shared" si="25"/>
        <v>120176</v>
      </c>
      <c r="P72" s="93">
        <v>0</v>
      </c>
      <c r="Q72" s="93">
        <f t="shared" si="26"/>
        <v>171680</v>
      </c>
      <c r="R72" s="96">
        <f t="shared" si="27"/>
        <v>51504</v>
      </c>
      <c r="S72" s="93">
        <f t="shared" si="28"/>
        <v>74806</v>
      </c>
      <c r="T72" s="93">
        <f t="shared" si="29"/>
        <v>-22002</v>
      </c>
      <c r="U72" s="93">
        <f t="shared" si="30"/>
        <v>104308</v>
      </c>
      <c r="V72" s="31"/>
    </row>
    <row r="73" spans="1:22" s="6" customFormat="1" x14ac:dyDescent="0.2">
      <c r="A73" s="59" t="s">
        <v>77</v>
      </c>
      <c r="B73" s="59" t="s">
        <v>78</v>
      </c>
      <c r="C73" s="59" t="s">
        <v>127</v>
      </c>
      <c r="D73" s="65">
        <v>0</v>
      </c>
      <c r="E73" s="66">
        <v>53128</v>
      </c>
      <c r="F73" s="67">
        <f t="shared" si="22"/>
        <v>8140</v>
      </c>
      <c r="G73" s="66">
        <v>61268</v>
      </c>
      <c r="H73" s="68">
        <v>0</v>
      </c>
      <c r="I73" s="69">
        <v>1</v>
      </c>
      <c r="J73" s="69">
        <v>0</v>
      </c>
      <c r="K73" s="86">
        <f t="shared" si="23"/>
        <v>0.7</v>
      </c>
      <c r="L73" s="83">
        <f t="shared" si="23"/>
        <v>0.7</v>
      </c>
      <c r="M73" s="93">
        <f>VLOOKUP(B73,'Election Results by State'!$B$3:$J$52,9,FALSE)</f>
        <v>171679.58823529413</v>
      </c>
      <c r="N73" s="96">
        <f t="shared" si="24"/>
        <v>51504</v>
      </c>
      <c r="O73" s="93">
        <f t="shared" si="25"/>
        <v>120176</v>
      </c>
      <c r="P73" s="93">
        <v>0</v>
      </c>
      <c r="Q73" s="93">
        <f t="shared" si="26"/>
        <v>171680</v>
      </c>
      <c r="R73" s="96">
        <f t="shared" si="27"/>
        <v>51504</v>
      </c>
      <c r="S73" s="93">
        <f t="shared" si="28"/>
        <v>67048</v>
      </c>
      <c r="T73" s="93">
        <f t="shared" si="29"/>
        <v>-8140</v>
      </c>
      <c r="U73" s="93">
        <f t="shared" si="30"/>
        <v>110412</v>
      </c>
      <c r="V73" s="31"/>
    </row>
    <row r="74" spans="1:22" s="6" customFormat="1" x14ac:dyDescent="0.2">
      <c r="A74" s="59" t="s">
        <v>77</v>
      </c>
      <c r="B74" s="59" t="s">
        <v>78</v>
      </c>
      <c r="C74" s="59" t="s">
        <v>153</v>
      </c>
      <c r="D74" s="65">
        <v>0</v>
      </c>
      <c r="E74" s="66">
        <v>90088</v>
      </c>
      <c r="F74" s="67">
        <f t="shared" si="22"/>
        <v>48567</v>
      </c>
      <c r="G74" s="66">
        <v>138655</v>
      </c>
      <c r="H74" s="68">
        <v>0</v>
      </c>
      <c r="I74" s="69">
        <v>1</v>
      </c>
      <c r="J74" s="69">
        <v>0</v>
      </c>
      <c r="K74" s="86">
        <f t="shared" si="23"/>
        <v>0.7</v>
      </c>
      <c r="L74" s="83">
        <f t="shared" si="23"/>
        <v>0.7</v>
      </c>
      <c r="M74" s="93">
        <f>VLOOKUP(B74,'Election Results by State'!$B$3:$J$52,9,FALSE)</f>
        <v>171679.58823529413</v>
      </c>
      <c r="N74" s="96">
        <f t="shared" si="24"/>
        <v>51504</v>
      </c>
      <c r="O74" s="93">
        <f t="shared" si="25"/>
        <v>120176</v>
      </c>
      <c r="P74" s="93">
        <v>0</v>
      </c>
      <c r="Q74" s="93">
        <f t="shared" si="26"/>
        <v>171680</v>
      </c>
      <c r="R74" s="96">
        <f t="shared" si="27"/>
        <v>51504</v>
      </c>
      <c r="S74" s="93">
        <f t="shared" si="28"/>
        <v>30088</v>
      </c>
      <c r="T74" s="93">
        <f t="shared" si="29"/>
        <v>-48567</v>
      </c>
      <c r="U74" s="93">
        <f t="shared" si="30"/>
        <v>33025</v>
      </c>
      <c r="V74" s="31"/>
    </row>
    <row r="75" spans="1:22" s="6" customFormat="1" x14ac:dyDescent="0.2">
      <c r="A75" s="59" t="s">
        <v>77</v>
      </c>
      <c r="B75" s="59" t="s">
        <v>78</v>
      </c>
      <c r="C75" s="59" t="s">
        <v>154</v>
      </c>
      <c r="D75" s="65">
        <v>113574</v>
      </c>
      <c r="E75" s="66">
        <v>0</v>
      </c>
      <c r="F75" s="67">
        <f t="shared" si="22"/>
        <v>61798</v>
      </c>
      <c r="G75" s="66">
        <v>175372</v>
      </c>
      <c r="H75" s="68">
        <v>1</v>
      </c>
      <c r="I75" s="69">
        <v>0</v>
      </c>
      <c r="J75" s="69">
        <v>0</v>
      </c>
      <c r="K75" s="86">
        <f t="shared" si="23"/>
        <v>0.7</v>
      </c>
      <c r="L75" s="83">
        <f t="shared" si="23"/>
        <v>0.7</v>
      </c>
      <c r="M75" s="93">
        <f>VLOOKUP(B75,'Election Results by State'!$B$3:$J$52,9,FALSE)</f>
        <v>171679.58823529413</v>
      </c>
      <c r="N75" s="96">
        <f t="shared" si="24"/>
        <v>120176</v>
      </c>
      <c r="O75" s="93">
        <f t="shared" si="25"/>
        <v>61798</v>
      </c>
      <c r="P75" s="93">
        <v>0</v>
      </c>
      <c r="Q75" s="93">
        <f t="shared" si="26"/>
        <v>181974</v>
      </c>
      <c r="R75" s="96">
        <f t="shared" si="27"/>
        <v>6602</v>
      </c>
      <c r="S75" s="93">
        <f t="shared" si="28"/>
        <v>61798</v>
      </c>
      <c r="T75" s="93">
        <f t="shared" si="29"/>
        <v>-61798</v>
      </c>
      <c r="U75" s="93">
        <f t="shared" si="30"/>
        <v>6602</v>
      </c>
      <c r="V75" s="31"/>
    </row>
    <row r="76" spans="1:22" x14ac:dyDescent="0.2">
      <c r="A76" s="50" t="s">
        <v>79</v>
      </c>
      <c r="B76" s="59" t="s">
        <v>2</v>
      </c>
      <c r="C76" s="59" t="s">
        <v>152</v>
      </c>
      <c r="D76" s="65">
        <v>163080</v>
      </c>
      <c r="E76" s="66">
        <v>0</v>
      </c>
      <c r="F76" s="67">
        <f t="shared" si="0"/>
        <v>10588</v>
      </c>
      <c r="G76" s="66">
        <v>173668</v>
      </c>
      <c r="H76" s="68">
        <v>1</v>
      </c>
      <c r="I76" s="69">
        <v>0</v>
      </c>
      <c r="J76" s="69">
        <v>0</v>
      </c>
      <c r="K76" s="86">
        <f t="shared" si="23"/>
        <v>0.7</v>
      </c>
      <c r="L76" s="83">
        <f t="shared" si="23"/>
        <v>0.7</v>
      </c>
      <c r="M76" s="93">
        <f>VLOOKUP(B76,'Election Results by State'!$B$3:$J$52,9,FALSE)</f>
        <v>219527.5</v>
      </c>
      <c r="N76" s="96">
        <f t="shared" si="24"/>
        <v>163080</v>
      </c>
      <c r="O76" s="93">
        <f t="shared" si="25"/>
        <v>69891</v>
      </c>
      <c r="P76" s="93">
        <v>0</v>
      </c>
      <c r="Q76" s="93">
        <f t="shared" si="26"/>
        <v>232971</v>
      </c>
      <c r="R76" s="96">
        <f t="shared" si="27"/>
        <v>0</v>
      </c>
      <c r="S76" s="93">
        <f t="shared" si="28"/>
        <v>69891</v>
      </c>
      <c r="T76" s="93">
        <f t="shared" si="29"/>
        <v>-10588</v>
      </c>
      <c r="U76" s="93">
        <f t="shared" si="30"/>
        <v>59303</v>
      </c>
    </row>
    <row r="77" spans="1:22" x14ac:dyDescent="0.2">
      <c r="A77" s="50" t="s">
        <v>80</v>
      </c>
      <c r="B77" s="50" t="s">
        <v>81</v>
      </c>
      <c r="C77" s="59" t="s">
        <v>122</v>
      </c>
      <c r="D77" s="65">
        <v>0</v>
      </c>
      <c r="E77" s="66">
        <v>0</v>
      </c>
      <c r="F77" s="67">
        <f t="shared" si="0"/>
        <v>0</v>
      </c>
      <c r="G77" s="66">
        <v>0</v>
      </c>
      <c r="H77" s="68">
        <v>0</v>
      </c>
      <c r="I77" s="69">
        <v>0</v>
      </c>
      <c r="J77" s="69">
        <v>0</v>
      </c>
      <c r="K77" s="86">
        <f t="shared" si="23"/>
        <v>0.7</v>
      </c>
      <c r="L77" s="83">
        <f t="shared" si="23"/>
        <v>0.7</v>
      </c>
      <c r="M77" s="93">
        <f>VLOOKUP(B77,'Election Results by State'!$B$3:$J$52,9,FALSE)</f>
        <v>248670</v>
      </c>
      <c r="N77" s="96">
        <f t="shared" si="24"/>
        <v>0</v>
      </c>
      <c r="O77" s="93">
        <f t="shared" si="25"/>
        <v>0</v>
      </c>
      <c r="P77" s="93">
        <v>0</v>
      </c>
      <c r="Q77" s="93">
        <f t="shared" si="26"/>
        <v>0</v>
      </c>
      <c r="R77" s="96">
        <f t="shared" si="27"/>
        <v>0</v>
      </c>
      <c r="S77" s="93">
        <f t="shared" si="28"/>
        <v>0</v>
      </c>
      <c r="T77" s="93">
        <f t="shared" si="29"/>
        <v>0</v>
      </c>
      <c r="U77" s="93">
        <f t="shared" si="30"/>
        <v>0</v>
      </c>
    </row>
    <row r="78" spans="1:22" x14ac:dyDescent="0.2">
      <c r="A78" s="50" t="s">
        <v>82</v>
      </c>
      <c r="B78" s="59" t="s">
        <v>8</v>
      </c>
      <c r="C78" s="59" t="s">
        <v>123</v>
      </c>
      <c r="D78" s="65">
        <v>143959</v>
      </c>
      <c r="E78" s="66">
        <v>0</v>
      </c>
      <c r="F78" s="67">
        <f t="shared" si="0"/>
        <v>0</v>
      </c>
      <c r="G78" s="66">
        <v>143959</v>
      </c>
      <c r="H78" s="68">
        <v>1</v>
      </c>
      <c r="I78" s="69">
        <v>0</v>
      </c>
      <c r="J78" s="69">
        <v>0</v>
      </c>
      <c r="K78" s="86">
        <f t="shared" si="23"/>
        <v>0.7</v>
      </c>
      <c r="L78" s="83">
        <f t="shared" si="23"/>
        <v>0.7</v>
      </c>
      <c r="M78" s="93">
        <f>VLOOKUP(B78,'Election Results by State'!$B$3:$J$52,9,FALSE)</f>
        <v>190413.46666666667</v>
      </c>
      <c r="N78" s="96">
        <f t="shared" si="24"/>
        <v>143959</v>
      </c>
      <c r="O78" s="93">
        <f t="shared" si="25"/>
        <v>61697</v>
      </c>
      <c r="P78" s="93">
        <v>0</v>
      </c>
      <c r="Q78" s="93">
        <f t="shared" si="26"/>
        <v>205656</v>
      </c>
      <c r="R78" s="96">
        <f t="shared" si="27"/>
        <v>0</v>
      </c>
      <c r="S78" s="93">
        <f t="shared" si="28"/>
        <v>61697</v>
      </c>
      <c r="T78" s="93">
        <f t="shared" si="29"/>
        <v>0</v>
      </c>
      <c r="U78" s="93">
        <f t="shared" si="30"/>
        <v>61697</v>
      </c>
    </row>
    <row r="79" spans="1:22" s="58" customFormat="1" x14ac:dyDescent="0.2">
      <c r="A79" s="51" t="s">
        <v>83</v>
      </c>
      <c r="B79" s="51" t="s">
        <v>84</v>
      </c>
      <c r="C79" s="51" t="s">
        <v>121</v>
      </c>
      <c r="D79" s="52" t="s">
        <v>19</v>
      </c>
      <c r="E79" s="53" t="s">
        <v>19</v>
      </c>
      <c r="F79" s="54" t="s">
        <v>19</v>
      </c>
      <c r="G79" s="54" t="s">
        <v>19</v>
      </c>
      <c r="H79" s="55">
        <v>1</v>
      </c>
      <c r="I79" s="56">
        <v>0</v>
      </c>
      <c r="J79" s="56">
        <v>0</v>
      </c>
      <c r="K79" s="87">
        <f t="shared" si="23"/>
        <v>0.7</v>
      </c>
      <c r="L79" s="88">
        <f t="shared" si="23"/>
        <v>0.7</v>
      </c>
      <c r="M79" s="94">
        <f>VLOOKUP(B79,'Election Results by State'!$B$3:$J$52,9,FALSE)</f>
        <v>163353.25</v>
      </c>
      <c r="N79" s="95">
        <f t="shared" si="24"/>
        <v>114347</v>
      </c>
      <c r="O79" s="94">
        <f t="shared" si="25"/>
        <v>49006</v>
      </c>
      <c r="P79" s="94">
        <v>0</v>
      </c>
      <c r="Q79" s="94">
        <f t="shared" si="26"/>
        <v>163353</v>
      </c>
      <c r="R79" s="95">
        <f>N79</f>
        <v>114347</v>
      </c>
      <c r="S79" s="94">
        <f>O79</f>
        <v>49006</v>
      </c>
      <c r="T79" s="94">
        <f>P79</f>
        <v>0</v>
      </c>
      <c r="U79" s="94">
        <f>Q79</f>
        <v>163353</v>
      </c>
      <c r="V79" s="57" t="s">
        <v>136</v>
      </c>
    </row>
    <row r="80" spans="1:22" x14ac:dyDescent="0.2">
      <c r="A80" s="50" t="s">
        <v>85</v>
      </c>
      <c r="B80" s="50" t="s">
        <v>86</v>
      </c>
      <c r="C80" s="59" t="s">
        <v>122</v>
      </c>
      <c r="D80" s="65">
        <v>0</v>
      </c>
      <c r="E80" s="66">
        <v>0</v>
      </c>
      <c r="F80" s="67">
        <f t="shared" si="0"/>
        <v>0</v>
      </c>
      <c r="G80" s="66">
        <v>0</v>
      </c>
      <c r="H80" s="68">
        <v>0</v>
      </c>
      <c r="I80" s="69">
        <v>0</v>
      </c>
      <c r="J80" s="69">
        <v>0</v>
      </c>
      <c r="K80" s="86">
        <f t="shared" si="23"/>
        <v>0.7</v>
      </c>
      <c r="L80" s="83">
        <f t="shared" si="23"/>
        <v>0.7</v>
      </c>
      <c r="M80" s="93">
        <f>VLOOKUP(B80,'Election Results by State'!$B$3:$J$52,9,FALSE)</f>
        <v>290140.40000000002</v>
      </c>
      <c r="N80" s="96">
        <f t="shared" si="24"/>
        <v>0</v>
      </c>
      <c r="O80" s="93">
        <f t="shared" si="25"/>
        <v>0</v>
      </c>
      <c r="P80" s="93">
        <v>0</v>
      </c>
      <c r="Q80" s="93">
        <f t="shared" si="26"/>
        <v>0</v>
      </c>
      <c r="R80" s="96">
        <f t="shared" si="27"/>
        <v>0</v>
      </c>
      <c r="S80" s="93">
        <f t="shared" si="28"/>
        <v>0</v>
      </c>
      <c r="T80" s="93">
        <f t="shared" si="29"/>
        <v>0</v>
      </c>
      <c r="U80" s="93">
        <f t="shared" si="30"/>
        <v>0</v>
      </c>
    </row>
    <row r="81" spans="1:25" s="28" customFormat="1" x14ac:dyDescent="0.2">
      <c r="A81" s="50" t="s">
        <v>87</v>
      </c>
      <c r="B81" s="59" t="s">
        <v>1</v>
      </c>
      <c r="C81" s="59" t="s">
        <v>150</v>
      </c>
      <c r="D81" s="65">
        <v>0</v>
      </c>
      <c r="E81" s="66">
        <v>148351</v>
      </c>
      <c r="F81" s="67">
        <f t="shared" ref="F81:F109" si="31">G81-SUM(D81:E81)</f>
        <v>0</v>
      </c>
      <c r="G81" s="66">
        <v>148351</v>
      </c>
      <c r="H81" s="68">
        <v>0</v>
      </c>
      <c r="I81" s="69">
        <v>1</v>
      </c>
      <c r="J81" s="69">
        <v>0</v>
      </c>
      <c r="K81" s="86">
        <f t="shared" si="23"/>
        <v>0.7</v>
      </c>
      <c r="L81" s="83">
        <f t="shared" si="23"/>
        <v>0.7</v>
      </c>
      <c r="M81" s="93">
        <f>VLOOKUP(B81,'Election Results by State'!$B$3:$J$52,9,FALSE)</f>
        <v>190431.0625</v>
      </c>
      <c r="N81" s="96">
        <f t="shared" si="24"/>
        <v>63579</v>
      </c>
      <c r="O81" s="93">
        <f t="shared" si="25"/>
        <v>148351</v>
      </c>
      <c r="P81" s="93">
        <v>0</v>
      </c>
      <c r="Q81" s="93">
        <f t="shared" si="26"/>
        <v>211930</v>
      </c>
      <c r="R81" s="96">
        <f t="shared" si="27"/>
        <v>63579</v>
      </c>
      <c r="S81" s="93">
        <f t="shared" si="28"/>
        <v>0</v>
      </c>
      <c r="T81" s="93">
        <f t="shared" si="29"/>
        <v>0</v>
      </c>
      <c r="U81" s="93">
        <f t="shared" si="30"/>
        <v>63579</v>
      </c>
      <c r="W81"/>
      <c r="X81"/>
      <c r="Y81"/>
    </row>
    <row r="82" spans="1:25" s="28" customFormat="1" x14ac:dyDescent="0.2">
      <c r="A82" s="50" t="s">
        <v>87</v>
      </c>
      <c r="B82" s="59" t="s">
        <v>1</v>
      </c>
      <c r="C82" s="59" t="s">
        <v>127</v>
      </c>
      <c r="D82" s="65">
        <v>128285</v>
      </c>
      <c r="E82" s="66">
        <v>0</v>
      </c>
      <c r="F82" s="67">
        <f t="shared" ref="F82" si="32">G82-SUM(D82:E82)</f>
        <v>0</v>
      </c>
      <c r="G82" s="66">
        <v>128285</v>
      </c>
      <c r="H82" s="68">
        <v>1</v>
      </c>
      <c r="I82" s="69">
        <v>0</v>
      </c>
      <c r="J82" s="69">
        <v>0</v>
      </c>
      <c r="K82" s="86">
        <f t="shared" si="23"/>
        <v>0.7</v>
      </c>
      <c r="L82" s="83">
        <f t="shared" si="23"/>
        <v>0.7</v>
      </c>
      <c r="M82" s="93">
        <f>VLOOKUP(B82,'Election Results by State'!$B$3:$J$52,9,FALSE)</f>
        <v>190431.0625</v>
      </c>
      <c r="N82" s="96">
        <f t="shared" si="24"/>
        <v>133302</v>
      </c>
      <c r="O82" s="93">
        <f t="shared" si="25"/>
        <v>57129</v>
      </c>
      <c r="P82" s="93">
        <v>0</v>
      </c>
      <c r="Q82" s="93">
        <f t="shared" si="26"/>
        <v>190431</v>
      </c>
      <c r="R82" s="96">
        <f t="shared" si="27"/>
        <v>5017</v>
      </c>
      <c r="S82" s="93">
        <f t="shared" si="28"/>
        <v>57129</v>
      </c>
      <c r="T82" s="93">
        <f t="shared" si="29"/>
        <v>0</v>
      </c>
      <c r="U82" s="93">
        <f t="shared" si="30"/>
        <v>62146</v>
      </c>
      <c r="W82"/>
      <c r="X82"/>
      <c r="Y82"/>
    </row>
    <row r="83" spans="1:25" s="28" customFormat="1" x14ac:dyDescent="0.2">
      <c r="A83" s="50" t="s">
        <v>88</v>
      </c>
      <c r="B83" s="50" t="s">
        <v>89</v>
      </c>
      <c r="C83" s="59" t="s">
        <v>122</v>
      </c>
      <c r="D83" s="65">
        <v>0</v>
      </c>
      <c r="E83" s="66">
        <v>0</v>
      </c>
      <c r="F83" s="67">
        <f t="shared" si="31"/>
        <v>0</v>
      </c>
      <c r="G83" s="66">
        <v>0</v>
      </c>
      <c r="H83" s="68">
        <v>0</v>
      </c>
      <c r="I83" s="69">
        <v>0</v>
      </c>
      <c r="J83" s="69">
        <v>0</v>
      </c>
      <c r="K83" s="86">
        <f t="shared" si="23"/>
        <v>0.7</v>
      </c>
      <c r="L83" s="83">
        <f t="shared" si="23"/>
        <v>0.7</v>
      </c>
      <c r="M83" s="93">
        <f>VLOOKUP(B83,'Election Results by State'!$B$3:$J$52,9,FALSE)</f>
        <v>158128.5</v>
      </c>
      <c r="N83" s="96">
        <f t="shared" si="24"/>
        <v>0</v>
      </c>
      <c r="O83" s="93">
        <f t="shared" si="25"/>
        <v>0</v>
      </c>
      <c r="P83" s="93">
        <v>0</v>
      </c>
      <c r="Q83" s="93">
        <f t="shared" si="26"/>
        <v>0</v>
      </c>
      <c r="R83" s="96">
        <f t="shared" si="27"/>
        <v>0</v>
      </c>
      <c r="S83" s="93">
        <f t="shared" si="28"/>
        <v>0</v>
      </c>
      <c r="T83" s="93">
        <f t="shared" si="29"/>
        <v>0</v>
      </c>
      <c r="U83" s="93">
        <f t="shared" si="30"/>
        <v>0</v>
      </c>
      <c r="W83"/>
      <c r="X83"/>
      <c r="Y83"/>
    </row>
    <row r="84" spans="1:25" s="28" customFormat="1" x14ac:dyDescent="0.2">
      <c r="A84" s="50" t="s">
        <v>90</v>
      </c>
      <c r="B84" s="50" t="s">
        <v>91</v>
      </c>
      <c r="C84" s="59" t="s">
        <v>121</v>
      </c>
      <c r="D84" s="65">
        <v>119392</v>
      </c>
      <c r="E84" s="66">
        <v>0</v>
      </c>
      <c r="F84" s="67">
        <f t="shared" si="31"/>
        <v>8423</v>
      </c>
      <c r="G84" s="66">
        <v>127815</v>
      </c>
      <c r="H84" s="68">
        <v>1</v>
      </c>
      <c r="I84" s="69">
        <v>0</v>
      </c>
      <c r="J84" s="69">
        <v>0</v>
      </c>
      <c r="K84" s="86">
        <f t="shared" si="23"/>
        <v>0.7</v>
      </c>
      <c r="L84" s="83">
        <f t="shared" si="23"/>
        <v>0.7</v>
      </c>
      <c r="M84" s="93">
        <f>VLOOKUP(B84,'Election Results by State'!$B$3:$J$52,9,FALSE)</f>
        <v>175783.6</v>
      </c>
      <c r="N84" s="96">
        <f t="shared" si="24"/>
        <v>123049</v>
      </c>
      <c r="O84" s="93">
        <f t="shared" si="25"/>
        <v>52735</v>
      </c>
      <c r="P84" s="93">
        <v>0</v>
      </c>
      <c r="Q84" s="93">
        <f t="shared" si="26"/>
        <v>175784</v>
      </c>
      <c r="R84" s="96">
        <f t="shared" si="27"/>
        <v>3657</v>
      </c>
      <c r="S84" s="93">
        <f t="shared" si="28"/>
        <v>52735</v>
      </c>
      <c r="T84" s="93">
        <f t="shared" si="29"/>
        <v>-8423</v>
      </c>
      <c r="U84" s="93">
        <f t="shared" si="30"/>
        <v>47969</v>
      </c>
      <c r="W84"/>
      <c r="X84"/>
      <c r="Y84"/>
    </row>
    <row r="85" spans="1:25" s="28" customFormat="1" x14ac:dyDescent="0.2">
      <c r="A85" s="50" t="s">
        <v>90</v>
      </c>
      <c r="B85" s="50" t="s">
        <v>91</v>
      </c>
      <c r="C85" s="59" t="s">
        <v>135</v>
      </c>
      <c r="D85" s="65">
        <v>126452</v>
      </c>
      <c r="E85" s="66">
        <v>0</v>
      </c>
      <c r="F85" s="67">
        <f t="shared" si="31"/>
        <v>22597</v>
      </c>
      <c r="G85" s="66">
        <v>149049</v>
      </c>
      <c r="H85" s="68">
        <v>1</v>
      </c>
      <c r="I85" s="69">
        <v>0</v>
      </c>
      <c r="J85" s="69">
        <v>0</v>
      </c>
      <c r="K85" s="86">
        <f t="shared" si="23"/>
        <v>0.7</v>
      </c>
      <c r="L85" s="83">
        <f t="shared" si="23"/>
        <v>0.7</v>
      </c>
      <c r="M85" s="93">
        <f>VLOOKUP(B85,'Election Results by State'!$B$3:$J$52,9,FALSE)</f>
        <v>175783.6</v>
      </c>
      <c r="N85" s="96">
        <f t="shared" si="24"/>
        <v>126452</v>
      </c>
      <c r="O85" s="93">
        <f t="shared" si="25"/>
        <v>54194</v>
      </c>
      <c r="P85" s="93">
        <v>0</v>
      </c>
      <c r="Q85" s="93">
        <f t="shared" si="26"/>
        <v>180646</v>
      </c>
      <c r="R85" s="96">
        <f t="shared" si="27"/>
        <v>0</v>
      </c>
      <c r="S85" s="93">
        <f t="shared" si="28"/>
        <v>54194</v>
      </c>
      <c r="T85" s="93">
        <f t="shared" si="29"/>
        <v>-22597</v>
      </c>
      <c r="U85" s="93">
        <f t="shared" si="30"/>
        <v>31597</v>
      </c>
      <c r="W85"/>
      <c r="X85"/>
      <c r="Y85"/>
    </row>
    <row r="86" spans="1:25" s="28" customFormat="1" x14ac:dyDescent="0.2">
      <c r="A86" s="50" t="s">
        <v>92</v>
      </c>
      <c r="B86" s="50" t="s">
        <v>93</v>
      </c>
      <c r="C86" s="59" t="s">
        <v>122</v>
      </c>
      <c r="D86" s="65">
        <v>0</v>
      </c>
      <c r="E86" s="66">
        <v>0</v>
      </c>
      <c r="F86" s="67">
        <f t="shared" si="31"/>
        <v>0</v>
      </c>
      <c r="G86" s="66">
        <v>0</v>
      </c>
      <c r="H86" s="68">
        <v>0</v>
      </c>
      <c r="I86" s="69">
        <v>0</v>
      </c>
      <c r="J86" s="69">
        <v>0</v>
      </c>
      <c r="K86" s="86">
        <f t="shared" si="23"/>
        <v>0.7</v>
      </c>
      <c r="L86" s="83">
        <f t="shared" si="23"/>
        <v>0.7</v>
      </c>
      <c r="M86" s="93">
        <f>VLOOKUP(B86,'Election Results by State'!$B$3:$J$52,9,FALSE)</f>
        <v>276319</v>
      </c>
      <c r="N86" s="96">
        <f t="shared" si="24"/>
        <v>0</v>
      </c>
      <c r="O86" s="93">
        <f t="shared" si="25"/>
        <v>0</v>
      </c>
      <c r="P86" s="93">
        <v>0</v>
      </c>
      <c r="Q86" s="93">
        <f t="shared" si="26"/>
        <v>0</v>
      </c>
      <c r="R86" s="96">
        <f t="shared" si="27"/>
        <v>0</v>
      </c>
      <c r="S86" s="93">
        <f t="shared" si="28"/>
        <v>0</v>
      </c>
      <c r="T86" s="93">
        <f t="shared" si="29"/>
        <v>0</v>
      </c>
      <c r="U86" s="93">
        <f t="shared" si="30"/>
        <v>0</v>
      </c>
      <c r="W86"/>
      <c r="X86"/>
      <c r="Y86"/>
    </row>
    <row r="87" spans="1:25" s="28" customFormat="1" x14ac:dyDescent="0.2">
      <c r="A87" s="50" t="s">
        <v>94</v>
      </c>
      <c r="B87" s="50" t="s">
        <v>95</v>
      </c>
      <c r="C87" s="59" t="s">
        <v>121</v>
      </c>
      <c r="D87" s="65">
        <v>115533</v>
      </c>
      <c r="E87" s="66">
        <v>0</v>
      </c>
      <c r="F87" s="67">
        <f t="shared" si="31"/>
        <v>23937</v>
      </c>
      <c r="G87" s="66">
        <v>139470</v>
      </c>
      <c r="H87" s="68">
        <v>1</v>
      </c>
      <c r="I87" s="69">
        <v>0</v>
      </c>
      <c r="J87" s="69">
        <v>0</v>
      </c>
      <c r="K87" s="86">
        <f t="shared" si="23"/>
        <v>0.7</v>
      </c>
      <c r="L87" s="83">
        <f t="shared" si="23"/>
        <v>0.7</v>
      </c>
      <c r="M87" s="93">
        <f>VLOOKUP(B87,'Election Results by State'!$B$3:$J$52,9,FALSE)</f>
        <v>153961.375</v>
      </c>
      <c r="N87" s="96">
        <f t="shared" si="24"/>
        <v>115533</v>
      </c>
      <c r="O87" s="93">
        <f t="shared" si="25"/>
        <v>49514</v>
      </c>
      <c r="P87" s="93">
        <v>0</v>
      </c>
      <c r="Q87" s="93">
        <f t="shared" si="26"/>
        <v>165047</v>
      </c>
      <c r="R87" s="96">
        <f t="shared" si="27"/>
        <v>0</v>
      </c>
      <c r="S87" s="93">
        <f t="shared" si="28"/>
        <v>49514</v>
      </c>
      <c r="T87" s="93">
        <f t="shared" si="29"/>
        <v>-23937</v>
      </c>
      <c r="U87" s="93">
        <f t="shared" si="30"/>
        <v>25577</v>
      </c>
      <c r="W87"/>
      <c r="X87"/>
      <c r="Y87"/>
    </row>
    <row r="88" spans="1:25" s="28" customFormat="1" x14ac:dyDescent="0.2">
      <c r="A88" s="50" t="s">
        <v>96</v>
      </c>
      <c r="B88" s="59" t="s">
        <v>5</v>
      </c>
      <c r="C88" s="59" t="s">
        <v>124</v>
      </c>
      <c r="D88" s="65">
        <v>113404</v>
      </c>
      <c r="E88" s="66">
        <v>0</v>
      </c>
      <c r="F88" s="67">
        <f t="shared" si="31"/>
        <v>1681</v>
      </c>
      <c r="G88" s="66">
        <v>115085</v>
      </c>
      <c r="H88" s="68">
        <v>1</v>
      </c>
      <c r="I88" s="69">
        <v>0</v>
      </c>
      <c r="J88" s="69">
        <v>0</v>
      </c>
      <c r="K88" s="86">
        <f t="shared" si="23"/>
        <v>0.7</v>
      </c>
      <c r="L88" s="83">
        <f t="shared" si="23"/>
        <v>0.7</v>
      </c>
      <c r="M88" s="93">
        <f>VLOOKUP(B88,'Election Results by State'!$B$3:$J$52,9,FALSE)</f>
        <v>133755.78260869565</v>
      </c>
      <c r="N88" s="96">
        <f t="shared" si="24"/>
        <v>113404</v>
      </c>
      <c r="O88" s="93">
        <f t="shared" si="25"/>
        <v>48602</v>
      </c>
      <c r="P88" s="93">
        <v>0</v>
      </c>
      <c r="Q88" s="93">
        <f t="shared" si="26"/>
        <v>162006</v>
      </c>
      <c r="R88" s="96">
        <f t="shared" si="27"/>
        <v>0</v>
      </c>
      <c r="S88" s="93">
        <f t="shared" si="28"/>
        <v>48602</v>
      </c>
      <c r="T88" s="93">
        <f t="shared" si="29"/>
        <v>-1681</v>
      </c>
      <c r="U88" s="93">
        <f t="shared" si="30"/>
        <v>46921</v>
      </c>
      <c r="W88"/>
      <c r="X88"/>
      <c r="Y88"/>
    </row>
    <row r="89" spans="1:25" s="28" customFormat="1" x14ac:dyDescent="0.2">
      <c r="A89" s="50" t="s">
        <v>96</v>
      </c>
      <c r="B89" s="59" t="s">
        <v>5</v>
      </c>
      <c r="C89" s="59" t="s">
        <v>135</v>
      </c>
      <c r="D89" s="65">
        <v>115085</v>
      </c>
      <c r="E89" s="66">
        <v>0</v>
      </c>
      <c r="F89" s="67">
        <f t="shared" si="31"/>
        <v>0</v>
      </c>
      <c r="G89" s="66">
        <v>115085</v>
      </c>
      <c r="H89" s="68">
        <v>1</v>
      </c>
      <c r="I89" s="69">
        <v>0</v>
      </c>
      <c r="J89" s="69">
        <v>0</v>
      </c>
      <c r="K89" s="86">
        <f t="shared" si="23"/>
        <v>0.7</v>
      </c>
      <c r="L89" s="83">
        <f t="shared" si="23"/>
        <v>0.7</v>
      </c>
      <c r="M89" s="93">
        <f>VLOOKUP(B89,'Election Results by State'!$B$3:$J$52,9,FALSE)</f>
        <v>133755.78260869565</v>
      </c>
      <c r="N89" s="96">
        <f t="shared" si="24"/>
        <v>115085</v>
      </c>
      <c r="O89" s="93">
        <f t="shared" si="25"/>
        <v>49322</v>
      </c>
      <c r="P89" s="93">
        <v>0</v>
      </c>
      <c r="Q89" s="93">
        <f t="shared" si="26"/>
        <v>164407</v>
      </c>
      <c r="R89" s="96">
        <f t="shared" si="27"/>
        <v>0</v>
      </c>
      <c r="S89" s="93">
        <f t="shared" si="28"/>
        <v>49322</v>
      </c>
      <c r="T89" s="93">
        <f t="shared" si="29"/>
        <v>0</v>
      </c>
      <c r="U89" s="93">
        <f t="shared" si="30"/>
        <v>49322</v>
      </c>
      <c r="W89"/>
      <c r="X89"/>
      <c r="Y89"/>
    </row>
    <row r="90" spans="1:25" s="28" customFormat="1" x14ac:dyDescent="0.2">
      <c r="A90" s="50" t="s">
        <v>96</v>
      </c>
      <c r="B90" s="59" t="s">
        <v>5</v>
      </c>
      <c r="C90" s="59" t="s">
        <v>134</v>
      </c>
      <c r="D90" s="65">
        <v>88998</v>
      </c>
      <c r="E90" s="66">
        <v>0</v>
      </c>
      <c r="F90" s="67">
        <f t="shared" si="31"/>
        <v>15264</v>
      </c>
      <c r="G90" s="66">
        <v>104262</v>
      </c>
      <c r="H90" s="68">
        <v>1</v>
      </c>
      <c r="I90" s="69">
        <v>0</v>
      </c>
      <c r="J90" s="69">
        <v>0</v>
      </c>
      <c r="K90" s="86">
        <f t="shared" si="23"/>
        <v>0.7</v>
      </c>
      <c r="L90" s="83">
        <f t="shared" si="23"/>
        <v>0.7</v>
      </c>
      <c r="M90" s="93">
        <f>VLOOKUP(B90,'Election Results by State'!$B$3:$J$52,9,FALSE)</f>
        <v>133755.78260869565</v>
      </c>
      <c r="N90" s="96">
        <f t="shared" si="24"/>
        <v>93629</v>
      </c>
      <c r="O90" s="93">
        <f t="shared" si="25"/>
        <v>40127</v>
      </c>
      <c r="P90" s="93">
        <v>0</v>
      </c>
      <c r="Q90" s="93">
        <f t="shared" si="26"/>
        <v>133756</v>
      </c>
      <c r="R90" s="96">
        <f t="shared" si="27"/>
        <v>4631</v>
      </c>
      <c r="S90" s="93">
        <f t="shared" si="28"/>
        <v>40127</v>
      </c>
      <c r="T90" s="93">
        <f t="shared" si="29"/>
        <v>-15264</v>
      </c>
      <c r="U90" s="93">
        <f t="shared" si="30"/>
        <v>29494</v>
      </c>
      <c r="W90"/>
      <c r="X90"/>
      <c r="Y90"/>
    </row>
    <row r="91" spans="1:25" s="28" customFormat="1" x14ac:dyDescent="0.2">
      <c r="A91" s="50" t="s">
        <v>96</v>
      </c>
      <c r="B91" s="59" t="s">
        <v>5</v>
      </c>
      <c r="C91" s="59" t="s">
        <v>125</v>
      </c>
      <c r="D91" s="65">
        <v>125066</v>
      </c>
      <c r="E91" s="66">
        <v>0</v>
      </c>
      <c r="F91" s="67">
        <f t="shared" si="31"/>
        <v>14947</v>
      </c>
      <c r="G91" s="66">
        <v>140013</v>
      </c>
      <c r="H91" s="68">
        <v>1</v>
      </c>
      <c r="I91" s="69">
        <v>0</v>
      </c>
      <c r="J91" s="69">
        <v>0</v>
      </c>
      <c r="K91" s="86">
        <f t="shared" si="23"/>
        <v>0.7</v>
      </c>
      <c r="L91" s="83">
        <f t="shared" si="23"/>
        <v>0.7</v>
      </c>
      <c r="M91" s="93">
        <f>VLOOKUP(B91,'Election Results by State'!$B$3:$J$52,9,FALSE)</f>
        <v>133755.78260869565</v>
      </c>
      <c r="N91" s="96">
        <f t="shared" si="24"/>
        <v>125066</v>
      </c>
      <c r="O91" s="93">
        <f t="shared" si="25"/>
        <v>53600</v>
      </c>
      <c r="P91" s="93">
        <v>0</v>
      </c>
      <c r="Q91" s="93">
        <f t="shared" si="26"/>
        <v>178666</v>
      </c>
      <c r="R91" s="96">
        <f t="shared" si="27"/>
        <v>0</v>
      </c>
      <c r="S91" s="93">
        <f t="shared" si="28"/>
        <v>53600</v>
      </c>
      <c r="T91" s="93">
        <f t="shared" si="29"/>
        <v>-14947</v>
      </c>
      <c r="U91" s="93">
        <f t="shared" si="30"/>
        <v>38653</v>
      </c>
      <c r="W91"/>
      <c r="X91"/>
      <c r="Y91"/>
    </row>
    <row r="92" spans="1:25" s="28" customFormat="1" x14ac:dyDescent="0.2">
      <c r="A92" s="50" t="s">
        <v>96</v>
      </c>
      <c r="B92" s="59" t="s">
        <v>5</v>
      </c>
      <c r="C92" s="59" t="s">
        <v>152</v>
      </c>
      <c r="D92" s="65">
        <v>0</v>
      </c>
      <c r="E92" s="66">
        <v>78109</v>
      </c>
      <c r="F92" s="67">
        <f t="shared" si="31"/>
        <v>7894</v>
      </c>
      <c r="G92" s="66">
        <v>86003</v>
      </c>
      <c r="H92" s="68">
        <v>0</v>
      </c>
      <c r="I92" s="69">
        <v>1</v>
      </c>
      <c r="J92" s="69">
        <v>0</v>
      </c>
      <c r="K92" s="86">
        <f t="shared" si="23"/>
        <v>0.7</v>
      </c>
      <c r="L92" s="83">
        <f t="shared" si="23"/>
        <v>0.7</v>
      </c>
      <c r="M92" s="93">
        <f>VLOOKUP(B92,'Election Results by State'!$B$3:$J$52,9,FALSE)</f>
        <v>133755.78260869565</v>
      </c>
      <c r="N92" s="96">
        <f t="shared" si="24"/>
        <v>40127</v>
      </c>
      <c r="O92" s="93">
        <f t="shared" si="25"/>
        <v>93629</v>
      </c>
      <c r="P92" s="93">
        <v>0</v>
      </c>
      <c r="Q92" s="93">
        <f t="shared" si="26"/>
        <v>133756</v>
      </c>
      <c r="R92" s="96">
        <f t="shared" si="27"/>
        <v>40127</v>
      </c>
      <c r="S92" s="93">
        <f t="shared" si="28"/>
        <v>15520</v>
      </c>
      <c r="T92" s="93">
        <f t="shared" si="29"/>
        <v>-7894</v>
      </c>
      <c r="U92" s="93">
        <f t="shared" si="30"/>
        <v>47753</v>
      </c>
      <c r="W92"/>
      <c r="X92"/>
      <c r="Y92"/>
    </row>
    <row r="93" spans="1:25" s="28" customFormat="1" x14ac:dyDescent="0.2">
      <c r="A93" s="50" t="s">
        <v>96</v>
      </c>
      <c r="B93" s="59" t="s">
        <v>5</v>
      </c>
      <c r="C93" s="59" t="s">
        <v>143</v>
      </c>
      <c r="D93" s="65">
        <v>107939</v>
      </c>
      <c r="E93" s="66">
        <v>0</v>
      </c>
      <c r="F93" s="67">
        <f t="shared" ref="F93:F100" si="33">G93-SUM(D93:E93)</f>
        <v>11635</v>
      </c>
      <c r="G93" s="66">
        <v>119574</v>
      </c>
      <c r="H93" s="68">
        <v>1</v>
      </c>
      <c r="I93" s="69">
        <v>0</v>
      </c>
      <c r="J93" s="69">
        <v>0</v>
      </c>
      <c r="K93" s="86">
        <f t="shared" si="23"/>
        <v>0.7</v>
      </c>
      <c r="L93" s="83">
        <f t="shared" si="23"/>
        <v>0.7</v>
      </c>
      <c r="M93" s="93">
        <f>VLOOKUP(B93,'Election Results by State'!$B$3:$J$52,9,FALSE)</f>
        <v>133755.78260869565</v>
      </c>
      <c r="N93" s="96">
        <f t="shared" si="24"/>
        <v>107939</v>
      </c>
      <c r="O93" s="93">
        <f t="shared" si="25"/>
        <v>46260</v>
      </c>
      <c r="P93" s="93">
        <v>0</v>
      </c>
      <c r="Q93" s="93">
        <f t="shared" si="26"/>
        <v>154199</v>
      </c>
      <c r="R93" s="96">
        <f t="shared" si="27"/>
        <v>0</v>
      </c>
      <c r="S93" s="93">
        <f t="shared" si="28"/>
        <v>46260</v>
      </c>
      <c r="T93" s="93">
        <f t="shared" si="29"/>
        <v>-11635</v>
      </c>
      <c r="U93" s="93">
        <f t="shared" si="30"/>
        <v>34625</v>
      </c>
      <c r="W93"/>
      <c r="X93"/>
      <c r="Y93"/>
    </row>
    <row r="94" spans="1:25" s="28" customFormat="1" x14ac:dyDescent="0.2">
      <c r="A94" s="50" t="s">
        <v>96</v>
      </c>
      <c r="B94" s="59" t="s">
        <v>5</v>
      </c>
      <c r="C94" s="59" t="s">
        <v>137</v>
      </c>
      <c r="D94" s="65">
        <v>0</v>
      </c>
      <c r="E94" s="66">
        <v>66554</v>
      </c>
      <c r="F94" s="67">
        <f t="shared" si="33"/>
        <v>21410</v>
      </c>
      <c r="G94" s="66">
        <v>87964</v>
      </c>
      <c r="H94" s="68">
        <v>0</v>
      </c>
      <c r="I94" s="69">
        <v>1</v>
      </c>
      <c r="J94" s="69">
        <v>0</v>
      </c>
      <c r="K94" s="86">
        <f t="shared" si="23"/>
        <v>0.7</v>
      </c>
      <c r="L94" s="83">
        <f t="shared" si="23"/>
        <v>0.7</v>
      </c>
      <c r="M94" s="93">
        <f>VLOOKUP(B94,'Election Results by State'!$B$3:$J$52,9,FALSE)</f>
        <v>133755.78260869565</v>
      </c>
      <c r="N94" s="96">
        <f t="shared" si="24"/>
        <v>40127</v>
      </c>
      <c r="O94" s="93">
        <f t="shared" si="25"/>
        <v>93629</v>
      </c>
      <c r="P94" s="93">
        <v>0</v>
      </c>
      <c r="Q94" s="93">
        <f t="shared" si="26"/>
        <v>133756</v>
      </c>
      <c r="R94" s="96">
        <f t="shared" si="27"/>
        <v>40127</v>
      </c>
      <c r="S94" s="93">
        <f t="shared" si="28"/>
        <v>27075</v>
      </c>
      <c r="T94" s="93">
        <f t="shared" si="29"/>
        <v>-21410</v>
      </c>
      <c r="U94" s="93">
        <f t="shared" si="30"/>
        <v>45792</v>
      </c>
      <c r="W94"/>
      <c r="X94"/>
      <c r="Y94"/>
    </row>
    <row r="95" spans="1:25" s="28" customFormat="1" x14ac:dyDescent="0.2">
      <c r="A95" s="50" t="s">
        <v>96</v>
      </c>
      <c r="B95" s="59" t="s">
        <v>5</v>
      </c>
      <c r="C95" s="59" t="s">
        <v>138</v>
      </c>
      <c r="D95" s="65">
        <v>135660</v>
      </c>
      <c r="E95" s="66">
        <v>0</v>
      </c>
      <c r="F95" s="67">
        <f t="shared" si="33"/>
        <v>53336</v>
      </c>
      <c r="G95" s="66">
        <v>188996</v>
      </c>
      <c r="H95" s="68">
        <v>1</v>
      </c>
      <c r="I95" s="69">
        <v>0</v>
      </c>
      <c r="J95" s="69">
        <v>0</v>
      </c>
      <c r="K95" s="86">
        <f t="shared" si="23"/>
        <v>0.7</v>
      </c>
      <c r="L95" s="83">
        <f t="shared" si="23"/>
        <v>0.7</v>
      </c>
      <c r="M95" s="93">
        <f>VLOOKUP(B95,'Election Results by State'!$B$3:$J$52,9,FALSE)</f>
        <v>133755.78260869565</v>
      </c>
      <c r="N95" s="96">
        <f t="shared" si="24"/>
        <v>135660</v>
      </c>
      <c r="O95" s="93">
        <f t="shared" si="25"/>
        <v>58140</v>
      </c>
      <c r="P95" s="93">
        <v>0</v>
      </c>
      <c r="Q95" s="93">
        <f t="shared" si="26"/>
        <v>193800</v>
      </c>
      <c r="R95" s="96">
        <f t="shared" si="27"/>
        <v>0</v>
      </c>
      <c r="S95" s="93">
        <f t="shared" si="28"/>
        <v>58140</v>
      </c>
      <c r="T95" s="93">
        <f t="shared" si="29"/>
        <v>-53336</v>
      </c>
      <c r="U95" s="93">
        <f t="shared" si="30"/>
        <v>4804</v>
      </c>
      <c r="W95"/>
      <c r="X95"/>
      <c r="Y95"/>
    </row>
    <row r="96" spans="1:25" s="28" customFormat="1" x14ac:dyDescent="0.2">
      <c r="A96" s="50" t="s">
        <v>96</v>
      </c>
      <c r="B96" s="59" t="s">
        <v>5</v>
      </c>
      <c r="C96" s="59" t="s">
        <v>155</v>
      </c>
      <c r="D96" s="65">
        <v>116944</v>
      </c>
      <c r="E96" s="66">
        <v>0</v>
      </c>
      <c r="F96" s="67">
        <f t="shared" si="33"/>
        <v>24526</v>
      </c>
      <c r="G96" s="66">
        <v>141470</v>
      </c>
      <c r="H96" s="68">
        <v>1</v>
      </c>
      <c r="I96" s="69">
        <v>0</v>
      </c>
      <c r="J96" s="69">
        <v>0</v>
      </c>
      <c r="K96" s="86">
        <f t="shared" si="23"/>
        <v>0.7</v>
      </c>
      <c r="L96" s="83">
        <f t="shared" si="23"/>
        <v>0.7</v>
      </c>
      <c r="M96" s="93">
        <f>VLOOKUP(B96,'Election Results by State'!$B$3:$J$52,9,FALSE)</f>
        <v>133755.78260869565</v>
      </c>
      <c r="N96" s="96">
        <f t="shared" si="24"/>
        <v>116944</v>
      </c>
      <c r="O96" s="93">
        <f t="shared" si="25"/>
        <v>50119</v>
      </c>
      <c r="P96" s="93">
        <v>0</v>
      </c>
      <c r="Q96" s="93">
        <f t="shared" si="26"/>
        <v>167063</v>
      </c>
      <c r="R96" s="96">
        <f t="shared" si="27"/>
        <v>0</v>
      </c>
      <c r="S96" s="93">
        <f t="shared" si="28"/>
        <v>50119</v>
      </c>
      <c r="T96" s="93">
        <f t="shared" si="29"/>
        <v>-24526</v>
      </c>
      <c r="U96" s="93">
        <f t="shared" si="30"/>
        <v>25593</v>
      </c>
      <c r="W96"/>
      <c r="X96"/>
      <c r="Y96"/>
    </row>
    <row r="97" spans="1:25" s="28" customFormat="1" x14ac:dyDescent="0.2">
      <c r="A97" s="50" t="s">
        <v>96</v>
      </c>
      <c r="B97" s="59" t="s">
        <v>5</v>
      </c>
      <c r="C97" s="59" t="s">
        <v>146</v>
      </c>
      <c r="D97" s="65">
        <v>0</v>
      </c>
      <c r="E97" s="66">
        <v>62508</v>
      </c>
      <c r="F97" s="67">
        <f t="shared" si="33"/>
        <v>13628</v>
      </c>
      <c r="G97" s="66">
        <v>76136</v>
      </c>
      <c r="H97" s="68">
        <v>0</v>
      </c>
      <c r="I97" s="69">
        <v>1</v>
      </c>
      <c r="J97" s="69">
        <v>0</v>
      </c>
      <c r="K97" s="86">
        <f t="shared" si="23"/>
        <v>0.7</v>
      </c>
      <c r="L97" s="83">
        <f t="shared" si="23"/>
        <v>0.7</v>
      </c>
      <c r="M97" s="93">
        <f>VLOOKUP(B97,'Election Results by State'!$B$3:$J$52,9,FALSE)</f>
        <v>133755.78260869565</v>
      </c>
      <c r="N97" s="96">
        <f t="shared" si="24"/>
        <v>40127</v>
      </c>
      <c r="O97" s="93">
        <f t="shared" si="25"/>
        <v>93629</v>
      </c>
      <c r="P97" s="93">
        <v>0</v>
      </c>
      <c r="Q97" s="93">
        <f t="shared" si="26"/>
        <v>133756</v>
      </c>
      <c r="R97" s="96">
        <f t="shared" si="27"/>
        <v>40127</v>
      </c>
      <c r="S97" s="93">
        <f t="shared" si="28"/>
        <v>31121</v>
      </c>
      <c r="T97" s="93">
        <f t="shared" si="29"/>
        <v>-13628</v>
      </c>
      <c r="U97" s="93">
        <f t="shared" si="30"/>
        <v>57620</v>
      </c>
      <c r="W97"/>
      <c r="X97"/>
      <c r="Y97"/>
    </row>
    <row r="98" spans="1:25" s="28" customFormat="1" x14ac:dyDescent="0.2">
      <c r="A98" s="50" t="s">
        <v>96</v>
      </c>
      <c r="B98" s="59" t="s">
        <v>5</v>
      </c>
      <c r="C98" s="59" t="s">
        <v>128</v>
      </c>
      <c r="D98" s="65">
        <v>0</v>
      </c>
      <c r="E98" s="66">
        <v>41321</v>
      </c>
      <c r="F98" s="67">
        <f t="shared" si="33"/>
        <v>4822</v>
      </c>
      <c r="G98" s="66">
        <v>46143</v>
      </c>
      <c r="H98" s="68">
        <v>0</v>
      </c>
      <c r="I98" s="69">
        <v>1</v>
      </c>
      <c r="J98" s="69">
        <v>0</v>
      </c>
      <c r="K98" s="86">
        <f t="shared" si="23"/>
        <v>0.7</v>
      </c>
      <c r="L98" s="83">
        <f t="shared" si="23"/>
        <v>0.7</v>
      </c>
      <c r="M98" s="93">
        <f>VLOOKUP(B98,'Election Results by State'!$B$3:$J$52,9,FALSE)</f>
        <v>133755.78260869565</v>
      </c>
      <c r="N98" s="96">
        <f t="shared" si="24"/>
        <v>40127</v>
      </c>
      <c r="O98" s="93">
        <f t="shared" si="25"/>
        <v>93629</v>
      </c>
      <c r="P98" s="93">
        <v>0</v>
      </c>
      <c r="Q98" s="93">
        <f t="shared" si="26"/>
        <v>133756</v>
      </c>
      <c r="R98" s="96">
        <f t="shared" si="27"/>
        <v>40127</v>
      </c>
      <c r="S98" s="93">
        <f t="shared" si="28"/>
        <v>52308</v>
      </c>
      <c r="T98" s="93">
        <f t="shared" si="29"/>
        <v>-4822</v>
      </c>
      <c r="U98" s="93">
        <f t="shared" si="30"/>
        <v>87613</v>
      </c>
      <c r="W98"/>
      <c r="X98"/>
      <c r="Y98"/>
    </row>
    <row r="99" spans="1:25" s="28" customFormat="1" x14ac:dyDescent="0.2">
      <c r="A99" s="50" t="s">
        <v>96</v>
      </c>
      <c r="B99" s="59" t="s">
        <v>5</v>
      </c>
      <c r="C99" s="59" t="s">
        <v>129</v>
      </c>
      <c r="D99" s="65">
        <v>0</v>
      </c>
      <c r="E99" s="66">
        <v>93041</v>
      </c>
      <c r="F99" s="67">
        <f t="shared" si="33"/>
        <v>12752</v>
      </c>
      <c r="G99" s="66">
        <v>105793</v>
      </c>
      <c r="H99" s="68">
        <v>0</v>
      </c>
      <c r="I99" s="69">
        <v>1</v>
      </c>
      <c r="J99" s="69">
        <v>0</v>
      </c>
      <c r="K99" s="86">
        <f t="shared" si="23"/>
        <v>0.7</v>
      </c>
      <c r="L99" s="83">
        <f t="shared" si="23"/>
        <v>0.7</v>
      </c>
      <c r="M99" s="93">
        <f>VLOOKUP(B99,'Election Results by State'!$B$3:$J$52,9,FALSE)</f>
        <v>133755.78260869565</v>
      </c>
      <c r="N99" s="96">
        <f t="shared" si="24"/>
        <v>40127</v>
      </c>
      <c r="O99" s="93">
        <f t="shared" si="25"/>
        <v>93629</v>
      </c>
      <c r="P99" s="93">
        <v>0</v>
      </c>
      <c r="Q99" s="93">
        <f t="shared" si="26"/>
        <v>133756</v>
      </c>
      <c r="R99" s="96">
        <f t="shared" si="27"/>
        <v>40127</v>
      </c>
      <c r="S99" s="93">
        <f t="shared" si="28"/>
        <v>588</v>
      </c>
      <c r="T99" s="93">
        <f t="shared" si="29"/>
        <v>-12752</v>
      </c>
      <c r="U99" s="93">
        <f t="shared" si="30"/>
        <v>27963</v>
      </c>
      <c r="W99"/>
      <c r="X99"/>
      <c r="Y99"/>
    </row>
    <row r="100" spans="1:25" s="28" customFormat="1" x14ac:dyDescent="0.2">
      <c r="A100" s="50" t="s">
        <v>96</v>
      </c>
      <c r="B100" s="59" t="s">
        <v>5</v>
      </c>
      <c r="C100" s="59" t="s">
        <v>130</v>
      </c>
      <c r="D100" s="65">
        <v>0</v>
      </c>
      <c r="E100" s="66">
        <v>43769</v>
      </c>
      <c r="F100" s="67">
        <f t="shared" si="33"/>
        <v>6823</v>
      </c>
      <c r="G100" s="66">
        <v>50592</v>
      </c>
      <c r="H100" s="68">
        <v>0</v>
      </c>
      <c r="I100" s="69">
        <v>1</v>
      </c>
      <c r="J100" s="69">
        <v>0</v>
      </c>
      <c r="K100" s="86">
        <f t="shared" si="23"/>
        <v>0.7</v>
      </c>
      <c r="L100" s="83">
        <f t="shared" si="23"/>
        <v>0.7</v>
      </c>
      <c r="M100" s="93">
        <f>VLOOKUP(B100,'Election Results by State'!$B$3:$J$52,9,FALSE)</f>
        <v>133755.78260869565</v>
      </c>
      <c r="N100" s="96">
        <f t="shared" si="24"/>
        <v>40127</v>
      </c>
      <c r="O100" s="93">
        <f t="shared" si="25"/>
        <v>93629</v>
      </c>
      <c r="P100" s="93">
        <v>0</v>
      </c>
      <c r="Q100" s="93">
        <f t="shared" si="26"/>
        <v>133756</v>
      </c>
      <c r="R100" s="96">
        <f t="shared" si="27"/>
        <v>40127</v>
      </c>
      <c r="S100" s="93">
        <f t="shared" si="28"/>
        <v>49860</v>
      </c>
      <c r="T100" s="93">
        <f t="shared" si="29"/>
        <v>-6823</v>
      </c>
      <c r="U100" s="93">
        <f t="shared" si="30"/>
        <v>83164</v>
      </c>
      <c r="W100"/>
      <c r="X100"/>
      <c r="Y100"/>
    </row>
    <row r="101" spans="1:25" s="28" customFormat="1" x14ac:dyDescent="0.2">
      <c r="A101" s="50" t="s">
        <v>97</v>
      </c>
      <c r="B101" s="50" t="s">
        <v>98</v>
      </c>
      <c r="C101" s="59" t="s">
        <v>122</v>
      </c>
      <c r="D101" s="65">
        <v>0</v>
      </c>
      <c r="E101" s="66">
        <v>0</v>
      </c>
      <c r="F101" s="67">
        <f t="shared" si="31"/>
        <v>0</v>
      </c>
      <c r="G101" s="66">
        <v>0</v>
      </c>
      <c r="H101" s="68">
        <v>0</v>
      </c>
      <c r="I101" s="69">
        <v>0</v>
      </c>
      <c r="J101" s="69">
        <v>0</v>
      </c>
      <c r="K101" s="86">
        <f t="shared" si="23"/>
        <v>0.7</v>
      </c>
      <c r="L101" s="83">
        <f t="shared" si="23"/>
        <v>0.7</v>
      </c>
      <c r="M101" s="93">
        <f>VLOOKUP(B101,'Election Results by State'!$B$3:$J$52,9,FALSE)</f>
        <v>141492.5</v>
      </c>
      <c r="N101" s="96">
        <f t="shared" si="24"/>
        <v>0</v>
      </c>
      <c r="O101" s="93">
        <f t="shared" si="25"/>
        <v>0</v>
      </c>
      <c r="P101" s="93">
        <v>0</v>
      </c>
      <c r="Q101" s="93">
        <f t="shared" si="26"/>
        <v>0</v>
      </c>
      <c r="R101" s="96">
        <f t="shared" si="27"/>
        <v>0</v>
      </c>
      <c r="S101" s="93">
        <f t="shared" si="28"/>
        <v>0</v>
      </c>
      <c r="T101" s="93">
        <f t="shared" si="29"/>
        <v>0</v>
      </c>
      <c r="U101" s="93">
        <f t="shared" si="30"/>
        <v>0</v>
      </c>
      <c r="W101"/>
      <c r="X101"/>
      <c r="Y101"/>
    </row>
    <row r="102" spans="1:25" s="28" customFormat="1" x14ac:dyDescent="0.2">
      <c r="A102" s="50" t="s">
        <v>99</v>
      </c>
      <c r="B102" s="50" t="s">
        <v>100</v>
      </c>
      <c r="C102" s="59" t="s">
        <v>122</v>
      </c>
      <c r="D102" s="65">
        <v>0</v>
      </c>
      <c r="E102" s="66">
        <v>0</v>
      </c>
      <c r="F102" s="67">
        <f t="shared" si="31"/>
        <v>0</v>
      </c>
      <c r="G102" s="66">
        <v>0</v>
      </c>
      <c r="H102" s="68">
        <v>0</v>
      </c>
      <c r="I102" s="69">
        <v>0</v>
      </c>
      <c r="J102" s="69">
        <v>0</v>
      </c>
      <c r="K102" s="86">
        <f t="shared" si="23"/>
        <v>0.7</v>
      </c>
      <c r="L102" s="83">
        <f t="shared" si="23"/>
        <v>0.7</v>
      </c>
      <c r="M102" s="93">
        <f>VLOOKUP(B102,'Election Results by State'!$B$3:$J$52,9,FALSE)</f>
        <v>191504</v>
      </c>
      <c r="N102" s="96">
        <f t="shared" si="24"/>
        <v>0</v>
      </c>
      <c r="O102" s="93">
        <f t="shared" si="25"/>
        <v>0</v>
      </c>
      <c r="P102" s="93">
        <v>0</v>
      </c>
      <c r="Q102" s="93">
        <f t="shared" si="26"/>
        <v>0</v>
      </c>
      <c r="R102" s="96">
        <f t="shared" si="27"/>
        <v>0</v>
      </c>
      <c r="S102" s="93">
        <f t="shared" si="28"/>
        <v>0</v>
      </c>
      <c r="T102" s="93">
        <f t="shared" si="29"/>
        <v>0</v>
      </c>
      <c r="U102" s="93">
        <f t="shared" si="30"/>
        <v>0</v>
      </c>
      <c r="W102"/>
      <c r="X102"/>
      <c r="Y102"/>
    </row>
    <row r="103" spans="1:25" s="28" customFormat="1" x14ac:dyDescent="0.2">
      <c r="A103" s="50" t="s">
        <v>101</v>
      </c>
      <c r="B103" s="59" t="s">
        <v>7</v>
      </c>
      <c r="C103" s="59" t="s">
        <v>124</v>
      </c>
      <c r="D103" s="65">
        <v>0</v>
      </c>
      <c r="E103" s="66">
        <v>139197</v>
      </c>
      <c r="F103" s="67">
        <f t="shared" si="31"/>
        <v>8205</v>
      </c>
      <c r="G103" s="66">
        <v>147402</v>
      </c>
      <c r="H103" s="68">
        <v>0</v>
      </c>
      <c r="I103" s="69">
        <v>1</v>
      </c>
      <c r="J103" s="69">
        <v>0</v>
      </c>
      <c r="K103" s="86">
        <f t="shared" si="23"/>
        <v>0.7</v>
      </c>
      <c r="L103" s="83">
        <f t="shared" si="23"/>
        <v>0.7</v>
      </c>
      <c r="M103" s="93">
        <f>VLOOKUP(B103,'Election Results by State'!$B$3:$J$52,9,FALSE)</f>
        <v>197720.375</v>
      </c>
      <c r="N103" s="96">
        <f t="shared" si="24"/>
        <v>59656</v>
      </c>
      <c r="O103" s="93">
        <f t="shared" si="25"/>
        <v>139197</v>
      </c>
      <c r="P103" s="93">
        <v>0</v>
      </c>
      <c r="Q103" s="93">
        <f t="shared" si="26"/>
        <v>198853</v>
      </c>
      <c r="R103" s="96">
        <f t="shared" si="27"/>
        <v>59656</v>
      </c>
      <c r="S103" s="93">
        <f t="shared" si="28"/>
        <v>0</v>
      </c>
      <c r="T103" s="93">
        <f t="shared" si="29"/>
        <v>-8205</v>
      </c>
      <c r="U103" s="93">
        <f t="shared" si="30"/>
        <v>51451</v>
      </c>
      <c r="W103"/>
      <c r="X103"/>
      <c r="Y103"/>
    </row>
    <row r="104" spans="1:25" s="28" customFormat="1" x14ac:dyDescent="0.2">
      <c r="A104" s="50" t="s">
        <v>101</v>
      </c>
      <c r="B104" s="59" t="s">
        <v>7</v>
      </c>
      <c r="C104" s="59" t="s">
        <v>141</v>
      </c>
      <c r="D104" s="65">
        <v>133898</v>
      </c>
      <c r="E104" s="66">
        <v>0</v>
      </c>
      <c r="F104" s="67">
        <f t="shared" ref="F104:F105" si="34">G104-SUM(D104:E104)</f>
        <v>109453</v>
      </c>
      <c r="G104" s="66">
        <v>243351</v>
      </c>
      <c r="H104" s="68">
        <v>1</v>
      </c>
      <c r="I104" s="69">
        <v>0</v>
      </c>
      <c r="J104" s="69">
        <v>0</v>
      </c>
      <c r="K104" s="86">
        <f t="shared" si="23"/>
        <v>0.7</v>
      </c>
      <c r="L104" s="83">
        <f t="shared" si="23"/>
        <v>0.7</v>
      </c>
      <c r="M104" s="93">
        <f>VLOOKUP(B104,'Election Results by State'!$B$3:$J$52,9,FALSE)</f>
        <v>197720.375</v>
      </c>
      <c r="N104" s="96">
        <f t="shared" si="24"/>
        <v>138404</v>
      </c>
      <c r="O104" s="93">
        <f t="shared" si="25"/>
        <v>109453</v>
      </c>
      <c r="P104" s="93">
        <v>0</v>
      </c>
      <c r="Q104" s="93">
        <f t="shared" si="26"/>
        <v>247857</v>
      </c>
      <c r="R104" s="96">
        <f t="shared" si="27"/>
        <v>4506</v>
      </c>
      <c r="S104" s="93">
        <f t="shared" si="28"/>
        <v>109453</v>
      </c>
      <c r="T104" s="93">
        <f t="shared" si="29"/>
        <v>-109453</v>
      </c>
      <c r="U104" s="93">
        <f t="shared" si="30"/>
        <v>4506</v>
      </c>
      <c r="W104"/>
      <c r="X104"/>
      <c r="Y104"/>
    </row>
    <row r="105" spans="1:25" s="28" customFormat="1" x14ac:dyDescent="0.2">
      <c r="A105" s="50" t="s">
        <v>101</v>
      </c>
      <c r="B105" s="59" t="s">
        <v>7</v>
      </c>
      <c r="C105" s="59" t="s">
        <v>152</v>
      </c>
      <c r="D105" s="65">
        <v>117465</v>
      </c>
      <c r="E105" s="66">
        <v>0</v>
      </c>
      <c r="F105" s="67">
        <f t="shared" si="34"/>
        <v>45350</v>
      </c>
      <c r="G105" s="66">
        <v>162815</v>
      </c>
      <c r="H105" s="68">
        <v>1</v>
      </c>
      <c r="I105" s="69">
        <v>0</v>
      </c>
      <c r="J105" s="69">
        <v>0</v>
      </c>
      <c r="K105" s="86">
        <f t="shared" si="23"/>
        <v>0.7</v>
      </c>
      <c r="L105" s="83">
        <f t="shared" si="23"/>
        <v>0.7</v>
      </c>
      <c r="M105" s="93">
        <f>VLOOKUP(B105,'Election Results by State'!$B$3:$J$52,9,FALSE)</f>
        <v>197720.375</v>
      </c>
      <c r="N105" s="96">
        <f t="shared" si="24"/>
        <v>138404</v>
      </c>
      <c r="O105" s="93">
        <f t="shared" si="25"/>
        <v>59316</v>
      </c>
      <c r="P105" s="93">
        <v>0</v>
      </c>
      <c r="Q105" s="93">
        <f t="shared" si="26"/>
        <v>197720</v>
      </c>
      <c r="R105" s="96">
        <f t="shared" si="27"/>
        <v>20939</v>
      </c>
      <c r="S105" s="93">
        <f t="shared" si="28"/>
        <v>59316</v>
      </c>
      <c r="T105" s="93">
        <f t="shared" si="29"/>
        <v>-45350</v>
      </c>
      <c r="U105" s="93">
        <f t="shared" si="30"/>
        <v>34905</v>
      </c>
      <c r="W105"/>
      <c r="X105"/>
      <c r="Y105"/>
    </row>
    <row r="106" spans="1:25" s="28" customFormat="1" x14ac:dyDescent="0.2">
      <c r="A106" s="50" t="s">
        <v>102</v>
      </c>
      <c r="B106" s="50" t="s">
        <v>103</v>
      </c>
      <c r="C106" s="59" t="s">
        <v>135</v>
      </c>
      <c r="D106" s="65">
        <v>153079</v>
      </c>
      <c r="E106" s="66">
        <v>0</v>
      </c>
      <c r="F106" s="67">
        <f t="shared" si="31"/>
        <v>0</v>
      </c>
      <c r="G106" s="66">
        <v>153079</v>
      </c>
      <c r="H106" s="68">
        <v>1</v>
      </c>
      <c r="I106" s="69">
        <v>0</v>
      </c>
      <c r="J106" s="69">
        <v>0</v>
      </c>
      <c r="K106" s="86">
        <f t="shared" si="23"/>
        <v>0.7</v>
      </c>
      <c r="L106" s="83">
        <f t="shared" si="23"/>
        <v>0.7</v>
      </c>
      <c r="M106" s="93">
        <f>VLOOKUP(B106,'Election Results by State'!$B$3:$J$52,9,FALSE)</f>
        <v>208502.33333333334</v>
      </c>
      <c r="N106" s="96">
        <f t="shared" si="24"/>
        <v>153079</v>
      </c>
      <c r="O106" s="93">
        <f t="shared" si="25"/>
        <v>65605</v>
      </c>
      <c r="P106" s="93">
        <v>0</v>
      </c>
      <c r="Q106" s="93">
        <f t="shared" si="26"/>
        <v>218684</v>
      </c>
      <c r="R106" s="96">
        <f t="shared" si="27"/>
        <v>0</v>
      </c>
      <c r="S106" s="93">
        <f t="shared" si="28"/>
        <v>65605</v>
      </c>
      <c r="T106" s="93">
        <f t="shared" si="29"/>
        <v>0</v>
      </c>
      <c r="U106" s="93">
        <f t="shared" si="30"/>
        <v>65605</v>
      </c>
      <c r="W106"/>
      <c r="X106"/>
      <c r="Y106"/>
    </row>
    <row r="107" spans="1:25" s="28" customFormat="1" x14ac:dyDescent="0.2">
      <c r="A107" s="50" t="s">
        <v>104</v>
      </c>
      <c r="B107" s="50" t="s">
        <v>105</v>
      </c>
      <c r="C107" s="59" t="s">
        <v>122</v>
      </c>
      <c r="D107" s="65">
        <v>0</v>
      </c>
      <c r="E107" s="66">
        <v>0</v>
      </c>
      <c r="F107" s="67">
        <f t="shared" si="31"/>
        <v>0</v>
      </c>
      <c r="G107" s="66">
        <v>0</v>
      </c>
      <c r="H107" s="68">
        <v>0</v>
      </c>
      <c r="I107" s="69">
        <v>0</v>
      </c>
      <c r="J107" s="69">
        <v>0</v>
      </c>
      <c r="K107" s="86">
        <f t="shared" si="23"/>
        <v>0.7</v>
      </c>
      <c r="L107" s="83">
        <f t="shared" si="23"/>
        <v>0.7</v>
      </c>
      <c r="M107" s="93">
        <f>VLOOKUP(B107,'Election Results by State'!$B$3:$J$52,9,FALSE)</f>
        <v>146462.66666666666</v>
      </c>
      <c r="N107" s="96">
        <f t="shared" si="24"/>
        <v>0</v>
      </c>
      <c r="O107" s="93">
        <f t="shared" si="25"/>
        <v>0</v>
      </c>
      <c r="P107" s="93">
        <v>0</v>
      </c>
      <c r="Q107" s="93">
        <f t="shared" si="26"/>
        <v>0</v>
      </c>
      <c r="R107" s="96">
        <f t="shared" si="27"/>
        <v>0</v>
      </c>
      <c r="S107" s="93">
        <f t="shared" si="28"/>
        <v>0</v>
      </c>
      <c r="T107" s="93">
        <f t="shared" si="29"/>
        <v>0</v>
      </c>
      <c r="U107" s="93">
        <f t="shared" si="30"/>
        <v>0</v>
      </c>
      <c r="W107"/>
      <c r="X107"/>
      <c r="Y107"/>
    </row>
    <row r="108" spans="1:25" x14ac:dyDescent="0.2">
      <c r="A108" s="50" t="s">
        <v>106</v>
      </c>
      <c r="B108" s="59" t="s">
        <v>11</v>
      </c>
      <c r="C108" s="59" t="s">
        <v>122</v>
      </c>
      <c r="D108" s="65">
        <v>0</v>
      </c>
      <c r="E108" s="66">
        <v>0</v>
      </c>
      <c r="F108" s="67">
        <f t="shared" si="31"/>
        <v>0</v>
      </c>
      <c r="G108" s="66">
        <v>0</v>
      </c>
      <c r="H108" s="68">
        <v>0</v>
      </c>
      <c r="I108" s="69">
        <v>0</v>
      </c>
      <c r="J108" s="69">
        <v>0</v>
      </c>
      <c r="K108" s="86">
        <f t="shared" si="23"/>
        <v>0.7</v>
      </c>
      <c r="L108" s="83">
        <f t="shared" si="23"/>
        <v>0.7</v>
      </c>
      <c r="M108" s="93">
        <f>VLOOKUP(B108,'Election Results by State'!$B$3:$J$52,9,FALSE)</f>
        <v>294447.5</v>
      </c>
      <c r="N108" s="96">
        <f t="shared" si="24"/>
        <v>0</v>
      </c>
      <c r="O108" s="93">
        <f t="shared" si="25"/>
        <v>0</v>
      </c>
      <c r="P108" s="93">
        <v>0</v>
      </c>
      <c r="Q108" s="93">
        <f t="shared" si="26"/>
        <v>0</v>
      </c>
      <c r="R108" s="96">
        <f t="shared" si="27"/>
        <v>0</v>
      </c>
      <c r="S108" s="93">
        <f t="shared" si="28"/>
        <v>0</v>
      </c>
      <c r="T108" s="93">
        <f t="shared" si="29"/>
        <v>0</v>
      </c>
      <c r="U108" s="93">
        <f t="shared" si="30"/>
        <v>0</v>
      </c>
    </row>
    <row r="109" spans="1:25" x14ac:dyDescent="0.2">
      <c r="A109" s="50" t="s">
        <v>107</v>
      </c>
      <c r="B109" s="50" t="s">
        <v>108</v>
      </c>
      <c r="C109" s="59" t="s">
        <v>122</v>
      </c>
      <c r="D109" s="65">
        <v>0</v>
      </c>
      <c r="E109" s="66">
        <v>0</v>
      </c>
      <c r="F109" s="67">
        <f t="shared" si="31"/>
        <v>0</v>
      </c>
      <c r="G109" s="66">
        <v>0</v>
      </c>
      <c r="H109" s="68">
        <v>0</v>
      </c>
      <c r="I109" s="69">
        <v>0</v>
      </c>
      <c r="J109" s="69">
        <v>0</v>
      </c>
      <c r="K109" s="86">
        <f t="shared" si="23"/>
        <v>0.7</v>
      </c>
      <c r="L109" s="83">
        <f t="shared" si="23"/>
        <v>0.7</v>
      </c>
      <c r="M109" s="93">
        <f>VLOOKUP(B109,'Election Results by State'!$B$3:$J$52,9,FALSE)</f>
        <v>171153</v>
      </c>
      <c r="N109" s="96">
        <f t="shared" si="24"/>
        <v>0</v>
      </c>
      <c r="O109" s="93">
        <f t="shared" si="25"/>
        <v>0</v>
      </c>
      <c r="P109" s="93">
        <v>0</v>
      </c>
      <c r="Q109" s="93">
        <f t="shared" si="26"/>
        <v>0</v>
      </c>
      <c r="R109" s="96">
        <f t="shared" si="27"/>
        <v>0</v>
      </c>
      <c r="S109" s="93">
        <f t="shared" si="28"/>
        <v>0</v>
      </c>
      <c r="T109" s="93">
        <f t="shared" si="29"/>
        <v>0</v>
      </c>
      <c r="U109" s="93">
        <f t="shared" si="30"/>
        <v>0</v>
      </c>
    </row>
    <row r="111" spans="1:25" s="2" customFormat="1" x14ac:dyDescent="0.2">
      <c r="A111" s="5" t="s">
        <v>13</v>
      </c>
      <c r="B111" s="5"/>
      <c r="C111" s="5"/>
      <c r="D111" s="60">
        <f t="shared" ref="D111:J111" si="35">SUM(D3:D109)</f>
        <v>4326242</v>
      </c>
      <c r="E111" s="61">
        <f t="shared" si="35"/>
        <v>4257267</v>
      </c>
      <c r="F111" s="61">
        <f t="shared" si="35"/>
        <v>1662207</v>
      </c>
      <c r="G111" s="61">
        <f t="shared" si="35"/>
        <v>10245716</v>
      </c>
      <c r="H111" s="29">
        <f t="shared" si="35"/>
        <v>35</v>
      </c>
      <c r="I111" s="5">
        <f t="shared" si="35"/>
        <v>41</v>
      </c>
      <c r="J111" s="5">
        <f t="shared" si="35"/>
        <v>0</v>
      </c>
      <c r="K111" s="89"/>
      <c r="L111" s="90"/>
      <c r="M111" s="61"/>
      <c r="N111" s="60"/>
      <c r="O111" s="61"/>
      <c r="P111" s="61"/>
      <c r="Q111" s="61"/>
      <c r="R111" s="60"/>
      <c r="S111" s="61"/>
      <c r="T111" s="61"/>
      <c r="U111" s="61"/>
      <c r="V111" s="29"/>
      <c r="W111"/>
      <c r="X111"/>
      <c r="Y111"/>
    </row>
    <row r="113" spans="1:12" x14ac:dyDescent="0.2">
      <c r="A113" t="s">
        <v>173</v>
      </c>
      <c r="C113" s="62"/>
      <c r="K113" s="91">
        <v>0.7</v>
      </c>
      <c r="L113" s="92">
        <v>0.7</v>
      </c>
    </row>
    <row r="114" spans="1:12" x14ac:dyDescent="0.2">
      <c r="C114" s="62"/>
    </row>
  </sheetData>
  <sheetProtection sheet="1" objects="1" scenarios="1"/>
  <autoFilter ref="A2:J10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3" customWidth="1"/>
    <col min="4" max="4" width="12.1640625" style="3" bestFit="1" customWidth="1"/>
    <col min="5" max="5" width="11.83203125" style="3" bestFit="1" customWidth="1"/>
    <col min="6" max="6" width="11.5" style="3" bestFit="1" customWidth="1"/>
  </cols>
  <sheetData>
    <row r="3" spans="1:6" x14ac:dyDescent="0.2">
      <c r="A3" s="70" t="s">
        <v>0</v>
      </c>
      <c r="B3" s="70" t="s">
        <v>109</v>
      </c>
      <c r="C3" s="3" t="s">
        <v>175</v>
      </c>
      <c r="D3" s="3" t="s">
        <v>176</v>
      </c>
      <c r="E3" s="3" t="s">
        <v>177</v>
      </c>
      <c r="F3" s="3" t="s">
        <v>178</v>
      </c>
    </row>
    <row r="4" spans="1:6" x14ac:dyDescent="0.2">
      <c r="A4" t="s">
        <v>21</v>
      </c>
      <c r="B4" t="s">
        <v>22</v>
      </c>
      <c r="C4" s="3">
        <v>57294</v>
      </c>
      <c r="D4" s="3">
        <v>106359</v>
      </c>
      <c r="E4" s="3">
        <v>-43769</v>
      </c>
      <c r="F4" s="3">
        <v>119884</v>
      </c>
    </row>
    <row r="5" spans="1:6" x14ac:dyDescent="0.2">
      <c r="A5" t="s">
        <v>23</v>
      </c>
      <c r="B5" t="s">
        <v>24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A6" t="s">
        <v>25</v>
      </c>
      <c r="B6" t="s">
        <v>3</v>
      </c>
      <c r="C6" s="3">
        <v>52516</v>
      </c>
      <c r="D6" s="3">
        <v>123463</v>
      </c>
      <c r="E6" s="3">
        <v>-59285</v>
      </c>
      <c r="F6" s="3">
        <v>116694</v>
      </c>
    </row>
    <row r="7" spans="1:6" x14ac:dyDescent="0.2">
      <c r="A7" t="s">
        <v>26</v>
      </c>
      <c r="B7" t="s">
        <v>27</v>
      </c>
      <c r="C7" s="3">
        <v>0</v>
      </c>
      <c r="D7" s="3">
        <v>64984</v>
      </c>
      <c r="E7" s="3">
        <v>-39305</v>
      </c>
      <c r="F7" s="3">
        <v>25679</v>
      </c>
    </row>
    <row r="8" spans="1:6" x14ac:dyDescent="0.2">
      <c r="A8" t="s">
        <v>28</v>
      </c>
      <c r="B8" t="s">
        <v>29</v>
      </c>
      <c r="C8" s="3">
        <v>423020</v>
      </c>
      <c r="D8" s="3">
        <v>303658</v>
      </c>
      <c r="E8" s="3">
        <v>-114005</v>
      </c>
      <c r="F8" s="3">
        <v>612673</v>
      </c>
    </row>
    <row r="9" spans="1:6" x14ac:dyDescent="0.2">
      <c r="A9" t="s">
        <v>30</v>
      </c>
      <c r="B9" t="s">
        <v>31</v>
      </c>
      <c r="C9" s="3">
        <v>0</v>
      </c>
      <c r="D9" s="3">
        <v>0</v>
      </c>
      <c r="E9" s="3">
        <v>0</v>
      </c>
      <c r="F9" s="3">
        <v>0</v>
      </c>
    </row>
    <row r="10" spans="1:6" x14ac:dyDescent="0.2">
      <c r="A10" t="s">
        <v>32</v>
      </c>
      <c r="B10" t="s">
        <v>33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">
      <c r="A11" t="s">
        <v>34</v>
      </c>
      <c r="B11" t="s">
        <v>35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">
      <c r="A12" t="s">
        <v>36</v>
      </c>
      <c r="B12" t="s">
        <v>10</v>
      </c>
      <c r="C12" s="3">
        <v>593155</v>
      </c>
      <c r="D12" s="3">
        <v>500196</v>
      </c>
      <c r="E12" s="3">
        <v>-105345</v>
      </c>
      <c r="F12" s="3">
        <v>988006</v>
      </c>
    </row>
    <row r="13" spans="1:6" x14ac:dyDescent="0.2">
      <c r="A13" t="s">
        <v>37</v>
      </c>
      <c r="B13" t="s">
        <v>38</v>
      </c>
      <c r="C13" s="3">
        <v>216432</v>
      </c>
      <c r="D13" s="3">
        <v>245375</v>
      </c>
      <c r="E13" s="3">
        <v>-228</v>
      </c>
      <c r="F13" s="3">
        <v>461579</v>
      </c>
    </row>
    <row r="14" spans="1:6" x14ac:dyDescent="0.2">
      <c r="A14" t="s">
        <v>39</v>
      </c>
      <c r="B14" t="s">
        <v>40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">
      <c r="A15" t="s">
        <v>41</v>
      </c>
      <c r="B15" t="s">
        <v>42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">
      <c r="A16" t="s">
        <v>43</v>
      </c>
      <c r="B16" t="s">
        <v>9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 t="s">
        <v>44</v>
      </c>
      <c r="B17" t="s">
        <v>12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">
      <c r="A18" t="s">
        <v>45</v>
      </c>
      <c r="B18" t="s">
        <v>46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">
      <c r="A19" t="s">
        <v>47</v>
      </c>
      <c r="B19" t="s">
        <v>48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">
      <c r="A20" t="s">
        <v>49</v>
      </c>
      <c r="B20" t="s">
        <v>50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">
      <c r="A21" t="s">
        <v>51</v>
      </c>
      <c r="B21" t="s">
        <v>52</v>
      </c>
      <c r="C21" s="3">
        <v>81431</v>
      </c>
      <c r="D21" s="3">
        <v>189482</v>
      </c>
      <c r="E21" s="3">
        <v>-158594</v>
      </c>
      <c r="F21" s="3">
        <v>112319</v>
      </c>
    </row>
    <row r="22" spans="1:6" x14ac:dyDescent="0.2">
      <c r="A22" t="s">
        <v>53</v>
      </c>
      <c r="B22" t="s">
        <v>54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">
      <c r="A23" t="s">
        <v>55</v>
      </c>
      <c r="B23" t="s">
        <v>6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">
      <c r="A24" t="s">
        <v>56</v>
      </c>
      <c r="B24" t="s">
        <v>57</v>
      </c>
      <c r="C24" s="3">
        <v>475236</v>
      </c>
      <c r="D24" s="3">
        <v>62598</v>
      </c>
      <c r="E24" s="3">
        <v>-366242</v>
      </c>
      <c r="F24" s="3">
        <v>171592</v>
      </c>
    </row>
    <row r="25" spans="1:6" x14ac:dyDescent="0.2">
      <c r="A25" t="s">
        <v>58</v>
      </c>
      <c r="B25" t="s">
        <v>4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">
      <c r="A26" t="s">
        <v>59</v>
      </c>
      <c r="B26" t="s">
        <v>60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">
      <c r="A27" t="s">
        <v>61</v>
      </c>
      <c r="B27" t="s">
        <v>62</v>
      </c>
      <c r="C27" s="3">
        <v>47958</v>
      </c>
      <c r="D27" s="3">
        <v>10760</v>
      </c>
      <c r="E27" s="3">
        <v>-47958</v>
      </c>
      <c r="F27" s="3">
        <v>10760</v>
      </c>
    </row>
    <row r="28" spans="1:6" x14ac:dyDescent="0.2">
      <c r="A28" t="s">
        <v>63</v>
      </c>
      <c r="B28" t="s">
        <v>64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t="s">
        <v>65</v>
      </c>
      <c r="B29" t="s">
        <v>66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">
      <c r="A30" t="s">
        <v>67</v>
      </c>
      <c r="B30" t="s">
        <v>68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">
      <c r="A31" t="s">
        <v>69</v>
      </c>
      <c r="B31" t="s">
        <v>70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">
      <c r="A32" t="s">
        <v>71</v>
      </c>
      <c r="B32" t="s">
        <v>72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">
      <c r="A33" t="s">
        <v>73</v>
      </c>
      <c r="B33" t="s">
        <v>74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75</v>
      </c>
      <c r="B34" t="s">
        <v>76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">
      <c r="A35" t="s">
        <v>77</v>
      </c>
      <c r="B35" t="s">
        <v>78</v>
      </c>
      <c r="C35" s="3">
        <v>470138</v>
      </c>
      <c r="D35" s="3">
        <v>551009</v>
      </c>
      <c r="E35" s="3">
        <v>-310205</v>
      </c>
      <c r="F35" s="3">
        <v>710942</v>
      </c>
    </row>
    <row r="36" spans="1:6" x14ac:dyDescent="0.2">
      <c r="A36" t="s">
        <v>79</v>
      </c>
      <c r="B36" t="s">
        <v>2</v>
      </c>
      <c r="C36" s="3">
        <v>0</v>
      </c>
      <c r="D36" s="3">
        <v>69891</v>
      </c>
      <c r="E36" s="3">
        <v>-10588</v>
      </c>
      <c r="F36" s="3">
        <v>59303</v>
      </c>
    </row>
    <row r="37" spans="1:6" x14ac:dyDescent="0.2">
      <c r="A37" t="s">
        <v>80</v>
      </c>
      <c r="B37" t="s">
        <v>81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">
      <c r="A38" t="s">
        <v>82</v>
      </c>
      <c r="B38" t="s">
        <v>8</v>
      </c>
      <c r="C38" s="3">
        <v>0</v>
      </c>
      <c r="D38" s="3">
        <v>61697</v>
      </c>
      <c r="E38" s="3">
        <v>0</v>
      </c>
      <c r="F38" s="3">
        <v>61697</v>
      </c>
    </row>
    <row r="39" spans="1:6" x14ac:dyDescent="0.2">
      <c r="A39" t="s">
        <v>83</v>
      </c>
      <c r="B39" t="s">
        <v>84</v>
      </c>
      <c r="C39" s="3">
        <v>114347</v>
      </c>
      <c r="D39" s="3">
        <v>49006</v>
      </c>
      <c r="E39" s="3">
        <v>0</v>
      </c>
      <c r="F39" s="3">
        <v>163353</v>
      </c>
    </row>
    <row r="40" spans="1:6" x14ac:dyDescent="0.2">
      <c r="A40" t="s">
        <v>85</v>
      </c>
      <c r="B40" t="s">
        <v>86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">
      <c r="A41" t="s">
        <v>87</v>
      </c>
      <c r="B41" t="s">
        <v>1</v>
      </c>
      <c r="C41" s="3">
        <v>68596</v>
      </c>
      <c r="D41" s="3">
        <v>57129</v>
      </c>
      <c r="E41" s="3">
        <v>0</v>
      </c>
      <c r="F41" s="3">
        <v>125725</v>
      </c>
    </row>
    <row r="42" spans="1:6" x14ac:dyDescent="0.2">
      <c r="A42" t="s">
        <v>88</v>
      </c>
      <c r="B42" t="s">
        <v>89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">
      <c r="A43" t="s">
        <v>90</v>
      </c>
      <c r="B43" t="s">
        <v>91</v>
      </c>
      <c r="C43" s="3">
        <v>3657</v>
      </c>
      <c r="D43" s="3">
        <v>106929</v>
      </c>
      <c r="E43" s="3">
        <v>-31020</v>
      </c>
      <c r="F43" s="3">
        <v>79566</v>
      </c>
    </row>
    <row r="44" spans="1:6" x14ac:dyDescent="0.2">
      <c r="A44" t="s">
        <v>92</v>
      </c>
      <c r="B44" t="s">
        <v>93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">
      <c r="A45" t="s">
        <v>94</v>
      </c>
      <c r="B45" t="s">
        <v>95</v>
      </c>
      <c r="C45" s="3">
        <v>0</v>
      </c>
      <c r="D45" s="3">
        <v>49514</v>
      </c>
      <c r="E45" s="3">
        <v>-23937</v>
      </c>
      <c r="F45" s="3">
        <v>25577</v>
      </c>
    </row>
    <row r="46" spans="1:6" x14ac:dyDescent="0.2">
      <c r="A46" t="s">
        <v>96</v>
      </c>
      <c r="B46" t="s">
        <v>5</v>
      </c>
      <c r="C46" s="3">
        <v>245393</v>
      </c>
      <c r="D46" s="3">
        <v>522642</v>
      </c>
      <c r="E46" s="3">
        <v>-188718</v>
      </c>
      <c r="F46" s="3">
        <v>579317</v>
      </c>
    </row>
    <row r="47" spans="1:6" x14ac:dyDescent="0.2">
      <c r="A47" t="s">
        <v>97</v>
      </c>
      <c r="B47" t="s">
        <v>98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">
      <c r="A48" t="s">
        <v>99</v>
      </c>
      <c r="B48" t="s">
        <v>100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">
      <c r="A49" t="s">
        <v>101</v>
      </c>
      <c r="B49" t="s">
        <v>7</v>
      </c>
      <c r="C49" s="3">
        <v>85101</v>
      </c>
      <c r="D49" s="3">
        <v>168769</v>
      </c>
      <c r="E49" s="3">
        <v>-163008</v>
      </c>
      <c r="F49" s="3">
        <v>90862</v>
      </c>
    </row>
    <row r="50" spans="1:6" x14ac:dyDescent="0.2">
      <c r="A50" t="s">
        <v>102</v>
      </c>
      <c r="B50" t="s">
        <v>103</v>
      </c>
      <c r="C50" s="3">
        <v>0</v>
      </c>
      <c r="D50" s="3">
        <v>65605</v>
      </c>
      <c r="E50" s="3">
        <v>0</v>
      </c>
      <c r="F50" s="3">
        <v>65605</v>
      </c>
    </row>
    <row r="51" spans="1:6" x14ac:dyDescent="0.2">
      <c r="A51" t="s">
        <v>104</v>
      </c>
      <c r="B51" t="s">
        <v>105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">
      <c r="A52" t="s">
        <v>106</v>
      </c>
      <c r="B52" t="s">
        <v>11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">
      <c r="A53" t="s">
        <v>107</v>
      </c>
      <c r="B53" t="s">
        <v>108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">
      <c r="A54" t="s">
        <v>156</v>
      </c>
      <c r="C54" s="3">
        <v>2934274</v>
      </c>
      <c r="D54" s="3">
        <v>3309066</v>
      </c>
      <c r="E54" s="3">
        <v>-1662207</v>
      </c>
      <c r="F54" s="3">
        <v>4581133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3192-4627-CB48-8BF8-13EF6C9DCBC1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117"/>
  </cols>
  <sheetData>
    <row r="1" spans="1:12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s="117" t="s">
        <v>185</v>
      </c>
      <c r="L1" s="117" t="s">
        <v>186</v>
      </c>
    </row>
    <row r="2" spans="1:12" x14ac:dyDescent="0.2">
      <c r="A2" t="s">
        <v>21</v>
      </c>
      <c r="B2" t="s">
        <v>22</v>
      </c>
      <c r="C2">
        <v>761827</v>
      </c>
      <c r="D2">
        <v>438123</v>
      </c>
      <c r="E2">
        <v>814</v>
      </c>
      <c r="F2">
        <v>1200764</v>
      </c>
      <c r="G2">
        <v>6</v>
      </c>
      <c r="H2">
        <v>1</v>
      </c>
      <c r="I2">
        <v>0</v>
      </c>
      <c r="J2">
        <v>7</v>
      </c>
      <c r="K2" s="117">
        <v>0.63488228676194847</v>
      </c>
      <c r="L2" s="117">
        <v>0.8571428571428571</v>
      </c>
    </row>
    <row r="3" spans="1:12" x14ac:dyDescent="0.2">
      <c r="A3" t="s">
        <v>23</v>
      </c>
      <c r="B3" t="s">
        <v>24</v>
      </c>
      <c r="C3">
        <v>142572</v>
      </c>
      <c r="D3">
        <v>114602</v>
      </c>
      <c r="E3">
        <v>22567</v>
      </c>
      <c r="F3">
        <v>279741</v>
      </c>
      <c r="G3">
        <v>1</v>
      </c>
      <c r="H3">
        <v>0</v>
      </c>
      <c r="I3">
        <v>0</v>
      </c>
      <c r="J3">
        <v>1</v>
      </c>
      <c r="K3" s="117">
        <v>0.55437952514639899</v>
      </c>
      <c r="L3" s="117">
        <v>1</v>
      </c>
    </row>
    <row r="4" spans="1:12" x14ac:dyDescent="0.2">
      <c r="A4" t="s">
        <v>25</v>
      </c>
      <c r="B4" t="s">
        <v>3</v>
      </c>
      <c r="C4">
        <v>869684</v>
      </c>
      <c r="D4">
        <v>701406</v>
      </c>
      <c r="E4">
        <v>13207</v>
      </c>
      <c r="F4">
        <v>1584297</v>
      </c>
      <c r="G4">
        <v>5</v>
      </c>
      <c r="H4">
        <v>4</v>
      </c>
      <c r="I4">
        <v>0</v>
      </c>
      <c r="J4">
        <v>9</v>
      </c>
      <c r="K4" s="117">
        <v>0.55355453856876435</v>
      </c>
      <c r="L4" s="117">
        <v>0.55555555555555558</v>
      </c>
    </row>
    <row r="5" spans="1:12" x14ac:dyDescent="0.2">
      <c r="A5" t="s">
        <v>26</v>
      </c>
      <c r="B5" t="s">
        <v>27</v>
      </c>
      <c r="C5">
        <v>509631</v>
      </c>
      <c r="D5">
        <v>319758</v>
      </c>
      <c r="E5">
        <v>26942</v>
      </c>
      <c r="F5">
        <v>856331</v>
      </c>
      <c r="G5">
        <v>4</v>
      </c>
      <c r="H5">
        <v>0</v>
      </c>
      <c r="I5">
        <v>0</v>
      </c>
      <c r="J5">
        <v>4</v>
      </c>
      <c r="K5" s="117">
        <v>0.61446558852359989</v>
      </c>
      <c r="L5" s="117">
        <v>1</v>
      </c>
    </row>
    <row r="6" spans="1:12" x14ac:dyDescent="0.2">
      <c r="A6" t="s">
        <v>28</v>
      </c>
      <c r="B6" t="s">
        <v>29</v>
      </c>
      <c r="C6">
        <v>3373699</v>
      </c>
      <c r="D6">
        <v>4371395</v>
      </c>
      <c r="E6">
        <v>0</v>
      </c>
      <c r="F6">
        <v>7745094</v>
      </c>
      <c r="G6">
        <v>14</v>
      </c>
      <c r="H6">
        <v>39</v>
      </c>
      <c r="I6">
        <v>0</v>
      </c>
      <c r="J6">
        <v>53</v>
      </c>
      <c r="K6" s="117">
        <v>0.43559174362506126</v>
      </c>
      <c r="L6" s="117">
        <v>0.26415094339622641</v>
      </c>
    </row>
    <row r="7" spans="1:12" x14ac:dyDescent="0.2">
      <c r="A7" t="s">
        <v>30</v>
      </c>
      <c r="B7" t="s">
        <v>31</v>
      </c>
      <c r="C7">
        <v>1000197</v>
      </c>
      <c r="D7">
        <v>936417</v>
      </c>
      <c r="E7">
        <v>63911</v>
      </c>
      <c r="F7">
        <v>2000525</v>
      </c>
      <c r="G7">
        <v>4</v>
      </c>
      <c r="H7">
        <v>3</v>
      </c>
      <c r="I7">
        <v>0</v>
      </c>
      <c r="J7">
        <v>7</v>
      </c>
      <c r="K7" s="117">
        <v>0.5164668849858568</v>
      </c>
      <c r="L7" s="117">
        <v>0.5714285714285714</v>
      </c>
    </row>
    <row r="8" spans="1:12" x14ac:dyDescent="0.2">
      <c r="A8" t="s">
        <v>32</v>
      </c>
      <c r="B8" t="s">
        <v>33</v>
      </c>
      <c r="C8">
        <v>409513</v>
      </c>
      <c r="D8">
        <v>596390</v>
      </c>
      <c r="E8">
        <v>61954</v>
      </c>
      <c r="F8">
        <v>1067857</v>
      </c>
      <c r="G8">
        <v>0</v>
      </c>
      <c r="H8">
        <v>5</v>
      </c>
      <c r="I8">
        <v>0</v>
      </c>
      <c r="J8">
        <v>5</v>
      </c>
      <c r="K8" s="117">
        <v>0.40710983066955758</v>
      </c>
      <c r="L8" s="117">
        <v>0</v>
      </c>
    </row>
    <row r="9" spans="1:12" x14ac:dyDescent="0.2">
      <c r="A9" t="s">
        <v>34</v>
      </c>
      <c r="B9" t="s">
        <v>35</v>
      </c>
      <c r="C9">
        <v>85146</v>
      </c>
      <c r="D9">
        <v>137251</v>
      </c>
      <c r="E9">
        <v>9220</v>
      </c>
      <c r="F9">
        <v>231617</v>
      </c>
      <c r="G9">
        <v>0</v>
      </c>
      <c r="H9">
        <v>1</v>
      </c>
      <c r="I9">
        <v>0</v>
      </c>
      <c r="J9">
        <v>1</v>
      </c>
      <c r="K9" s="117">
        <v>0.38285588384735408</v>
      </c>
      <c r="L9" s="117">
        <v>0</v>
      </c>
    </row>
    <row r="10" spans="1:12" x14ac:dyDescent="0.2">
      <c r="A10" t="s">
        <v>36</v>
      </c>
      <c r="B10" t="s">
        <v>10</v>
      </c>
      <c r="C10">
        <v>3306606</v>
      </c>
      <c r="D10">
        <v>2630822</v>
      </c>
      <c r="E10">
        <v>49133</v>
      </c>
      <c r="F10">
        <v>5986561</v>
      </c>
      <c r="G10">
        <v>17</v>
      </c>
      <c r="H10">
        <v>10</v>
      </c>
      <c r="I10">
        <v>0</v>
      </c>
      <c r="J10">
        <v>27</v>
      </c>
      <c r="K10" s="117">
        <v>0.55690881641006851</v>
      </c>
      <c r="L10" s="117">
        <v>0.62962962962962965</v>
      </c>
    </row>
    <row r="11" spans="1:12" x14ac:dyDescent="0.2">
      <c r="A11" t="s">
        <v>37</v>
      </c>
      <c r="B11" t="s">
        <v>38</v>
      </c>
      <c r="C11">
        <v>1565508</v>
      </c>
      <c r="D11">
        <v>1201736</v>
      </c>
      <c r="E11">
        <v>0</v>
      </c>
      <c r="F11">
        <v>2767244</v>
      </c>
      <c r="G11">
        <v>10</v>
      </c>
      <c r="H11">
        <v>4</v>
      </c>
      <c r="I11">
        <v>0</v>
      </c>
      <c r="J11">
        <v>14</v>
      </c>
      <c r="K11" s="117">
        <v>0.56572821189602363</v>
      </c>
      <c r="L11" s="117">
        <v>0.7142857142857143</v>
      </c>
    </row>
    <row r="12" spans="1:12" x14ac:dyDescent="0.2">
      <c r="A12" t="s">
        <v>39</v>
      </c>
      <c r="B12" t="s">
        <v>40</v>
      </c>
      <c r="C12">
        <v>120084</v>
      </c>
      <c r="D12">
        <v>235400</v>
      </c>
      <c r="E12">
        <v>14219</v>
      </c>
      <c r="F12">
        <v>369703</v>
      </c>
      <c r="G12">
        <v>0</v>
      </c>
      <c r="H12">
        <v>2</v>
      </c>
      <c r="I12">
        <v>0</v>
      </c>
      <c r="J12">
        <v>2</v>
      </c>
      <c r="K12" s="117">
        <v>0.33780423310191177</v>
      </c>
      <c r="L12" s="117">
        <v>0</v>
      </c>
    </row>
    <row r="13" spans="1:12" x14ac:dyDescent="0.2">
      <c r="A13" t="s">
        <v>41</v>
      </c>
      <c r="B13" t="s">
        <v>42</v>
      </c>
      <c r="C13">
        <v>275072</v>
      </c>
      <c r="D13">
        <v>160078</v>
      </c>
      <c r="E13">
        <v>7</v>
      </c>
      <c r="F13">
        <v>435157</v>
      </c>
      <c r="G13">
        <v>2</v>
      </c>
      <c r="H13">
        <v>0</v>
      </c>
      <c r="I13">
        <v>0</v>
      </c>
      <c r="J13">
        <v>2</v>
      </c>
      <c r="K13" s="117">
        <v>0.63213144892565787</v>
      </c>
      <c r="L13" s="117">
        <v>1</v>
      </c>
    </row>
    <row r="14" spans="1:12" x14ac:dyDescent="0.2">
      <c r="A14" t="s">
        <v>43</v>
      </c>
      <c r="B14" t="s">
        <v>9</v>
      </c>
      <c r="C14">
        <v>1721865</v>
      </c>
      <c r="D14">
        <v>1822779</v>
      </c>
      <c r="E14">
        <v>23358</v>
      </c>
      <c r="F14">
        <v>3568002</v>
      </c>
      <c r="G14">
        <v>8</v>
      </c>
      <c r="H14">
        <v>10</v>
      </c>
      <c r="I14">
        <v>0</v>
      </c>
      <c r="J14">
        <v>18</v>
      </c>
      <c r="K14" s="117">
        <v>0.48576528418650788</v>
      </c>
      <c r="L14" s="117">
        <v>0.44444444444444442</v>
      </c>
    </row>
    <row r="15" spans="1:12" x14ac:dyDescent="0.2">
      <c r="A15" t="s">
        <v>44</v>
      </c>
      <c r="B15" t="s">
        <v>12</v>
      </c>
      <c r="C15">
        <v>788762</v>
      </c>
      <c r="D15">
        <v>502104</v>
      </c>
      <c r="E15">
        <v>50948</v>
      </c>
      <c r="F15">
        <v>1341814</v>
      </c>
      <c r="G15">
        <v>7</v>
      </c>
      <c r="H15">
        <v>2</v>
      </c>
      <c r="I15">
        <v>0</v>
      </c>
      <c r="J15">
        <v>9</v>
      </c>
      <c r="K15" s="117">
        <v>0.61103321336219252</v>
      </c>
      <c r="L15" s="117">
        <v>0.77777777777777779</v>
      </c>
    </row>
    <row r="16" spans="1:12" x14ac:dyDescent="0.2">
      <c r="A16" t="s">
        <v>45</v>
      </c>
      <c r="B16" t="s">
        <v>46</v>
      </c>
      <c r="C16">
        <v>595865</v>
      </c>
      <c r="D16">
        <v>509189</v>
      </c>
      <c r="E16">
        <v>15280</v>
      </c>
      <c r="F16">
        <v>1120334</v>
      </c>
      <c r="G16">
        <v>3</v>
      </c>
      <c r="H16">
        <v>1</v>
      </c>
      <c r="I16">
        <v>0</v>
      </c>
      <c r="J16">
        <v>4</v>
      </c>
      <c r="K16" s="117">
        <v>0.53921799296685957</v>
      </c>
      <c r="L16" s="117">
        <v>0.75</v>
      </c>
    </row>
    <row r="17" spans="1:12" x14ac:dyDescent="0.2">
      <c r="A17" t="s">
        <v>47</v>
      </c>
      <c r="B17" t="s">
        <v>48</v>
      </c>
      <c r="C17">
        <v>540756</v>
      </c>
      <c r="D17">
        <v>311530</v>
      </c>
      <c r="E17">
        <v>9791</v>
      </c>
      <c r="F17">
        <v>862077</v>
      </c>
      <c r="G17">
        <v>4</v>
      </c>
      <c r="H17">
        <v>0</v>
      </c>
      <c r="I17">
        <v>0</v>
      </c>
      <c r="J17">
        <v>4</v>
      </c>
      <c r="K17" s="117">
        <v>0.63447715907570934</v>
      </c>
      <c r="L17" s="117">
        <v>1</v>
      </c>
    </row>
    <row r="18" spans="1:12" x14ac:dyDescent="0.2">
      <c r="A18" t="s">
        <v>49</v>
      </c>
      <c r="B18" t="s">
        <v>50</v>
      </c>
      <c r="C18">
        <v>887157</v>
      </c>
      <c r="D18">
        <v>508151</v>
      </c>
      <c r="E18">
        <v>2318</v>
      </c>
      <c r="F18">
        <v>1397626</v>
      </c>
      <c r="G18">
        <v>5</v>
      </c>
      <c r="H18">
        <v>1</v>
      </c>
      <c r="I18">
        <v>0</v>
      </c>
      <c r="J18">
        <v>6</v>
      </c>
      <c r="K18" s="117">
        <v>0.63581445816980908</v>
      </c>
      <c r="L18" s="117">
        <v>0.83333333333333337</v>
      </c>
    </row>
    <row r="19" spans="1:12" x14ac:dyDescent="0.2">
      <c r="A19" t="s">
        <v>51</v>
      </c>
      <c r="B19" t="s">
        <v>52</v>
      </c>
      <c r="C19">
        <v>1112701</v>
      </c>
      <c r="D19">
        <v>595668</v>
      </c>
      <c r="E19">
        <v>-27328</v>
      </c>
      <c r="F19">
        <v>1681041</v>
      </c>
      <c r="G19">
        <v>5</v>
      </c>
      <c r="H19">
        <v>1</v>
      </c>
      <c r="I19">
        <v>0</v>
      </c>
      <c r="J19">
        <v>6</v>
      </c>
      <c r="K19" s="117">
        <v>0.6513235723663916</v>
      </c>
      <c r="L19" s="117">
        <v>0.83333333333333337</v>
      </c>
    </row>
    <row r="20" spans="1:12" x14ac:dyDescent="0.2">
      <c r="A20" t="s">
        <v>53</v>
      </c>
      <c r="B20" t="s">
        <v>54</v>
      </c>
      <c r="C20">
        <v>228071</v>
      </c>
      <c r="D20">
        <v>305242</v>
      </c>
      <c r="E20">
        <v>83683</v>
      </c>
      <c r="F20">
        <v>616996</v>
      </c>
      <c r="G20">
        <v>1</v>
      </c>
      <c r="H20">
        <v>1</v>
      </c>
      <c r="I20">
        <v>0</v>
      </c>
      <c r="J20">
        <v>2</v>
      </c>
      <c r="K20" s="117">
        <v>0.42764942913448573</v>
      </c>
      <c r="L20" s="117">
        <v>0.5</v>
      </c>
    </row>
    <row r="21" spans="1:12" x14ac:dyDescent="0.2">
      <c r="A21" t="s">
        <v>55</v>
      </c>
      <c r="B21" t="s">
        <v>6</v>
      </c>
      <c r="C21">
        <v>704400</v>
      </c>
      <c r="D21">
        <v>978267</v>
      </c>
      <c r="E21">
        <v>20370</v>
      </c>
      <c r="F21">
        <v>1703037</v>
      </c>
      <c r="G21">
        <v>1</v>
      </c>
      <c r="H21">
        <v>7</v>
      </c>
      <c r="I21">
        <v>0</v>
      </c>
      <c r="J21">
        <v>8</v>
      </c>
      <c r="K21" s="117">
        <v>0.41862115320500137</v>
      </c>
      <c r="L21" s="117">
        <v>0.125</v>
      </c>
    </row>
    <row r="22" spans="1:12" x14ac:dyDescent="0.2">
      <c r="A22" t="s">
        <v>56</v>
      </c>
      <c r="B22" t="s">
        <v>57</v>
      </c>
      <c r="C22">
        <v>783834</v>
      </c>
      <c r="D22">
        <v>1538040</v>
      </c>
      <c r="E22">
        <v>36507</v>
      </c>
      <c r="F22">
        <v>2358381</v>
      </c>
      <c r="G22">
        <v>0</v>
      </c>
      <c r="H22">
        <v>9</v>
      </c>
      <c r="I22">
        <v>0</v>
      </c>
      <c r="J22">
        <v>9</v>
      </c>
      <c r="K22" s="117">
        <v>0.33758679411544296</v>
      </c>
      <c r="L22" s="117">
        <v>0</v>
      </c>
    </row>
    <row r="23" spans="1:12" x14ac:dyDescent="0.2">
      <c r="A23" t="s">
        <v>58</v>
      </c>
      <c r="B23" t="s">
        <v>4</v>
      </c>
      <c r="C23">
        <v>1466749</v>
      </c>
      <c r="D23">
        <v>1519030</v>
      </c>
      <c r="E23">
        <v>103698</v>
      </c>
      <c r="F23">
        <v>3089477</v>
      </c>
      <c r="G23">
        <v>9</v>
      </c>
      <c r="H23">
        <v>5</v>
      </c>
      <c r="I23">
        <v>0</v>
      </c>
      <c r="J23">
        <v>14</v>
      </c>
      <c r="K23" s="117">
        <v>0.49124499837395869</v>
      </c>
      <c r="L23" s="117">
        <v>0.6428571428571429</v>
      </c>
    </row>
    <row r="24" spans="1:12" x14ac:dyDescent="0.2">
      <c r="A24" t="s">
        <v>59</v>
      </c>
      <c r="B24" t="s">
        <v>60</v>
      </c>
      <c r="C24">
        <v>913539</v>
      </c>
      <c r="D24">
        <v>985760</v>
      </c>
      <c r="E24">
        <v>64240</v>
      </c>
      <c r="F24">
        <v>1963539</v>
      </c>
      <c r="G24">
        <v>3</v>
      </c>
      <c r="H24">
        <v>5</v>
      </c>
      <c r="I24">
        <v>0</v>
      </c>
      <c r="J24">
        <v>8</v>
      </c>
      <c r="K24" s="117">
        <v>0.4809874590572627</v>
      </c>
      <c r="L24" s="117">
        <v>0.375</v>
      </c>
    </row>
    <row r="25" spans="1:12" x14ac:dyDescent="0.2">
      <c r="A25" t="s">
        <v>61</v>
      </c>
      <c r="B25" t="s">
        <v>62</v>
      </c>
      <c r="C25">
        <v>377127</v>
      </c>
      <c r="D25">
        <v>240774</v>
      </c>
      <c r="E25">
        <v>19138</v>
      </c>
      <c r="F25">
        <v>637039</v>
      </c>
      <c r="G25">
        <v>3</v>
      </c>
      <c r="H25">
        <v>1</v>
      </c>
      <c r="I25">
        <v>0</v>
      </c>
      <c r="J25">
        <v>4</v>
      </c>
      <c r="K25" s="117">
        <v>0.61033563629125054</v>
      </c>
      <c r="L25" s="117">
        <v>0.75</v>
      </c>
    </row>
    <row r="26" spans="1:12" x14ac:dyDescent="0.2">
      <c r="A26" t="s">
        <v>63</v>
      </c>
      <c r="B26" t="s">
        <v>64</v>
      </c>
      <c r="C26">
        <v>838283</v>
      </c>
      <c r="D26">
        <v>513600</v>
      </c>
      <c r="E26">
        <v>74420</v>
      </c>
      <c r="F26">
        <v>1426303</v>
      </c>
      <c r="G26">
        <v>6</v>
      </c>
      <c r="H26">
        <v>2</v>
      </c>
      <c r="I26">
        <v>0</v>
      </c>
      <c r="J26">
        <v>8</v>
      </c>
      <c r="K26" s="117">
        <v>0.62008546597597569</v>
      </c>
      <c r="L26" s="117">
        <v>0.75</v>
      </c>
    </row>
    <row r="27" spans="1:12" x14ac:dyDescent="0.2">
      <c r="A27" t="s">
        <v>65</v>
      </c>
      <c r="B27" t="s">
        <v>66</v>
      </c>
      <c r="C27">
        <v>203871</v>
      </c>
      <c r="D27">
        <v>148690</v>
      </c>
      <c r="E27">
        <v>15402</v>
      </c>
      <c r="F27">
        <v>367963</v>
      </c>
      <c r="G27">
        <v>1</v>
      </c>
      <c r="H27">
        <v>0</v>
      </c>
      <c r="I27">
        <v>0</v>
      </c>
      <c r="J27">
        <v>1</v>
      </c>
      <c r="K27" s="117">
        <v>0.57825737957403112</v>
      </c>
      <c r="L27" s="117">
        <v>1</v>
      </c>
    </row>
    <row r="28" spans="1:12" x14ac:dyDescent="0.2">
      <c r="A28" t="s">
        <v>67</v>
      </c>
      <c r="B28" t="s">
        <v>68</v>
      </c>
      <c r="C28">
        <v>340816</v>
      </c>
      <c r="D28">
        <v>185234</v>
      </c>
      <c r="E28">
        <v>9480</v>
      </c>
      <c r="F28">
        <v>535530</v>
      </c>
      <c r="G28">
        <v>2</v>
      </c>
      <c r="H28">
        <v>1</v>
      </c>
      <c r="I28">
        <v>0</v>
      </c>
      <c r="J28">
        <v>3</v>
      </c>
      <c r="K28" s="117">
        <v>0.64787757817697933</v>
      </c>
      <c r="L28" s="117">
        <v>0.66666666666666663</v>
      </c>
    </row>
    <row r="29" spans="1:12" x14ac:dyDescent="0.2">
      <c r="A29" t="s">
        <v>69</v>
      </c>
      <c r="B29" t="s">
        <v>70</v>
      </c>
      <c r="C29">
        <v>304809</v>
      </c>
      <c r="D29">
        <v>210147</v>
      </c>
      <c r="E29">
        <v>28053</v>
      </c>
      <c r="F29">
        <v>543009</v>
      </c>
      <c r="G29">
        <v>3</v>
      </c>
      <c r="H29">
        <v>1</v>
      </c>
      <c r="I29">
        <v>0</v>
      </c>
      <c r="J29">
        <v>4</v>
      </c>
      <c r="K29" s="117">
        <v>0.59191270710507304</v>
      </c>
      <c r="L29" s="117">
        <v>0.75</v>
      </c>
    </row>
    <row r="30" spans="1:12" x14ac:dyDescent="0.2">
      <c r="A30" t="s">
        <v>71</v>
      </c>
      <c r="B30" t="s">
        <v>72</v>
      </c>
      <c r="C30">
        <v>232379</v>
      </c>
      <c r="D30">
        <v>247469</v>
      </c>
      <c r="E30">
        <v>1072</v>
      </c>
      <c r="F30">
        <v>480920</v>
      </c>
      <c r="G30">
        <v>1</v>
      </c>
      <c r="H30">
        <v>1</v>
      </c>
      <c r="I30">
        <v>0</v>
      </c>
      <c r="J30">
        <v>2</v>
      </c>
      <c r="K30" s="117">
        <v>0.48427627081909269</v>
      </c>
      <c r="L30" s="117">
        <v>0.5</v>
      </c>
    </row>
    <row r="31" spans="1:12" x14ac:dyDescent="0.2">
      <c r="A31" t="s">
        <v>73</v>
      </c>
      <c r="B31" t="s">
        <v>74</v>
      </c>
      <c r="C31">
        <v>877265</v>
      </c>
      <c r="D31">
        <v>914172</v>
      </c>
      <c r="E31">
        <v>29928</v>
      </c>
      <c r="F31">
        <v>1821365</v>
      </c>
      <c r="G31">
        <v>6</v>
      </c>
      <c r="H31">
        <v>6</v>
      </c>
      <c r="I31">
        <v>0</v>
      </c>
      <c r="J31">
        <v>12</v>
      </c>
      <c r="K31" s="117">
        <v>0.48969905165517963</v>
      </c>
      <c r="L31" s="117">
        <v>0.5</v>
      </c>
    </row>
    <row r="32" spans="1:12" x14ac:dyDescent="0.2">
      <c r="A32" t="s">
        <v>75</v>
      </c>
      <c r="B32" t="s">
        <v>76</v>
      </c>
      <c r="C32">
        <v>240542</v>
      </c>
      <c r="D32">
        <v>271222</v>
      </c>
      <c r="E32">
        <v>121</v>
      </c>
      <c r="F32">
        <v>511885</v>
      </c>
      <c r="G32">
        <v>1</v>
      </c>
      <c r="H32">
        <v>2</v>
      </c>
      <c r="I32">
        <v>0</v>
      </c>
      <c r="J32">
        <v>3</v>
      </c>
      <c r="K32" s="117">
        <v>0.4700252460118336</v>
      </c>
      <c r="L32" s="117">
        <v>0.33333333333333331</v>
      </c>
    </row>
    <row r="33" spans="1:12" x14ac:dyDescent="0.2">
      <c r="A33" t="s">
        <v>77</v>
      </c>
      <c r="B33" t="s">
        <v>78</v>
      </c>
      <c r="C33">
        <v>1727550</v>
      </c>
      <c r="D33">
        <v>2339114</v>
      </c>
      <c r="E33">
        <v>578983</v>
      </c>
      <c r="F33">
        <v>4645647</v>
      </c>
      <c r="G33">
        <v>9</v>
      </c>
      <c r="H33">
        <v>18</v>
      </c>
      <c r="I33">
        <v>0</v>
      </c>
      <c r="J33">
        <v>27</v>
      </c>
      <c r="K33" s="117">
        <v>0.42480765561157746</v>
      </c>
      <c r="L33" s="117">
        <v>0.33333333333333331</v>
      </c>
    </row>
    <row r="34" spans="1:12" x14ac:dyDescent="0.2">
      <c r="A34" t="s">
        <v>79</v>
      </c>
      <c r="B34" t="s">
        <v>2</v>
      </c>
      <c r="C34">
        <v>1555364</v>
      </c>
      <c r="D34">
        <v>1303918</v>
      </c>
      <c r="E34">
        <v>8019</v>
      </c>
      <c r="F34">
        <v>2867301</v>
      </c>
      <c r="G34">
        <v>10</v>
      </c>
      <c r="H34">
        <v>3</v>
      </c>
      <c r="I34">
        <v>0</v>
      </c>
      <c r="J34">
        <v>13</v>
      </c>
      <c r="K34" s="117">
        <v>0.54397012956399549</v>
      </c>
      <c r="L34" s="117">
        <v>0.76923076923076927</v>
      </c>
    </row>
    <row r="35" spans="1:12" x14ac:dyDescent="0.2">
      <c r="A35" t="s">
        <v>80</v>
      </c>
      <c r="B35" t="s">
        <v>81</v>
      </c>
      <c r="C35">
        <v>138100</v>
      </c>
      <c r="D35">
        <v>95678</v>
      </c>
      <c r="E35">
        <v>14892</v>
      </c>
      <c r="F35">
        <v>248670</v>
      </c>
      <c r="G35">
        <v>1</v>
      </c>
      <c r="H35">
        <v>0</v>
      </c>
      <c r="I35">
        <v>0</v>
      </c>
      <c r="J35">
        <v>1</v>
      </c>
      <c r="K35" s="117">
        <v>0.5907313776317703</v>
      </c>
      <c r="L35" s="117">
        <v>1</v>
      </c>
    </row>
    <row r="36" spans="1:12" x14ac:dyDescent="0.2">
      <c r="A36" t="s">
        <v>82</v>
      </c>
      <c r="B36" t="s">
        <v>8</v>
      </c>
      <c r="C36">
        <v>1770923</v>
      </c>
      <c r="D36">
        <v>1241284</v>
      </c>
      <c r="E36">
        <v>49651</v>
      </c>
      <c r="F36">
        <v>3061858</v>
      </c>
      <c r="G36">
        <v>12</v>
      </c>
      <c r="H36">
        <v>4</v>
      </c>
      <c r="I36">
        <v>0</v>
      </c>
      <c r="J36">
        <v>16</v>
      </c>
      <c r="K36" s="117">
        <v>0.5879154387464075</v>
      </c>
      <c r="L36" s="117">
        <v>0.75</v>
      </c>
    </row>
    <row r="37" spans="1:12" x14ac:dyDescent="0.2">
      <c r="A37" t="s">
        <v>83</v>
      </c>
      <c r="B37" t="s">
        <v>84</v>
      </c>
      <c r="C37">
        <v>571960</v>
      </c>
      <c r="D37">
        <v>223028</v>
      </c>
      <c r="E37">
        <v>21778</v>
      </c>
      <c r="F37">
        <v>816766</v>
      </c>
      <c r="G37">
        <v>5</v>
      </c>
      <c r="H37">
        <v>0</v>
      </c>
      <c r="I37">
        <v>0</v>
      </c>
      <c r="J37">
        <v>5</v>
      </c>
      <c r="K37" s="117">
        <v>0.71945740061485208</v>
      </c>
      <c r="L37" s="117">
        <v>1</v>
      </c>
    </row>
    <row r="38" spans="1:12" x14ac:dyDescent="0.2">
      <c r="A38" t="s">
        <v>85</v>
      </c>
      <c r="B38" t="s">
        <v>86</v>
      </c>
      <c r="C38">
        <v>582909</v>
      </c>
      <c r="D38">
        <v>778139</v>
      </c>
      <c r="E38">
        <v>89654</v>
      </c>
      <c r="F38">
        <v>1450702</v>
      </c>
      <c r="G38">
        <v>1</v>
      </c>
      <c r="H38">
        <v>4</v>
      </c>
      <c r="I38">
        <v>0</v>
      </c>
      <c r="J38">
        <v>5</v>
      </c>
      <c r="K38" s="117">
        <v>0.42827953165501875</v>
      </c>
      <c r="L38" s="117">
        <v>0.2</v>
      </c>
    </row>
    <row r="39" spans="1:12" x14ac:dyDescent="0.2">
      <c r="A39" t="s">
        <v>87</v>
      </c>
      <c r="B39" t="s">
        <v>1</v>
      </c>
      <c r="C39">
        <v>1901801</v>
      </c>
      <c r="D39">
        <v>1524723</v>
      </c>
      <c r="E39">
        <v>22734</v>
      </c>
      <c r="F39">
        <v>3449258</v>
      </c>
      <c r="G39">
        <v>13</v>
      </c>
      <c r="H39">
        <v>5</v>
      </c>
      <c r="I39">
        <v>0</v>
      </c>
      <c r="J39">
        <v>18</v>
      </c>
      <c r="K39" s="117">
        <v>0.55502339980691806</v>
      </c>
      <c r="L39" s="117">
        <v>0.72222222222222221</v>
      </c>
    </row>
    <row r="40" spans="1:12" x14ac:dyDescent="0.2">
      <c r="A40" t="s">
        <v>88</v>
      </c>
      <c r="B40" t="s">
        <v>89</v>
      </c>
      <c r="C40">
        <v>122721</v>
      </c>
      <c r="D40">
        <v>192776</v>
      </c>
      <c r="E40">
        <v>760</v>
      </c>
      <c r="F40">
        <v>316257</v>
      </c>
      <c r="G40">
        <v>0</v>
      </c>
      <c r="H40">
        <v>2</v>
      </c>
      <c r="I40">
        <v>0</v>
      </c>
      <c r="J40">
        <v>2</v>
      </c>
      <c r="K40" s="117">
        <v>0.3889767573067256</v>
      </c>
      <c r="L40" s="117">
        <v>0</v>
      </c>
    </row>
    <row r="41" spans="1:12" x14ac:dyDescent="0.2">
      <c r="A41" t="s">
        <v>90</v>
      </c>
      <c r="B41" t="s">
        <v>91</v>
      </c>
      <c r="C41">
        <v>738113</v>
      </c>
      <c r="D41">
        <v>483954</v>
      </c>
      <c r="E41">
        <v>13281</v>
      </c>
      <c r="F41">
        <v>1235348</v>
      </c>
      <c r="G41">
        <v>6</v>
      </c>
      <c r="H41">
        <v>1</v>
      </c>
      <c r="I41">
        <v>0</v>
      </c>
      <c r="J41">
        <v>7</v>
      </c>
      <c r="K41" s="117">
        <v>0.60398734275616639</v>
      </c>
      <c r="L41" s="117">
        <v>0.8571428571428571</v>
      </c>
    </row>
    <row r="42" spans="1:12" x14ac:dyDescent="0.2">
      <c r="A42" t="s">
        <v>92</v>
      </c>
      <c r="B42" t="s">
        <v>93</v>
      </c>
      <c r="C42">
        <v>183834</v>
      </c>
      <c r="D42">
        <v>92485</v>
      </c>
      <c r="E42">
        <v>0</v>
      </c>
      <c r="F42">
        <v>276319</v>
      </c>
      <c r="G42">
        <v>1</v>
      </c>
      <c r="H42">
        <v>0</v>
      </c>
      <c r="I42">
        <v>0</v>
      </c>
      <c r="J42">
        <v>1</v>
      </c>
      <c r="K42" s="117">
        <v>0.66529626989095936</v>
      </c>
      <c r="L42" s="117">
        <v>1</v>
      </c>
    </row>
    <row r="43" spans="1:12" x14ac:dyDescent="0.2">
      <c r="A43" t="s">
        <v>94</v>
      </c>
      <c r="B43" t="s">
        <v>95</v>
      </c>
      <c r="C43">
        <v>848846</v>
      </c>
      <c r="D43">
        <v>497935</v>
      </c>
      <c r="E43">
        <v>49957</v>
      </c>
      <c r="F43">
        <v>1396738</v>
      </c>
      <c r="G43">
        <v>7</v>
      </c>
      <c r="H43">
        <v>2</v>
      </c>
      <c r="I43">
        <v>0</v>
      </c>
      <c r="J43">
        <v>9</v>
      </c>
      <c r="K43" s="117">
        <v>0.63027767692000403</v>
      </c>
      <c r="L43" s="117">
        <v>0.77777777777777779</v>
      </c>
    </row>
    <row r="44" spans="1:12" x14ac:dyDescent="0.2">
      <c r="A44" t="s">
        <v>96</v>
      </c>
      <c r="B44" t="s">
        <v>5</v>
      </c>
      <c r="C44">
        <v>2929985</v>
      </c>
      <c r="D44">
        <v>1996658</v>
      </c>
      <c r="E44">
        <v>106173</v>
      </c>
      <c r="F44">
        <v>5032816</v>
      </c>
      <c r="G44">
        <v>25</v>
      </c>
      <c r="H44">
        <v>11</v>
      </c>
      <c r="I44">
        <v>0</v>
      </c>
      <c r="J44">
        <v>36</v>
      </c>
      <c r="K44" s="117">
        <v>0.59472241037152473</v>
      </c>
      <c r="L44" s="117">
        <v>0.69444444444444442</v>
      </c>
    </row>
    <row r="45" spans="1:12" x14ac:dyDescent="0.2">
      <c r="A45" t="s">
        <v>97</v>
      </c>
      <c r="B45" t="s">
        <v>98</v>
      </c>
      <c r="C45">
        <v>351034</v>
      </c>
      <c r="D45">
        <v>183491</v>
      </c>
      <c r="E45">
        <v>31445</v>
      </c>
      <c r="F45">
        <v>565970</v>
      </c>
      <c r="G45">
        <v>4</v>
      </c>
      <c r="H45">
        <v>0</v>
      </c>
      <c r="I45">
        <v>0</v>
      </c>
      <c r="J45">
        <v>4</v>
      </c>
      <c r="K45" s="117">
        <v>0.65672138814835601</v>
      </c>
      <c r="L45" s="117">
        <v>1</v>
      </c>
    </row>
    <row r="46" spans="1:12" x14ac:dyDescent="0.2">
      <c r="A46" t="s">
        <v>99</v>
      </c>
      <c r="B46" t="s">
        <v>100</v>
      </c>
      <c r="C46">
        <v>59432</v>
      </c>
      <c r="D46">
        <v>123349</v>
      </c>
      <c r="E46">
        <v>8723</v>
      </c>
      <c r="F46">
        <v>191504</v>
      </c>
      <c r="G46">
        <v>0</v>
      </c>
      <c r="H46">
        <v>1</v>
      </c>
      <c r="I46">
        <v>0</v>
      </c>
      <c r="J46">
        <v>1</v>
      </c>
      <c r="K46" s="117">
        <v>0.32515414621869887</v>
      </c>
      <c r="L46" s="117">
        <v>0</v>
      </c>
    </row>
    <row r="47" spans="1:12" x14ac:dyDescent="0.2">
      <c r="A47" t="s">
        <v>101</v>
      </c>
      <c r="B47" t="s">
        <v>7</v>
      </c>
      <c r="C47">
        <v>1228848</v>
      </c>
      <c r="D47">
        <v>1014708</v>
      </c>
      <c r="E47">
        <v>-17363</v>
      </c>
      <c r="F47">
        <v>2226193</v>
      </c>
      <c r="G47">
        <v>8</v>
      </c>
      <c r="H47">
        <v>3</v>
      </c>
      <c r="I47">
        <v>0</v>
      </c>
      <c r="J47">
        <v>11</v>
      </c>
      <c r="K47" s="117">
        <v>0.54772334633055741</v>
      </c>
      <c r="L47" s="117">
        <v>0.72727272727272729</v>
      </c>
    </row>
    <row r="48" spans="1:12" x14ac:dyDescent="0.2">
      <c r="A48" t="s">
        <v>102</v>
      </c>
      <c r="B48" t="s">
        <v>103</v>
      </c>
      <c r="C48">
        <v>981853</v>
      </c>
      <c r="D48">
        <v>1113352</v>
      </c>
      <c r="E48">
        <v>0</v>
      </c>
      <c r="F48">
        <v>2095205</v>
      </c>
      <c r="G48">
        <v>4</v>
      </c>
      <c r="H48">
        <v>6</v>
      </c>
      <c r="I48">
        <v>0</v>
      </c>
      <c r="J48">
        <v>10</v>
      </c>
      <c r="K48" s="117">
        <v>0.46861906114198848</v>
      </c>
      <c r="L48" s="117">
        <v>0.4</v>
      </c>
    </row>
    <row r="49" spans="1:12" x14ac:dyDescent="0.2">
      <c r="A49" t="s">
        <v>104</v>
      </c>
      <c r="B49" t="s">
        <v>105</v>
      </c>
      <c r="C49">
        <v>242823</v>
      </c>
      <c r="D49">
        <v>182484</v>
      </c>
      <c r="E49">
        <v>14081</v>
      </c>
      <c r="F49">
        <v>439388</v>
      </c>
      <c r="G49">
        <v>3</v>
      </c>
      <c r="H49">
        <v>0</v>
      </c>
      <c r="I49">
        <v>0</v>
      </c>
      <c r="J49">
        <v>3</v>
      </c>
      <c r="K49" s="117">
        <v>0.57093581812667082</v>
      </c>
      <c r="L49" s="117">
        <v>1</v>
      </c>
    </row>
    <row r="50" spans="1:12" x14ac:dyDescent="0.2">
      <c r="A50" t="s">
        <v>106</v>
      </c>
      <c r="B50" t="s">
        <v>11</v>
      </c>
      <c r="C50">
        <v>1233336</v>
      </c>
      <c r="D50">
        <v>1102581</v>
      </c>
      <c r="E50">
        <v>19663</v>
      </c>
      <c r="F50">
        <v>2355580</v>
      </c>
      <c r="G50">
        <v>5</v>
      </c>
      <c r="H50">
        <v>3</v>
      </c>
      <c r="I50">
        <v>0</v>
      </c>
      <c r="J50">
        <v>8</v>
      </c>
      <c r="K50" s="117">
        <v>0.52798793792758902</v>
      </c>
      <c r="L50" s="117">
        <v>0.625</v>
      </c>
    </row>
    <row r="51" spans="1:12" x14ac:dyDescent="0.2">
      <c r="A51" t="s">
        <v>107</v>
      </c>
      <c r="B51" t="s">
        <v>108</v>
      </c>
      <c r="C51">
        <v>113038</v>
      </c>
      <c r="D51">
        <v>37803</v>
      </c>
      <c r="E51">
        <v>20312</v>
      </c>
      <c r="F51">
        <v>171153</v>
      </c>
      <c r="G51">
        <v>1</v>
      </c>
      <c r="H51">
        <v>0</v>
      </c>
      <c r="I51">
        <v>0</v>
      </c>
      <c r="J51">
        <v>1</v>
      </c>
      <c r="K51" s="117">
        <v>0.74938511412679576</v>
      </c>
      <c r="L51" s="11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2021-12-27T01:18:28Z</dcterms:modified>
</cp:coreProperties>
</file>