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940D5037-45C9-4D42-9A8E-1C5A678C2E94}" xr6:coauthVersionLast="47" xr6:coauthVersionMax="47" xr10:uidLastSave="{00000000-0000-0000-0000-000000000000}"/>
  <bookViews>
    <workbookView xWindow="1300" yWindow="580" windowWidth="27500" windowHeight="17420" tabRatio="500" xr2:uid="{00000000-000D-0000-FFFF-FFFF00000000}"/>
  </bookViews>
  <sheets>
    <sheet name="Election Results by State" sheetId="2" r:id="rId1"/>
    <sheet name="Uncontested Races" sheetId="6" r:id="rId2"/>
    <sheet name="Uncontested by State PIVOT" sheetId="7" r:id="rId3"/>
    <sheet name="EXPORT" sheetId="8" r:id="rId4"/>
  </sheets>
  <definedNames>
    <definedName name="_xlnm._FilterDatabase" localSheetId="0" hidden="1">'Election Results by State'!$V$2:$V$52</definedName>
    <definedName name="_xlnm._FilterDatabase" localSheetId="1" hidden="1">'Uncontested Races'!$A$2:$J$65</definedName>
  </definedNames>
  <calcPr calcId="191029"/>
  <pivotCaches>
    <pivotCache cacheId="1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2" i="2" l="1"/>
  <c r="W52" i="2"/>
  <c r="X51" i="2"/>
  <c r="W51" i="2"/>
  <c r="X50" i="2"/>
  <c r="W50" i="2"/>
  <c r="X49" i="2"/>
  <c r="W49" i="2"/>
  <c r="X48" i="2"/>
  <c r="W48" i="2"/>
  <c r="X47" i="2"/>
  <c r="W47" i="2"/>
  <c r="X46" i="2"/>
  <c r="W46" i="2"/>
  <c r="X45" i="2"/>
  <c r="W45" i="2"/>
  <c r="X44" i="2"/>
  <c r="W44" i="2"/>
  <c r="X43" i="2"/>
  <c r="W43" i="2"/>
  <c r="X42" i="2"/>
  <c r="W42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30" i="2"/>
  <c r="W30" i="2"/>
  <c r="X29" i="2"/>
  <c r="W29" i="2"/>
  <c r="X28" i="2"/>
  <c r="W28" i="2"/>
  <c r="X27" i="2"/>
  <c r="W27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X4" i="2"/>
  <c r="W4" i="2"/>
  <c r="X3" i="2"/>
  <c r="W3" i="2"/>
  <c r="O4" i="2"/>
  <c r="P4" i="2"/>
  <c r="R4" i="2"/>
  <c r="O5" i="2"/>
  <c r="P5" i="2"/>
  <c r="R5" i="2"/>
  <c r="O6" i="2"/>
  <c r="P6" i="2"/>
  <c r="R6" i="2"/>
  <c r="O7" i="2"/>
  <c r="P7" i="2"/>
  <c r="R7" i="2"/>
  <c r="O8" i="2"/>
  <c r="P8" i="2"/>
  <c r="R8" i="2"/>
  <c r="O9" i="2"/>
  <c r="P9" i="2"/>
  <c r="R9" i="2"/>
  <c r="O10" i="2"/>
  <c r="P10" i="2"/>
  <c r="R10" i="2"/>
  <c r="O11" i="2"/>
  <c r="P11" i="2"/>
  <c r="R11" i="2"/>
  <c r="O12" i="2"/>
  <c r="P12" i="2"/>
  <c r="R12" i="2"/>
  <c r="O13" i="2"/>
  <c r="P13" i="2"/>
  <c r="R13" i="2"/>
  <c r="O14" i="2"/>
  <c r="P14" i="2"/>
  <c r="R14" i="2"/>
  <c r="O15" i="2"/>
  <c r="P15" i="2"/>
  <c r="R15" i="2"/>
  <c r="O16" i="2"/>
  <c r="P16" i="2"/>
  <c r="R16" i="2"/>
  <c r="O17" i="2"/>
  <c r="P17" i="2"/>
  <c r="R17" i="2"/>
  <c r="O18" i="2"/>
  <c r="P18" i="2"/>
  <c r="R18" i="2"/>
  <c r="O19" i="2"/>
  <c r="P19" i="2"/>
  <c r="R19" i="2"/>
  <c r="O20" i="2"/>
  <c r="P20" i="2"/>
  <c r="R20" i="2"/>
  <c r="O21" i="2"/>
  <c r="P21" i="2"/>
  <c r="R21" i="2"/>
  <c r="O22" i="2"/>
  <c r="P22" i="2"/>
  <c r="R22" i="2"/>
  <c r="O23" i="2"/>
  <c r="P23" i="2"/>
  <c r="R23" i="2"/>
  <c r="O24" i="2"/>
  <c r="P24" i="2"/>
  <c r="R24" i="2"/>
  <c r="O25" i="2"/>
  <c r="R25" i="2"/>
  <c r="O26" i="2"/>
  <c r="P26" i="2"/>
  <c r="R26" i="2"/>
  <c r="O27" i="2"/>
  <c r="P27" i="2"/>
  <c r="R27" i="2"/>
  <c r="O28" i="2"/>
  <c r="P28" i="2"/>
  <c r="R28" i="2"/>
  <c r="O29" i="2"/>
  <c r="P29" i="2"/>
  <c r="R29" i="2"/>
  <c r="O30" i="2"/>
  <c r="P30" i="2"/>
  <c r="R30" i="2"/>
  <c r="O31" i="2"/>
  <c r="P31" i="2"/>
  <c r="R31" i="2"/>
  <c r="O32" i="2"/>
  <c r="P32" i="2"/>
  <c r="R32" i="2"/>
  <c r="O33" i="2"/>
  <c r="P33" i="2"/>
  <c r="R33" i="2"/>
  <c r="O34" i="2"/>
  <c r="P34" i="2"/>
  <c r="R34" i="2"/>
  <c r="O35" i="2"/>
  <c r="P35" i="2"/>
  <c r="R35" i="2"/>
  <c r="O36" i="2"/>
  <c r="P36" i="2"/>
  <c r="R36" i="2"/>
  <c r="O37" i="2"/>
  <c r="P37" i="2"/>
  <c r="R37" i="2"/>
  <c r="O38" i="2"/>
  <c r="P38" i="2"/>
  <c r="R38" i="2"/>
  <c r="O39" i="2"/>
  <c r="P39" i="2"/>
  <c r="R39" i="2"/>
  <c r="O40" i="2"/>
  <c r="P40" i="2"/>
  <c r="R40" i="2"/>
  <c r="O41" i="2"/>
  <c r="P41" i="2"/>
  <c r="R41" i="2"/>
  <c r="O42" i="2"/>
  <c r="P42" i="2"/>
  <c r="R42" i="2"/>
  <c r="O43" i="2"/>
  <c r="P43" i="2"/>
  <c r="R43" i="2"/>
  <c r="O44" i="2"/>
  <c r="P44" i="2"/>
  <c r="R44" i="2"/>
  <c r="O45" i="2"/>
  <c r="P45" i="2"/>
  <c r="R45" i="2"/>
  <c r="O46" i="2"/>
  <c r="P46" i="2"/>
  <c r="R46" i="2"/>
  <c r="O47" i="2"/>
  <c r="P47" i="2"/>
  <c r="R47" i="2"/>
  <c r="O48" i="2"/>
  <c r="P48" i="2"/>
  <c r="R48" i="2"/>
  <c r="O49" i="2"/>
  <c r="P49" i="2"/>
  <c r="R49" i="2"/>
  <c r="O50" i="2"/>
  <c r="P50" i="2"/>
  <c r="R50" i="2"/>
  <c r="O51" i="2"/>
  <c r="P51" i="2"/>
  <c r="R51" i="2"/>
  <c r="O52" i="2"/>
  <c r="P52" i="2"/>
  <c r="R52" i="2"/>
  <c r="R3" i="2"/>
  <c r="P3" i="2"/>
  <c r="O3" i="2"/>
  <c r="T4" i="6"/>
  <c r="T5" i="6"/>
  <c r="N6" i="6"/>
  <c r="O6" i="6"/>
  <c r="S6" i="6" s="1"/>
  <c r="T6" i="6"/>
  <c r="N7" i="6"/>
  <c r="R7" i="6" s="1"/>
  <c r="O7" i="6"/>
  <c r="S7" i="6" s="1"/>
  <c r="T7" i="6"/>
  <c r="T8" i="6"/>
  <c r="T9" i="6"/>
  <c r="T10" i="6"/>
  <c r="T11" i="6"/>
  <c r="T12" i="6"/>
  <c r="T13" i="6"/>
  <c r="T14" i="6"/>
  <c r="T15" i="6"/>
  <c r="N16" i="6"/>
  <c r="R16" i="6" s="1"/>
  <c r="O16" i="6"/>
  <c r="S16" i="6" s="1"/>
  <c r="T16" i="6"/>
  <c r="N17" i="6"/>
  <c r="R17" i="6" s="1"/>
  <c r="O17" i="6"/>
  <c r="Q17" i="6" s="1"/>
  <c r="U17" i="6" s="1"/>
  <c r="T17" i="6"/>
  <c r="N18" i="6"/>
  <c r="Q18" i="6" s="1"/>
  <c r="U18" i="6" s="1"/>
  <c r="O18" i="6"/>
  <c r="S18" i="6" s="1"/>
  <c r="T18" i="6"/>
  <c r="T19" i="6"/>
  <c r="N20" i="6"/>
  <c r="R20" i="6" s="1"/>
  <c r="O20" i="6"/>
  <c r="S20" i="6" s="1"/>
  <c r="Q20" i="6"/>
  <c r="U20" i="6" s="1"/>
  <c r="T20" i="6"/>
  <c r="N21" i="6"/>
  <c r="R21" i="6" s="1"/>
  <c r="O21" i="6"/>
  <c r="S21" i="6"/>
  <c r="T21" i="6"/>
  <c r="N22" i="6"/>
  <c r="O22" i="6"/>
  <c r="S22" i="6" s="1"/>
  <c r="T22" i="6"/>
  <c r="N23" i="6"/>
  <c r="R23" i="6" s="1"/>
  <c r="O23" i="6"/>
  <c r="S23" i="6" s="1"/>
  <c r="T23" i="6"/>
  <c r="T24" i="6"/>
  <c r="N25" i="6"/>
  <c r="R25" i="6" s="1"/>
  <c r="O25" i="6"/>
  <c r="S25" i="6" s="1"/>
  <c r="T25" i="6"/>
  <c r="N26" i="6"/>
  <c r="R26" i="6" s="1"/>
  <c r="O26" i="6"/>
  <c r="S26" i="6" s="1"/>
  <c r="T26" i="6"/>
  <c r="N27" i="6"/>
  <c r="Q27" i="6" s="1"/>
  <c r="U27" i="6" s="1"/>
  <c r="O27" i="6"/>
  <c r="S27" i="6"/>
  <c r="T27" i="6"/>
  <c r="N28" i="6"/>
  <c r="R28" i="6" s="1"/>
  <c r="O28" i="6"/>
  <c r="S28" i="6" s="1"/>
  <c r="T28" i="6"/>
  <c r="N29" i="6"/>
  <c r="O29" i="6"/>
  <c r="S29" i="6"/>
  <c r="T29" i="6"/>
  <c r="N30" i="6"/>
  <c r="O30" i="6"/>
  <c r="S30" i="6" s="1"/>
  <c r="T30" i="6"/>
  <c r="N31" i="6"/>
  <c r="R31" i="6" s="1"/>
  <c r="O31" i="6"/>
  <c r="S31" i="6" s="1"/>
  <c r="T31" i="6"/>
  <c r="T32" i="6"/>
  <c r="T33" i="6"/>
  <c r="T34" i="6"/>
  <c r="T35" i="6"/>
  <c r="N36" i="6"/>
  <c r="Q36" i="6" s="1"/>
  <c r="U36" i="6" s="1"/>
  <c r="O36" i="6"/>
  <c r="S36" i="6" s="1"/>
  <c r="T36" i="6"/>
  <c r="N37" i="6"/>
  <c r="O37" i="6"/>
  <c r="S37" i="6" s="1"/>
  <c r="T37" i="6"/>
  <c r="T38" i="6"/>
  <c r="N39" i="6"/>
  <c r="R39" i="6" s="1"/>
  <c r="O39" i="6"/>
  <c r="S39" i="6" s="1"/>
  <c r="T39" i="6"/>
  <c r="N40" i="6"/>
  <c r="O40" i="6"/>
  <c r="S40" i="6" s="1"/>
  <c r="T40" i="6"/>
  <c r="N41" i="6"/>
  <c r="R41" i="6" s="1"/>
  <c r="O41" i="6"/>
  <c r="S41" i="6" s="1"/>
  <c r="T41" i="6"/>
  <c r="N42" i="6"/>
  <c r="O42" i="6"/>
  <c r="S42" i="6" s="1"/>
  <c r="Q42" i="6"/>
  <c r="U42" i="6" s="1"/>
  <c r="R42" i="6"/>
  <c r="T42" i="6"/>
  <c r="N43" i="6"/>
  <c r="R43" i="6" s="1"/>
  <c r="O43" i="6"/>
  <c r="S43" i="6" s="1"/>
  <c r="T43" i="6"/>
  <c r="N44" i="6"/>
  <c r="Q44" i="6" s="1"/>
  <c r="U44" i="6" s="1"/>
  <c r="O44" i="6"/>
  <c r="S44" i="6" s="1"/>
  <c r="T44" i="6"/>
  <c r="N45" i="6"/>
  <c r="O45" i="6"/>
  <c r="S45" i="6"/>
  <c r="T45" i="6"/>
  <c r="T46" i="6"/>
  <c r="T47" i="6"/>
  <c r="T48" i="6"/>
  <c r="N49" i="6"/>
  <c r="R49" i="6" s="1"/>
  <c r="O49" i="6"/>
  <c r="Q49" i="6" s="1"/>
  <c r="U49" i="6" s="1"/>
  <c r="T49" i="6"/>
  <c r="N50" i="6"/>
  <c r="Q50" i="6" s="1"/>
  <c r="U50" i="6" s="1"/>
  <c r="O50" i="6"/>
  <c r="S50" i="6" s="1"/>
  <c r="T50" i="6"/>
  <c r="N51" i="6"/>
  <c r="O51" i="6"/>
  <c r="Q51" i="6"/>
  <c r="U51" i="6" s="1"/>
  <c r="R51" i="6"/>
  <c r="S51" i="6"/>
  <c r="T51" i="6"/>
  <c r="N52" i="6"/>
  <c r="O52" i="6"/>
  <c r="S52" i="6"/>
  <c r="T52" i="6"/>
  <c r="N53" i="6"/>
  <c r="O53" i="6"/>
  <c r="S53" i="6" s="1"/>
  <c r="T53" i="6"/>
  <c r="T54" i="6"/>
  <c r="N55" i="6"/>
  <c r="R55" i="6" s="1"/>
  <c r="O55" i="6"/>
  <c r="S55" i="6" s="1"/>
  <c r="T55" i="6"/>
  <c r="T56" i="6"/>
  <c r="T57" i="6"/>
  <c r="N58" i="6"/>
  <c r="O58" i="6"/>
  <c r="S58" i="6" s="1"/>
  <c r="T58" i="6"/>
  <c r="N59" i="6"/>
  <c r="O59" i="6"/>
  <c r="S59" i="6" s="1"/>
  <c r="R59" i="6"/>
  <c r="T59" i="6"/>
  <c r="N60" i="6"/>
  <c r="O60" i="6"/>
  <c r="S60" i="6" s="1"/>
  <c r="T60" i="6"/>
  <c r="T61" i="6"/>
  <c r="T62" i="6"/>
  <c r="N63" i="6"/>
  <c r="R63" i="6" s="1"/>
  <c r="O63" i="6"/>
  <c r="S63" i="6" s="1"/>
  <c r="T63" i="6"/>
  <c r="N64" i="6"/>
  <c r="R64" i="6" s="1"/>
  <c r="O64" i="6"/>
  <c r="S64" i="6" s="1"/>
  <c r="T64" i="6"/>
  <c r="N65" i="6"/>
  <c r="O65" i="6"/>
  <c r="S65" i="6" s="1"/>
  <c r="T65" i="6"/>
  <c r="T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L3" i="6"/>
  <c r="K3" i="6"/>
  <c r="C70" i="6"/>
  <c r="M56" i="6"/>
  <c r="N56" i="6" s="1"/>
  <c r="F47" i="6"/>
  <c r="F33" i="6"/>
  <c r="F34" i="6"/>
  <c r="F35" i="6"/>
  <c r="G15" i="6"/>
  <c r="F15" i="6" s="1"/>
  <c r="G20" i="6"/>
  <c r="F20" i="6" s="1"/>
  <c r="G65" i="6"/>
  <c r="G64" i="6"/>
  <c r="G63" i="6"/>
  <c r="G60" i="6"/>
  <c r="G59" i="6"/>
  <c r="G58" i="6"/>
  <c r="G55" i="6"/>
  <c r="G53" i="6"/>
  <c r="G52" i="6"/>
  <c r="G51" i="6"/>
  <c r="G50" i="6"/>
  <c r="G49" i="6"/>
  <c r="G48" i="6"/>
  <c r="G45" i="6"/>
  <c r="G44" i="6"/>
  <c r="G43" i="6"/>
  <c r="G42" i="6"/>
  <c r="G41" i="6"/>
  <c r="G40" i="6"/>
  <c r="G39" i="6"/>
  <c r="G38" i="6"/>
  <c r="G37" i="6"/>
  <c r="G36" i="6"/>
  <c r="G31" i="6"/>
  <c r="G30" i="6"/>
  <c r="G29" i="6"/>
  <c r="G28" i="6"/>
  <c r="G27" i="6"/>
  <c r="G26" i="6"/>
  <c r="G25" i="6"/>
  <c r="G23" i="6"/>
  <c r="G22" i="6"/>
  <c r="G21" i="6"/>
  <c r="G18" i="6"/>
  <c r="G17" i="6"/>
  <c r="G16" i="6"/>
  <c r="G14" i="6"/>
  <c r="F14" i="6" s="1"/>
  <c r="G13" i="6"/>
  <c r="F13" i="6" s="1"/>
  <c r="G11" i="6"/>
  <c r="F11" i="6" s="1"/>
  <c r="G10" i="6"/>
  <c r="F10" i="6" s="1"/>
  <c r="G9" i="6"/>
  <c r="G8" i="6"/>
  <c r="G7" i="6"/>
  <c r="G6" i="6"/>
  <c r="G12" i="6"/>
  <c r="F12" i="6" s="1"/>
  <c r="F4" i="6"/>
  <c r="F5" i="6"/>
  <c r="Q26" i="6" l="1"/>
  <c r="U26" i="6" s="1"/>
  <c r="Q37" i="6"/>
  <c r="U37" i="6" s="1"/>
  <c r="Q59" i="6"/>
  <c r="U59" i="6" s="1"/>
  <c r="Q43" i="6"/>
  <c r="U43" i="6" s="1"/>
  <c r="Q55" i="6"/>
  <c r="U55" i="6" s="1"/>
  <c r="R36" i="6"/>
  <c r="Q40" i="6"/>
  <c r="U40" i="6" s="1"/>
  <c r="Q64" i="6"/>
  <c r="U64" i="6" s="1"/>
  <c r="R50" i="6"/>
  <c r="R44" i="6"/>
  <c r="Q60" i="6"/>
  <c r="U60" i="6" s="1"/>
  <c r="Q28" i="6"/>
  <c r="U28" i="6" s="1"/>
  <c r="R40" i="6"/>
  <c r="R27" i="6"/>
  <c r="Q58" i="6"/>
  <c r="U58" i="6" s="1"/>
  <c r="R60" i="6"/>
  <c r="R18" i="6"/>
  <c r="Q65" i="6"/>
  <c r="U65" i="6" s="1"/>
  <c r="Q52" i="6"/>
  <c r="U52" i="6" s="1"/>
  <c r="O56" i="6"/>
  <c r="S56" i="6" s="1"/>
  <c r="R56" i="6"/>
  <c r="Q22" i="6"/>
  <c r="U22" i="6" s="1"/>
  <c r="Q6" i="6"/>
  <c r="U6" i="6" s="1"/>
  <c r="R65" i="6"/>
  <c r="R52" i="6"/>
  <c r="Q30" i="6"/>
  <c r="U30" i="6" s="1"/>
  <c r="R58" i="6"/>
  <c r="Q31" i="6"/>
  <c r="U31" i="6" s="1"/>
  <c r="S17" i="6"/>
  <c r="Q53" i="6"/>
  <c r="U53" i="6" s="1"/>
  <c r="Q63" i="6"/>
  <c r="U63" i="6" s="1"/>
  <c r="S49" i="6"/>
  <c r="Q45" i="6"/>
  <c r="U45" i="6" s="1"/>
  <c r="Q41" i="6"/>
  <c r="U41" i="6" s="1"/>
  <c r="Q39" i="6"/>
  <c r="U39" i="6" s="1"/>
  <c r="Q29" i="6"/>
  <c r="U29" i="6" s="1"/>
  <c r="Q25" i="6"/>
  <c r="U25" i="6" s="1"/>
  <c r="Q23" i="6"/>
  <c r="U23" i="6" s="1"/>
  <c r="Q7" i="6"/>
  <c r="U7" i="6" s="1"/>
  <c r="Q16" i="6"/>
  <c r="U16" i="6" s="1"/>
  <c r="R45" i="6"/>
  <c r="R37" i="6"/>
  <c r="R53" i="6"/>
  <c r="R29" i="6"/>
  <c r="R30" i="6"/>
  <c r="R22" i="6"/>
  <c r="Q21" i="6"/>
  <c r="U21" i="6" s="1"/>
  <c r="R6" i="6"/>
  <c r="D57" i="2"/>
  <c r="D25" i="2"/>
  <c r="E52" i="2"/>
  <c r="Q52" i="2" s="1"/>
  <c r="E51" i="2"/>
  <c r="Q51" i="2" s="1"/>
  <c r="E50" i="2"/>
  <c r="Q50" i="2" s="1"/>
  <c r="E49" i="2"/>
  <c r="Q49" i="2" s="1"/>
  <c r="E48" i="2"/>
  <c r="Q48" i="2" s="1"/>
  <c r="E47" i="2"/>
  <c r="Q47" i="2" s="1"/>
  <c r="E46" i="2"/>
  <c r="Q46" i="2" s="1"/>
  <c r="E45" i="2"/>
  <c r="Q45" i="2" s="1"/>
  <c r="E44" i="2"/>
  <c r="Q44" i="2" s="1"/>
  <c r="E43" i="2"/>
  <c r="Q43" i="2" s="1"/>
  <c r="E42" i="2"/>
  <c r="Q42" i="2" s="1"/>
  <c r="E41" i="2"/>
  <c r="Q41" i="2" s="1"/>
  <c r="E40" i="2"/>
  <c r="Q40" i="2" s="1"/>
  <c r="E39" i="2"/>
  <c r="Q39" i="2" s="1"/>
  <c r="E38" i="2"/>
  <c r="Q38" i="2" s="1"/>
  <c r="E37" i="2"/>
  <c r="Q37" i="2" s="1"/>
  <c r="E36" i="2"/>
  <c r="Q36" i="2" s="1"/>
  <c r="E35" i="2"/>
  <c r="Q35" i="2" s="1"/>
  <c r="E34" i="2"/>
  <c r="Q34" i="2" s="1"/>
  <c r="E33" i="2"/>
  <c r="Q33" i="2" s="1"/>
  <c r="E32" i="2"/>
  <c r="Q32" i="2" s="1"/>
  <c r="E31" i="2"/>
  <c r="Q31" i="2" s="1"/>
  <c r="E30" i="2"/>
  <c r="Q30" i="2" s="1"/>
  <c r="E29" i="2"/>
  <c r="Q29" i="2" s="1"/>
  <c r="E28" i="2"/>
  <c r="Q28" i="2" s="1"/>
  <c r="E27" i="2"/>
  <c r="Q27" i="2" s="1"/>
  <c r="E26" i="2"/>
  <c r="Q26" i="2" s="1"/>
  <c r="E24" i="2"/>
  <c r="Q24" i="2" s="1"/>
  <c r="E23" i="2"/>
  <c r="Q23" i="2" s="1"/>
  <c r="E22" i="2"/>
  <c r="Q22" i="2" s="1"/>
  <c r="E21" i="2"/>
  <c r="Q21" i="2" s="1"/>
  <c r="E20" i="2"/>
  <c r="Q20" i="2" s="1"/>
  <c r="E19" i="2"/>
  <c r="Q19" i="2" s="1"/>
  <c r="E18" i="2"/>
  <c r="Q18" i="2" s="1"/>
  <c r="E17" i="2"/>
  <c r="Q17" i="2" s="1"/>
  <c r="E16" i="2"/>
  <c r="Q16" i="2" s="1"/>
  <c r="E15" i="2"/>
  <c r="Q15" i="2" s="1"/>
  <c r="E14" i="2"/>
  <c r="Q14" i="2" s="1"/>
  <c r="E13" i="2"/>
  <c r="Q13" i="2" s="1"/>
  <c r="E12" i="2"/>
  <c r="Q12" i="2" s="1"/>
  <c r="E11" i="2"/>
  <c r="Q11" i="2" s="1"/>
  <c r="E10" i="2"/>
  <c r="Q10" i="2" s="1"/>
  <c r="E9" i="2"/>
  <c r="Q9" i="2" s="1"/>
  <c r="E8" i="2"/>
  <c r="Q8" i="2" s="1"/>
  <c r="E7" i="2"/>
  <c r="Q7" i="2" s="1"/>
  <c r="E6" i="2"/>
  <c r="Q6" i="2" s="1"/>
  <c r="E5" i="2"/>
  <c r="Q5" i="2" s="1"/>
  <c r="E4" i="2"/>
  <c r="Q4" i="2" s="1"/>
  <c r="J67" i="6"/>
  <c r="I67" i="6"/>
  <c r="H67" i="6"/>
  <c r="G67" i="6"/>
  <c r="F3" i="6"/>
  <c r="F6" i="6"/>
  <c r="F7" i="6"/>
  <c r="F8" i="6"/>
  <c r="F9" i="6"/>
  <c r="F16" i="6"/>
  <c r="F17" i="6"/>
  <c r="F18" i="6"/>
  <c r="F19" i="6"/>
  <c r="F21" i="6"/>
  <c r="F22" i="6"/>
  <c r="F23" i="6"/>
  <c r="F24" i="6"/>
  <c r="F25" i="6"/>
  <c r="F26" i="6"/>
  <c r="F27" i="6"/>
  <c r="F28" i="6"/>
  <c r="F29" i="6"/>
  <c r="F30" i="6"/>
  <c r="F31" i="6"/>
  <c r="F32" i="6"/>
  <c r="F36" i="6"/>
  <c r="F37" i="6"/>
  <c r="F38" i="6"/>
  <c r="F39" i="6"/>
  <c r="F40" i="6"/>
  <c r="F41" i="6"/>
  <c r="F42" i="6"/>
  <c r="F43" i="6"/>
  <c r="F44" i="6"/>
  <c r="F45" i="6"/>
  <c r="F46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E67" i="6"/>
  <c r="D67" i="6"/>
  <c r="J52" i="2"/>
  <c r="M65" i="6" s="1"/>
  <c r="J51" i="2"/>
  <c r="M64" i="6" s="1"/>
  <c r="J50" i="2"/>
  <c r="M63" i="6" s="1"/>
  <c r="J49" i="2"/>
  <c r="M62" i="6" s="1"/>
  <c r="O62" i="6" s="1"/>
  <c r="S62" i="6" s="1"/>
  <c r="J48" i="2"/>
  <c r="M61" i="6" s="1"/>
  <c r="N61" i="6" s="1"/>
  <c r="O61" i="6" s="1"/>
  <c r="S61" i="6" s="1"/>
  <c r="J47" i="2"/>
  <c r="M60" i="6" s="1"/>
  <c r="J46" i="2"/>
  <c r="M59" i="6" s="1"/>
  <c r="J45" i="2"/>
  <c r="M58" i="6" s="1"/>
  <c r="J44" i="2"/>
  <c r="M57" i="6" s="1"/>
  <c r="O57" i="6" s="1"/>
  <c r="J42" i="2"/>
  <c r="M55" i="6" s="1"/>
  <c r="J41" i="2"/>
  <c r="M54" i="6" s="1"/>
  <c r="O54" i="6" s="1"/>
  <c r="N54" i="6" s="1"/>
  <c r="R54" i="6" s="1"/>
  <c r="J40" i="2"/>
  <c r="M53" i="6" s="1"/>
  <c r="J39" i="2"/>
  <c r="M52" i="6" s="1"/>
  <c r="J38" i="2"/>
  <c r="M51" i="6" s="1"/>
  <c r="J37" i="2"/>
  <c r="M50" i="6" s="1"/>
  <c r="J36" i="2"/>
  <c r="M49" i="6" s="1"/>
  <c r="J35" i="2"/>
  <c r="M48" i="6" s="1"/>
  <c r="O48" i="6" s="1"/>
  <c r="J34" i="2"/>
  <c r="J33" i="2"/>
  <c r="M45" i="6" s="1"/>
  <c r="J32" i="2"/>
  <c r="M44" i="6" s="1"/>
  <c r="J31" i="2"/>
  <c r="M43" i="6" s="1"/>
  <c r="J30" i="2"/>
  <c r="M42" i="6" s="1"/>
  <c r="J29" i="2"/>
  <c r="M41" i="6" s="1"/>
  <c r="J28" i="2"/>
  <c r="M40" i="6" s="1"/>
  <c r="J27" i="2"/>
  <c r="M39" i="6" s="1"/>
  <c r="J26" i="2"/>
  <c r="M38" i="6" s="1"/>
  <c r="N38" i="6" s="1"/>
  <c r="R38" i="6" s="1"/>
  <c r="J25" i="2"/>
  <c r="M37" i="6" s="1"/>
  <c r="J24" i="2"/>
  <c r="M36" i="6" s="1"/>
  <c r="J23" i="2"/>
  <c r="J22" i="2"/>
  <c r="M31" i="6" s="1"/>
  <c r="J21" i="2"/>
  <c r="M30" i="6" s="1"/>
  <c r="J20" i="2"/>
  <c r="M29" i="6" s="1"/>
  <c r="J19" i="2"/>
  <c r="M28" i="6" s="1"/>
  <c r="J18" i="2"/>
  <c r="M27" i="6" s="1"/>
  <c r="J17" i="2"/>
  <c r="M26" i="6" s="1"/>
  <c r="J16" i="2"/>
  <c r="M25" i="6" s="1"/>
  <c r="J15" i="2"/>
  <c r="M24" i="6" s="1"/>
  <c r="O24" i="6" s="1"/>
  <c r="J14" i="2"/>
  <c r="M23" i="6" s="1"/>
  <c r="J13" i="2"/>
  <c r="M22" i="6" s="1"/>
  <c r="J12" i="2"/>
  <c r="M21" i="6" s="1"/>
  <c r="J11" i="2"/>
  <c r="J10" i="2"/>
  <c r="M18" i="6" s="1"/>
  <c r="J9" i="2"/>
  <c r="M17" i="6" s="1"/>
  <c r="J8" i="2"/>
  <c r="M16" i="6" s="1"/>
  <c r="J7" i="2"/>
  <c r="J6" i="2"/>
  <c r="M8" i="6" s="1"/>
  <c r="N8" i="6" s="1"/>
  <c r="J5" i="2"/>
  <c r="M7" i="6" s="1"/>
  <c r="J4" i="2"/>
  <c r="M6" i="6" s="1"/>
  <c r="J3" i="2"/>
  <c r="I54" i="2"/>
  <c r="H54" i="2"/>
  <c r="G54" i="2"/>
  <c r="V54" i="2"/>
  <c r="V58" i="2" s="1"/>
  <c r="U54" i="2"/>
  <c r="U58" i="2" s="1"/>
  <c r="T54" i="2"/>
  <c r="T58" i="2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F54" i="2"/>
  <c r="F58" i="2" s="1"/>
  <c r="C54" i="2"/>
  <c r="C58" i="2" s="1"/>
  <c r="E3" i="2"/>
  <c r="Q3" i="2" s="1"/>
  <c r="E25" i="2" l="1"/>
  <c r="Q25" i="2" s="1"/>
  <c r="P25" i="2"/>
  <c r="Q54" i="6"/>
  <c r="U54" i="6" s="1"/>
  <c r="Q56" i="6"/>
  <c r="U56" i="6" s="1"/>
  <c r="N62" i="6"/>
  <c r="R61" i="6"/>
  <c r="N57" i="6"/>
  <c r="S57" i="6"/>
  <c r="O8" i="6"/>
  <c r="S8" i="6" s="1"/>
  <c r="R8" i="6"/>
  <c r="M9" i="6"/>
  <c r="O9" i="6" s="1"/>
  <c r="M15" i="6"/>
  <c r="O15" i="6" s="1"/>
  <c r="M12" i="6"/>
  <c r="O12" i="6" s="1"/>
  <c r="M11" i="6"/>
  <c r="O11" i="6" s="1"/>
  <c r="M14" i="6"/>
  <c r="O14" i="6" s="1"/>
  <c r="M13" i="6"/>
  <c r="O13" i="6" s="1"/>
  <c r="M10" i="6"/>
  <c r="O10" i="6" s="1"/>
  <c r="M33" i="6"/>
  <c r="N33" i="6" s="1"/>
  <c r="M34" i="6"/>
  <c r="N34" i="6" s="1"/>
  <c r="M35" i="6"/>
  <c r="N35" i="6" s="1"/>
  <c r="M32" i="6"/>
  <c r="N32" i="6" s="1"/>
  <c r="M20" i="6"/>
  <c r="M19" i="6"/>
  <c r="N19" i="6" s="1"/>
  <c r="M3" i="6"/>
  <c r="N3" i="6" s="1"/>
  <c r="M5" i="6"/>
  <c r="O5" i="6" s="1"/>
  <c r="M4" i="6"/>
  <c r="N4" i="6" s="1"/>
  <c r="S48" i="6"/>
  <c r="N48" i="6"/>
  <c r="Q61" i="6"/>
  <c r="U61" i="6" s="1"/>
  <c r="S24" i="6"/>
  <c r="N24" i="6"/>
  <c r="D54" i="2"/>
  <c r="D58" i="2" s="1"/>
  <c r="S54" i="6"/>
  <c r="O38" i="6"/>
  <c r="S38" i="6" s="1"/>
  <c r="M47" i="6"/>
  <c r="O47" i="6" s="1"/>
  <c r="M46" i="6"/>
  <c r="O46" i="6" s="1"/>
  <c r="Q62" i="6"/>
  <c r="U62" i="6" s="1"/>
  <c r="R62" i="6"/>
  <c r="F67" i="6"/>
  <c r="E54" i="2"/>
  <c r="S54" i="2"/>
  <c r="S58" i="2" s="1"/>
  <c r="O35" i="6" l="1"/>
  <c r="S35" i="6" s="1"/>
  <c r="R35" i="6"/>
  <c r="R34" i="6"/>
  <c r="O34" i="6"/>
  <c r="S34" i="6" s="1"/>
  <c r="O4" i="6"/>
  <c r="S4" i="6" s="1"/>
  <c r="R4" i="6"/>
  <c r="R3" i="6"/>
  <c r="O3" i="6"/>
  <c r="S3" i="6" s="1"/>
  <c r="S47" i="6"/>
  <c r="N47" i="6"/>
  <c r="Q48" i="6"/>
  <c r="U48" i="6" s="1"/>
  <c r="R48" i="6"/>
  <c r="S15" i="6"/>
  <c r="N15" i="6"/>
  <c r="N9" i="6"/>
  <c r="S9" i="6"/>
  <c r="Q38" i="6"/>
  <c r="U38" i="6" s="1"/>
  <c r="R33" i="6"/>
  <c r="O33" i="6"/>
  <c r="S5" i="6"/>
  <c r="N5" i="6"/>
  <c r="N10" i="6"/>
  <c r="S10" i="6"/>
  <c r="S13" i="6"/>
  <c r="N13" i="6"/>
  <c r="Q8" i="6"/>
  <c r="U8" i="6" s="1"/>
  <c r="Q24" i="6"/>
  <c r="U24" i="6" s="1"/>
  <c r="R24" i="6"/>
  <c r="R19" i="6"/>
  <c r="O19" i="6"/>
  <c r="S19" i="6" s="1"/>
  <c r="Q19" i="6"/>
  <c r="U19" i="6" s="1"/>
  <c r="N14" i="6"/>
  <c r="S14" i="6"/>
  <c r="N11" i="6"/>
  <c r="S11" i="6"/>
  <c r="R57" i="6"/>
  <c r="Q57" i="6"/>
  <c r="U57" i="6" s="1"/>
  <c r="S46" i="6"/>
  <c r="N46" i="6"/>
  <c r="O32" i="6"/>
  <c r="S32" i="6" s="1"/>
  <c r="R32" i="6"/>
  <c r="N12" i="6"/>
  <c r="S12" i="6"/>
  <c r="Q32" i="6" l="1"/>
  <c r="U32" i="6" s="1"/>
  <c r="Q4" i="6"/>
  <c r="U4" i="6" s="1"/>
  <c r="R12" i="6"/>
  <c r="Q12" i="6"/>
  <c r="U12" i="6" s="1"/>
  <c r="Q33" i="6"/>
  <c r="U33" i="6" s="1"/>
  <c r="S33" i="6"/>
  <c r="Q11" i="6"/>
  <c r="U11" i="6" s="1"/>
  <c r="R11" i="6"/>
  <c r="R47" i="6"/>
  <c r="Q47" i="6"/>
  <c r="U47" i="6" s="1"/>
  <c r="Q34" i="6"/>
  <c r="U34" i="6" s="1"/>
  <c r="Q13" i="6"/>
  <c r="U13" i="6" s="1"/>
  <c r="R13" i="6"/>
  <c r="Q14" i="6"/>
  <c r="U14" i="6" s="1"/>
  <c r="R14" i="6"/>
  <c r="Q3" i="6"/>
  <c r="U3" i="6" s="1"/>
  <c r="Q46" i="6"/>
  <c r="U46" i="6" s="1"/>
  <c r="R46" i="6"/>
  <c r="R9" i="6"/>
  <c r="Q9" i="6"/>
  <c r="U9" i="6" s="1"/>
  <c r="Q10" i="6"/>
  <c r="U10" i="6" s="1"/>
  <c r="R10" i="6"/>
  <c r="R15" i="6"/>
  <c r="Q15" i="6"/>
  <c r="U15" i="6" s="1"/>
  <c r="Q35" i="6"/>
  <c r="U35" i="6" s="1"/>
  <c r="Q5" i="6"/>
  <c r="U5" i="6" s="1"/>
  <c r="R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tc={B9301EB0-B68E-E345-B1CE-1F112063A8AE}</author>
  </authors>
  <commentList>
    <comment ref="J43" authorId="0" shapeId="0" xr:uid="{B9301EB0-B68E-E345-B1CE-1F112063A8AE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uncontested district. Use Presidential total as a proxy.</t>
      </text>
    </comment>
  </commentList>
</comments>
</file>

<file path=xl/sharedStrings.xml><?xml version="1.0" encoding="utf-8"?>
<sst xmlns="http://schemas.openxmlformats.org/spreadsheetml/2006/main" count="585" uniqueCount="188">
  <si>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</si>
  <si>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</si>
  <si>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</si>
  <si>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</si>
  <si>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</si>
  <si>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</si>
  <si>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</si>
  <si>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</si>
  <si>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</si>
  <si>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</si>
  <si>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</si>
  <si>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</si>
  <si>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</si>
  <si>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</si>
  <si>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</si>
  <si>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</si>
  <si>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</si>
  <si>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</si>
  <si>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</si>
  <si>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</si>
  <si>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</si>
  <si>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</si>
  <si>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</si>
  <si>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</si>
  <si>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</si>
  <si>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</si>
  <si>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</si>
  <si>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</si>
  <si>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</si>
  <si>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</si>
  <si>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</si>
  <si>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</si>
  <si>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</si>
  <si>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</si>
  <si>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</si>
  <si>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</si>
  <si>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</si>
  <si>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</si>
  <si>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</si>
  <si>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</si>
  <si>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</si>
  <si>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</si>
  <si>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</si>
  <si>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</si>
  <si>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</si>
  <si>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</si>
  <si>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</si>
  <si>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</si>
  <si>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</si>
  <si>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</si>
  <si>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</si>
  <si>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</si>
  <si>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</si>
  <si>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</si>
  <si>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</si>
  <si>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</si>
  <si>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</si>
  <si>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</si>
  <si>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</si>
  <si>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</si>
  <si>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</si>
  <si>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</si>
  <si>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</si>
  <si>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</si>
  <si>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</si>
  <si>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</si>
  <si>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</si>
  <si>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</si>
  <si>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</si>
  <si>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</si>
  <si>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</si>
  <si>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</si>
  <si>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</si>
  <si>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</si>
  <si>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</si>
  <si>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</si>
  <si>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</si>
  <si>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</si>
  <si>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</si>
  <si>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</si>
  <si>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</si>
  <si>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</si>
  <si>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</si>
  <si>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</si>
  <si>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</si>
  <si>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</si>
  <si>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</si>
  <si>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</si>
  <si>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</si>
  <si>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</si>
  <si>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</si>
  <si>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</si>
  <si>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</si>
  <si>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</si>
  <si>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</si>
  <si>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</si>
  <si>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</si>
  <si>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</si>
  <si>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</si>
  <si>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</si>
  <si>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</si>
  <si>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</si>
  <si>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</si>
  <si>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</si>
  <si>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</si>
  <si>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</si>
  <si>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</si>
  <si>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</si>
  <si>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</si>
  <si>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</si>
  <si>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</si>
  <si>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</si>
  <si>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</si>
  <si>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</si>
  <si>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</si>
  <si>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</si>
  <si>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</si>
  <si>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</si>
  <si>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Grand Total</t>
  </si>
  <si>
    <t>TOT2</t>
  </si>
  <si>
    <t xml:space="preserve">           Actual Votes</t>
  </si>
  <si>
    <t xml:space="preserve">           Actual Seats</t>
  </si>
  <si>
    <t>REP3</t>
  </si>
  <si>
    <t>DEM3</t>
  </si>
  <si>
    <t>Contested</t>
  </si>
  <si>
    <t>AVG Votes</t>
  </si>
  <si>
    <t>Uncontested</t>
  </si>
  <si>
    <t>TOT3</t>
  </si>
  <si>
    <t>D includes "Democratict-Farmer-Laborer"</t>
  </si>
  <si>
    <t>D does NOT include "Democratic Nonpartisan League"</t>
  </si>
  <si>
    <t>5th</t>
  </si>
  <si>
    <t>6th</t>
  </si>
  <si>
    <t>7th</t>
  </si>
  <si>
    <t>12th</t>
  </si>
  <si>
    <t>18th</t>
  </si>
  <si>
    <t>29th</t>
  </si>
  <si>
    <t>34th</t>
  </si>
  <si>
    <t>38th</t>
  </si>
  <si>
    <t>44th</t>
  </si>
  <si>
    <t>53rd</t>
  </si>
  <si>
    <t>2nd</t>
  </si>
  <si>
    <t>25th</t>
  </si>
  <si>
    <t>Votes not reported</t>
  </si>
  <si>
    <t>8th</t>
  </si>
  <si>
    <t>1st</t>
  </si>
  <si>
    <t>3rd</t>
  </si>
  <si>
    <t>4th</t>
  </si>
  <si>
    <t>16th</t>
  </si>
  <si>
    <t>At-large</t>
  </si>
  <si>
    <t>9th</t>
  </si>
  <si>
    <t>10th</t>
  </si>
  <si>
    <t>One vacancy due death of Alcee L. Hastings</t>
  </si>
  <si>
    <t>One one seat and it was uncontested.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</si>
  <si>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</si>
  <si>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</si>
  <si>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</si>
  <si>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</si>
  <si>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</si>
  <si>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</si>
  <si>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</si>
  <si>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</si>
  <si>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</si>
  <si>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</si>
  <si>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Uncontested win % - REP</t>
  </si>
  <si>
    <t>Uncontested win % - DEM</t>
  </si>
  <si>
    <t>Imputed Vote Changes</t>
  </si>
  <si>
    <t xml:space="preserve">          Revised Votes</t>
  </si>
  <si>
    <t>REP5</t>
  </si>
  <si>
    <t>DEM5</t>
  </si>
  <si>
    <t>OTH5</t>
  </si>
  <si>
    <t>TOT5</t>
  </si>
  <si>
    <t>Sum of REP4</t>
  </si>
  <si>
    <t>Sum of DEM4</t>
  </si>
  <si>
    <t>Sum of OTH4</t>
  </si>
  <si>
    <t>Sum of TOT4</t>
  </si>
  <si>
    <t xml:space="preserve">         Percent Shares</t>
  </si>
  <si>
    <t>VOTE_%</t>
  </si>
  <si>
    <t>SEAT_%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</si>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</sst>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116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applyFill="1"/>
    <xf numFmtId="3" fontId="4" fillId="0" borderId="0" xfId="0" applyNumberFormat="1" applyFont="1"/>
    <xf numFmtId="0" fontId="1" fillId="0" borderId="1" xfId="0" applyFont="1" applyFill="1" applyBorder="1"/>
    <xf numFmtId="3" fontId="1" fillId="0" borderId="1" xfId="0" applyNumberFormat="1" applyFont="1" applyFill="1" applyBorder="1"/>
    <xf numFmtId="3" fontId="2" fillId="2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Fill="1"/>
    <xf numFmtId="0" fontId="3" fillId="0" borderId="0" xfId="0" applyFont="1" applyFill="1" applyBorder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3" fontId="2" fillId="2" borderId="0" xfId="0" applyNumberFormat="1" applyFont="1" applyFill="1" applyBorder="1"/>
    <xf numFmtId="0" fontId="5" fillId="2" borderId="0" xfId="0" applyFont="1" applyFill="1"/>
    <xf numFmtId="0" fontId="2" fillId="2" borderId="0" xfId="0" applyFont="1" applyFill="1" applyAlignme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Fill="1" applyBorder="1"/>
    <xf numFmtId="0" fontId="0" fillId="0" borderId="2" xfId="0" applyBorder="1"/>
    <xf numFmtId="0" fontId="1" fillId="0" borderId="3" xfId="0" applyFont="1" applyBorder="1"/>
    <xf numFmtId="0" fontId="2" fillId="2" borderId="2" xfId="0" applyFont="1" applyFill="1" applyBorder="1" applyAlignment="1"/>
    <xf numFmtId="0" fontId="0" fillId="0" borderId="2" xfId="0" applyFill="1" applyBorder="1"/>
    <xf numFmtId="0" fontId="0" fillId="0" borderId="0" xfId="0" applyFont="1"/>
    <xf numFmtId="0" fontId="4" fillId="0" borderId="0" xfId="0" applyFont="1"/>
    <xf numFmtId="3" fontId="1" fillId="0" borderId="1" xfId="0" applyNumberFormat="1" applyFont="1" applyBorder="1"/>
    <xf numFmtId="3" fontId="1" fillId="0" borderId="3" xfId="0" applyNumberFormat="1" applyFont="1" applyBorder="1"/>
    <xf numFmtId="0" fontId="2" fillId="2" borderId="0" xfId="0" applyFont="1" applyFill="1" applyProtection="1"/>
    <xf numFmtId="0" fontId="2" fillId="2" borderId="2" xfId="0" applyFont="1" applyFill="1" applyBorder="1" applyProtection="1"/>
    <xf numFmtId="3" fontId="2" fillId="2" borderId="0" xfId="0" applyNumberFormat="1" applyFont="1" applyFill="1" applyBorder="1" applyProtection="1"/>
    <xf numFmtId="0" fontId="5" fillId="2" borderId="0" xfId="0" applyFont="1" applyFill="1" applyProtection="1"/>
    <xf numFmtId="0" fontId="2" fillId="2" borderId="0" xfId="0" applyFont="1" applyFill="1" applyBorder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center"/>
    </xf>
    <xf numFmtId="0" fontId="2" fillId="2" borderId="2" xfId="0" applyFont="1" applyFill="1" applyBorder="1" applyAlignment="1" applyProtection="1"/>
    <xf numFmtId="3" fontId="2" fillId="2" borderId="0" xfId="0" applyNumberFormat="1" applyFont="1" applyFill="1" applyProtection="1"/>
    <xf numFmtId="3" fontId="5" fillId="2" borderId="0" xfId="0" applyNumberFormat="1" applyFont="1" applyFill="1" applyProtection="1"/>
    <xf numFmtId="3" fontId="2" fillId="2" borderId="0" xfId="0" applyNumberFormat="1" applyFont="1" applyFill="1" applyAlignment="1" applyProtection="1">
      <alignment horizontal="center"/>
    </xf>
    <xf numFmtId="3" fontId="2" fillId="2" borderId="2" xfId="0" applyNumberFormat="1" applyFont="1" applyFill="1" applyBorder="1" applyProtection="1"/>
    <xf numFmtId="0" fontId="0" fillId="0" borderId="0" xfId="0" pivotButton="1"/>
    <xf numFmtId="0" fontId="0" fillId="0" borderId="0" xfId="0" applyNumberFormat="1"/>
    <xf numFmtId="3" fontId="3" fillId="3" borderId="2" xfId="0" applyNumberFormat="1" applyFont="1" applyFill="1" applyBorder="1" applyProtection="1">
      <protection locked="0"/>
    </xf>
    <xf numFmtId="3" fontId="3" fillId="3" borderId="0" xfId="0" applyNumberFormat="1" applyFont="1" applyFill="1" applyBorder="1" applyProtection="1">
      <protection locked="0"/>
    </xf>
    <xf numFmtId="3" fontId="0" fillId="0" borderId="0" xfId="0" applyNumberFormat="1" applyBorder="1"/>
    <xf numFmtId="3" fontId="0" fillId="0" borderId="4" xfId="0" applyNumberFormat="1" applyBorder="1"/>
    <xf numFmtId="3" fontId="1" fillId="0" borderId="5" xfId="0" applyNumberFormat="1" applyFont="1" applyFill="1" applyBorder="1"/>
    <xf numFmtId="3" fontId="2" fillId="3" borderId="4" xfId="0" applyNumberFormat="1" applyFont="1" applyFill="1" applyBorder="1" applyProtection="1">
      <protection locked="0"/>
    </xf>
    <xf numFmtId="3" fontId="3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2" xfId="0" applyFill="1" applyBorder="1" applyProtection="1"/>
    <xf numFmtId="3" fontId="0" fillId="0" borderId="2" xfId="0" applyNumberFormat="1" applyFill="1" applyBorder="1" applyProtection="1"/>
    <xf numFmtId="3" fontId="0" fillId="0" borderId="0" xfId="0" applyNumberFormat="1" applyFill="1" applyBorder="1" applyProtection="1"/>
    <xf numFmtId="3" fontId="4" fillId="0" borderId="0" xfId="0" applyNumberFormat="1" applyFont="1" applyFill="1" applyBorder="1" applyProtection="1"/>
    <xf numFmtId="0" fontId="0" fillId="0" borderId="2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9" fontId="0" fillId="0" borderId="2" xfId="0" applyNumberFormat="1" applyBorder="1"/>
    <xf numFmtId="0" fontId="0" fillId="0" borderId="3" xfId="0" applyBorder="1"/>
    <xf numFmtId="3" fontId="0" fillId="4" borderId="2" xfId="0" applyNumberFormat="1" applyFill="1" applyBorder="1"/>
    <xf numFmtId="3" fontId="0" fillId="4" borderId="0" xfId="0" applyNumberFormat="1" applyFill="1" applyBorder="1"/>
    <xf numFmtId="3" fontId="0" fillId="5" borderId="4" xfId="0" applyNumberFormat="1" applyFill="1" applyBorder="1"/>
    <xf numFmtId="0" fontId="0" fillId="5" borderId="2" xfId="0" applyFont="1" applyFill="1" applyBorder="1"/>
    <xf numFmtId="0" fontId="0" fillId="0" borderId="1" xfId="0" applyFill="1" applyBorder="1"/>
    <xf numFmtId="3" fontId="0" fillId="0" borderId="3" xfId="0" applyNumberFormat="1" applyFill="1" applyBorder="1"/>
    <xf numFmtId="3" fontId="0" fillId="0" borderId="1" xfId="0" applyNumberFormat="1" applyFill="1" applyBorder="1"/>
    <xf numFmtId="3" fontId="0" fillId="0" borderId="5" xfId="0" applyNumberFormat="1" applyFill="1" applyBorder="1"/>
    <xf numFmtId="0" fontId="0" fillId="0" borderId="3" xfId="0" applyFill="1" applyBorder="1"/>
    <xf numFmtId="0" fontId="0" fillId="0" borderId="1" xfId="0" applyFont="1" applyFill="1" applyBorder="1"/>
    <xf numFmtId="0" fontId="0" fillId="0" borderId="0" xfId="0" applyFont="1" applyFill="1"/>
    <xf numFmtId="0" fontId="6" fillId="0" borderId="0" xfId="0" applyFont="1" applyFill="1"/>
    <xf numFmtId="9" fontId="2" fillId="3" borderId="0" xfId="0" applyNumberFormat="1" applyFont="1" applyFill="1" applyProtection="1">
      <protection locked="0"/>
    </xf>
    <xf numFmtId="3" fontId="2" fillId="3" borderId="0" xfId="0" applyNumberFormat="1" applyFont="1" applyFill="1" applyProtection="1">
      <protection locked="0"/>
    </xf>
    <xf numFmtId="3" fontId="2" fillId="3" borderId="0" xfId="0" applyNumberFormat="1" applyFont="1" applyFill="1" applyAlignment="1" applyProtection="1">
      <alignment horizontal="right"/>
      <protection locked="0"/>
    </xf>
    <xf numFmtId="3" fontId="2" fillId="3" borderId="0" xfId="0" applyNumberFormat="1" applyFont="1" applyFill="1" applyAlignment="1" applyProtection="1">
      <alignment horizontal="center"/>
      <protection locked="0"/>
    </xf>
    <xf numFmtId="9" fontId="0" fillId="0" borderId="0" xfId="0" applyNumberFormat="1"/>
    <xf numFmtId="3" fontId="0" fillId="5" borderId="0" xfId="0" applyNumberFormat="1" applyFill="1"/>
    <xf numFmtId="3" fontId="1" fillId="0" borderId="5" xfId="0" applyNumberFormat="1" applyFont="1" applyBorder="1"/>
    <xf numFmtId="9" fontId="0" fillId="0" borderId="0" xfId="0" applyNumberFormat="1" applyFill="1"/>
    <xf numFmtId="3" fontId="0" fillId="0" borderId="4" xfId="0" applyNumberFormat="1" applyFill="1" applyBorder="1"/>
    <xf numFmtId="3" fontId="0" fillId="0" borderId="0" xfId="0" applyNumberFormat="1" applyFill="1"/>
    <xf numFmtId="9" fontId="0" fillId="0" borderId="7" xfId="0" applyNumberFormat="1" applyFill="1" applyBorder="1"/>
    <xf numFmtId="3" fontId="0" fillId="0" borderId="6" xfId="0" applyNumberFormat="1" applyFill="1" applyBorder="1"/>
    <xf numFmtId="3" fontId="0" fillId="0" borderId="7" xfId="0" applyNumberFormat="1" applyFill="1" applyBorder="1"/>
    <xf numFmtId="9" fontId="1" fillId="0" borderId="0" xfId="0" applyNumberFormat="1" applyFont="1" applyFill="1" applyBorder="1"/>
    <xf numFmtId="3" fontId="1" fillId="0" borderId="4" xfId="0" applyNumberFormat="1" applyFont="1" applyFill="1" applyBorder="1"/>
    <xf numFmtId="3" fontId="1" fillId="0" borderId="0" xfId="0" applyNumberFormat="1" applyFont="1" applyFill="1" applyBorder="1"/>
    <xf numFmtId="9" fontId="0" fillId="0" borderId="0" xfId="0" applyNumberFormat="1" applyFill="1" applyBorder="1"/>
    <xf numFmtId="3" fontId="0" fillId="0" borderId="0" xfId="0" applyNumberFormat="1" applyFill="1" applyBorder="1"/>
    <xf numFmtId="9" fontId="2" fillId="3" borderId="2" xfId="0" applyNumberFormat="1" applyFont="1" applyFill="1" applyBorder="1" applyProtection="1">
      <protection locked="0"/>
    </xf>
    <xf numFmtId="9" fontId="0" fillId="0" borderId="2" xfId="0" applyNumberFormat="1" applyFill="1" applyBorder="1"/>
    <xf numFmtId="9" fontId="0" fillId="0" borderId="8" xfId="0" applyNumberFormat="1" applyFill="1" applyBorder="1"/>
    <xf numFmtId="9" fontId="1" fillId="0" borderId="2" xfId="0" applyNumberFormat="1" applyFont="1" applyFill="1" applyBorder="1"/>
    <xf numFmtId="3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NumberFormat="1" applyFont="1" applyFill="1" applyProtection="1">
      <protection locked="0"/>
    </xf>
    <xf numFmtId="3" fontId="3" fillId="3" borderId="4" xfId="0" applyNumberFormat="1" applyFont="1" applyFill="1" applyBorder="1" applyProtection="1">
      <protection locked="0"/>
    </xf>
    <xf numFmtId="3" fontId="0" fillId="4" borderId="0" xfId="0" applyNumberFormat="1" applyFill="1"/>
    <xf numFmtId="3" fontId="0" fillId="4" borderId="4" xfId="0" applyNumberFormat="1" applyFill="1" applyBorder="1"/>
    <xf numFmtId="3" fontId="0" fillId="0" borderId="1" xfId="0" applyNumberFormat="1" applyBorder="1"/>
    <xf numFmtId="3" fontId="0" fillId="0" borderId="5" xfId="0" applyNumberFormat="1" applyBorder="1"/>
    <xf numFmtId="0" fontId="2" fillId="3" borderId="2" xfId="0" applyFont="1" applyFill="1" applyBorder="1" applyProtection="1">
      <protection locked="0"/>
    </xf>
    <xf numFmtId="0" fontId="2" fillId="3" borderId="4" xfId="0" applyFont="1" applyFill="1" applyBorder="1" applyProtection="1">
      <protection locked="0"/>
    </xf>
    <xf numFmtId="0" fontId="3" fillId="3" borderId="2" xfId="0" applyFont="1" applyFill="1" applyBorder="1" applyProtection="1">
      <protection locked="0"/>
    </xf>
    <xf numFmtId="0" fontId="3" fillId="3" borderId="4" xfId="0" applyFont="1" applyFill="1" applyBorder="1" applyProtection="1">
      <protection locked="0"/>
    </xf>
    <xf numFmtId="164" fontId="0" fillId="0" borderId="2" xfId="9" applyNumberFormat="1" applyFont="1" applyBorder="1" applyProtection="1">
      <protection locked="0"/>
    </xf>
    <xf numFmtId="164" fontId="0" fillId="0" borderId="4" xfId="9" applyNumberFormat="1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164" fontId="1" fillId="0" borderId="3" xfId="9" applyNumberFormat="1" applyFont="1" applyBorder="1" applyProtection="1">
      <protection locked="0"/>
    </xf>
    <xf numFmtId="164" fontId="1" fillId="0" borderId="5" xfId="9" applyNumberFormat="1" applyFont="1" applyBorder="1" applyProtection="1">
      <protection locked="0"/>
    </xf>
    <xf numFmtId="165" fontId="0" fillId="0" borderId="0" xfId="0" applyNumberFormat="1"/>
    <xf numFmtId="3" fontId="0" fillId="6" borderId="4" xfId="0" applyNumberFormat="1" applyFill="1" applyBorder="1"/>
  </cellXfs>
  <cellStyles count="1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  <cellStyle name="Percent" xfId="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c Ramsay" id="{BFB7C5E9-D75C-0948-BA40-2A17D1A5662A}" userId="b12d4a08514a1462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c Ramsay" refreshedDate="44556.701195138892" createdVersion="7" refreshedVersion="7" minRefreshableVersion="3" recordCount="63" xr:uid="{1E4E25AB-3F59-6247-9368-476B2AEAEF90}">
  <cacheSource type="worksheet">
    <worksheetSource ref="A2:U65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SemiMixedTypes="0" containsString="0" containsNumber="1" containsInteger="1" minValue="0" maxValue="321984"/>
    </cacheField>
    <cacheField name="DEM1" numFmtId="3">
      <sharedItems containsSemiMixedTypes="0" containsString="0" containsNumber="1" containsInteger="1" minValue="0" maxValue="362950"/>
    </cacheField>
    <cacheField name="OTH1" numFmtId="3">
      <sharedItems containsSemiMixedTypes="0" containsString="0" containsNumber="1" containsInteger="1" minValue="0" maxValue="122605"/>
    </cacheField>
    <cacheField name="TOT1" numFmtId="3">
      <sharedItems containsSemiMixedTypes="0" containsString="0" containsNumber="1" containsInteger="1" minValue="0" maxValue="433545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253795" maxValue="601509"/>
    </cacheField>
    <cacheField name="REP3" numFmtId="3">
      <sharedItems containsSemiMixedTypes="0" containsString="0" containsNumber="1" containsInteger="1" minValue="0" maxValue="321984"/>
    </cacheField>
    <cacheField name="DEM3" numFmtId="3">
      <sharedItems containsSemiMixedTypes="0" containsString="0" containsNumber="1" containsInteger="1" minValue="0" maxValue="362950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518500"/>
    </cacheField>
    <cacheField name="REP4" numFmtId="3">
      <sharedItems containsSemiMixedTypes="0" containsString="0" containsNumber="1" containsInteger="1" minValue="0" maxValue="299138"/>
    </cacheField>
    <cacheField name="DEM4" numFmtId="3">
      <sharedItems containsSemiMixedTypes="0" containsString="0" containsNumber="1" containsInteger="1" minValue="-182738" maxValue="137993"/>
    </cacheField>
    <cacheField name="OTH4" numFmtId="3">
      <sharedItems containsSemiMixedTypes="0" containsString="0" containsNumber="1" containsInteger="1" minValue="-122605" maxValue="0"/>
    </cacheField>
    <cacheField name="TOT4" numFmtId="3">
      <sharedItems containsSemiMixedTypes="0" containsString="0" containsNumber="1" containsInteger="1" minValue="-6205" maxValue="155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s v="5th"/>
    <n v="253094"/>
    <n v="0"/>
    <n v="11066"/>
    <n v="264160"/>
    <n v="1"/>
    <n v="0"/>
    <n v="0"/>
    <n v="0.7"/>
    <n v="0.7"/>
    <n v="318226.75"/>
    <n v="253094"/>
    <n v="108469"/>
    <n v="0"/>
    <n v="361563"/>
    <n v="0"/>
    <n v="108469"/>
    <n v="-11066"/>
    <n v="97403"/>
  </r>
  <r>
    <x v="0"/>
    <x v="0"/>
    <s v="6th"/>
    <n v="274160"/>
    <n v="0"/>
    <n v="8101"/>
    <n v="282261"/>
    <n v="1"/>
    <n v="0"/>
    <n v="0"/>
    <n v="0.7"/>
    <n v="0.7"/>
    <n v="318226.75"/>
    <n v="274160"/>
    <n v="117497"/>
    <n v="0"/>
    <n v="391657"/>
    <n v="0"/>
    <n v="117497"/>
    <n v="-8101"/>
    <n v="109396"/>
  </r>
  <r>
    <x v="0"/>
    <x v="0"/>
    <s v="7th"/>
    <n v="0"/>
    <n v="225742"/>
    <n v="6589"/>
    <n v="232331"/>
    <n v="0"/>
    <n v="1"/>
    <n v="0"/>
    <n v="0.7"/>
    <n v="0.7"/>
    <n v="318226.75"/>
    <n v="96747"/>
    <n v="225742"/>
    <n v="0"/>
    <n v="322489"/>
    <n v="96747"/>
    <n v="0"/>
    <n v="-6589"/>
    <n v="90158"/>
  </r>
  <r>
    <x v="1"/>
    <x v="1"/>
    <s v="n/a"/>
    <n v="0"/>
    <n v="0"/>
    <n v="0"/>
    <n v="0"/>
    <n v="0"/>
    <n v="0"/>
    <n v="0"/>
    <n v="0.7"/>
    <n v="0.7"/>
    <n v="353165"/>
    <n v="0"/>
    <n v="0"/>
    <n v="0"/>
    <n v="0"/>
    <n v="0"/>
    <n v="0"/>
    <n v="0"/>
    <n v="0"/>
  </r>
  <r>
    <x v="2"/>
    <x v="2"/>
    <s v="n/a"/>
    <n v="0"/>
    <n v="0"/>
    <n v="0"/>
    <n v="0"/>
    <n v="0"/>
    <n v="0"/>
    <n v="0"/>
    <n v="0.7"/>
    <n v="0.7"/>
    <n v="363138.77777777775"/>
    <n v="0"/>
    <n v="0"/>
    <n v="0"/>
    <n v="0"/>
    <n v="0"/>
    <n v="0"/>
    <n v="0"/>
    <n v="0"/>
  </r>
  <r>
    <x v="3"/>
    <x v="3"/>
    <s v="n/a"/>
    <n v="237596"/>
    <n v="0"/>
    <n v="0"/>
    <n v="237596"/>
    <n v="1"/>
    <n v="0"/>
    <n v="0"/>
    <n v="0.7"/>
    <n v="0.7"/>
    <n v="313933.33333333331"/>
    <n v="237596"/>
    <n v="101827"/>
    <n v="0"/>
    <n v="339423"/>
    <n v="0"/>
    <n v="101827"/>
    <n v="0"/>
    <n v="101827"/>
  </r>
  <r>
    <x v="4"/>
    <x v="4"/>
    <s v="12th"/>
    <n v="0"/>
    <n v="362950"/>
    <n v="0"/>
    <n v="362950"/>
    <n v="0"/>
    <n v="1"/>
    <n v="0"/>
    <n v="0.7"/>
    <n v="0.7"/>
    <n v="321835.26086956525"/>
    <n v="155550"/>
    <n v="362950"/>
    <n v="0"/>
    <n v="518500"/>
    <n v="155550"/>
    <n v="0"/>
    <n v="0"/>
    <n v="155550"/>
  </r>
  <r>
    <x v="4"/>
    <x v="4"/>
    <s v="18th"/>
    <n v="0"/>
    <n v="344139"/>
    <n v="0"/>
    <n v="344139"/>
    <n v="0"/>
    <n v="1"/>
    <n v="0"/>
    <n v="0.7"/>
    <n v="0.7"/>
    <n v="321835.26086956525"/>
    <n v="147488"/>
    <n v="344139"/>
    <n v="0"/>
    <n v="491627"/>
    <n v="147488"/>
    <n v="0"/>
    <n v="0"/>
    <n v="147488"/>
  </r>
  <r>
    <x v="4"/>
    <x v="4"/>
    <s v="29th"/>
    <n v="0"/>
    <n v="210944"/>
    <n v="0"/>
    <n v="210944"/>
    <n v="0"/>
    <n v="1"/>
    <n v="0"/>
    <n v="0.7"/>
    <n v="0.7"/>
    <n v="321835.26086956525"/>
    <n v="96551"/>
    <n v="225285"/>
    <n v="0"/>
    <n v="321836"/>
    <n v="96551"/>
    <n v="14341"/>
    <n v="0"/>
    <n v="110892"/>
  </r>
  <r>
    <x v="4"/>
    <x v="4"/>
    <s v="34th"/>
    <n v="0"/>
    <n v="205346"/>
    <n v="0"/>
    <n v="205346"/>
    <n v="0"/>
    <n v="1"/>
    <n v="0"/>
    <n v="0.7"/>
    <n v="0.7"/>
    <n v="321835.26086956525"/>
    <n v="96551"/>
    <n v="225285"/>
    <n v="0"/>
    <n v="321836"/>
    <n v="96551"/>
    <n v="19939"/>
    <n v="0"/>
    <n v="116490"/>
  </r>
  <r>
    <x v="4"/>
    <x v="4"/>
    <s v="38th"/>
    <n v="0"/>
    <n v="256206"/>
    <n v="0"/>
    <n v="256206"/>
    <n v="0"/>
    <n v="1"/>
    <n v="0"/>
    <n v="0.7"/>
    <n v="0.7"/>
    <n v="321835.26086956525"/>
    <n v="109803"/>
    <n v="256206"/>
    <n v="0"/>
    <n v="366009"/>
    <n v="109803"/>
    <n v="0"/>
    <n v="0"/>
    <n v="109803"/>
  </r>
  <r>
    <x v="4"/>
    <x v="4"/>
    <s v="44th"/>
    <n v="0"/>
    <n v="206036"/>
    <n v="0"/>
    <n v="206036"/>
    <n v="0"/>
    <n v="1"/>
    <n v="0"/>
    <n v="0.7"/>
    <n v="0.7"/>
    <n v="321835.26086956525"/>
    <n v="96551"/>
    <n v="225285"/>
    <n v="0"/>
    <n v="321836"/>
    <n v="96551"/>
    <n v="19249"/>
    <n v="0"/>
    <n v="115800"/>
  </r>
  <r>
    <x v="4"/>
    <x v="4"/>
    <s v="53rd"/>
    <n v="0"/>
    <n v="334858"/>
    <n v="0"/>
    <n v="334858"/>
    <n v="0"/>
    <n v="1"/>
    <n v="0"/>
    <n v="0.7"/>
    <n v="0.7"/>
    <n v="321835.26086956525"/>
    <n v="143511"/>
    <n v="334858"/>
    <n v="0"/>
    <n v="478369"/>
    <n v="143511"/>
    <n v="0"/>
    <n v="0"/>
    <n v="143511"/>
  </r>
  <r>
    <x v="5"/>
    <x v="5"/>
    <s v="n/a"/>
    <n v="0"/>
    <n v="0"/>
    <n v="0"/>
    <n v="0"/>
    <n v="0"/>
    <n v="0"/>
    <n v="0"/>
    <n v="0.7"/>
    <n v="0.7"/>
    <n v="452135.71428571426"/>
    <n v="0"/>
    <n v="0"/>
    <n v="0"/>
    <n v="0"/>
    <n v="0"/>
    <n v="0"/>
    <n v="0"/>
    <n v="0"/>
  </r>
  <r>
    <x v="6"/>
    <x v="6"/>
    <s v="n/a"/>
    <n v="0"/>
    <n v="0"/>
    <n v="0"/>
    <n v="0"/>
    <n v="0"/>
    <n v="0"/>
    <n v="0"/>
    <n v="0.7"/>
    <n v="0.7"/>
    <n v="354585.4"/>
    <n v="0"/>
    <n v="0"/>
    <n v="0"/>
    <n v="0"/>
    <n v="0"/>
    <n v="0"/>
    <n v="0"/>
    <n v="0"/>
  </r>
  <r>
    <x v="7"/>
    <x v="7"/>
    <s v="n/a"/>
    <n v="0"/>
    <n v="0"/>
    <n v="0"/>
    <n v="0"/>
    <n v="0"/>
    <n v="0"/>
    <n v="0"/>
    <n v="0.7"/>
    <n v="0.7"/>
    <n v="488270"/>
    <n v="0"/>
    <n v="0"/>
    <n v="0"/>
    <n v="0"/>
    <n v="0"/>
    <n v="0"/>
    <n v="0"/>
    <n v="0"/>
  </r>
  <r>
    <x v="8"/>
    <x v="8"/>
    <s v="2nd"/>
    <n v="305337"/>
    <n v="0"/>
    <n v="6662"/>
    <n v="311999"/>
    <n v="1"/>
    <n v="0"/>
    <n v="0"/>
    <n v="0.7"/>
    <n v="0.7"/>
    <n v="406111.68"/>
    <n v="305337"/>
    <n v="130859"/>
    <n v="0"/>
    <n v="436196"/>
    <n v="0"/>
    <n v="130859"/>
    <n v="-6662"/>
    <n v="124197"/>
  </r>
  <r>
    <x v="8"/>
    <x v="8"/>
    <s v="25th"/>
    <n v="0"/>
    <n v="0"/>
    <n v="0"/>
    <n v="0"/>
    <n v="1"/>
    <n v="0"/>
    <n v="0"/>
    <n v="0.7"/>
    <n v="0.7"/>
    <n v="406111.68"/>
    <n v="0"/>
    <n v="0"/>
    <n v="0"/>
    <n v="0"/>
    <n v="0"/>
    <n v="0"/>
    <n v="0"/>
    <n v="0"/>
  </r>
  <r>
    <x v="9"/>
    <x v="9"/>
    <s v="n/a"/>
    <n v="0"/>
    <n v="0"/>
    <n v="0"/>
    <n v="0"/>
    <n v="0"/>
    <n v="0"/>
    <n v="0"/>
    <n v="0.7"/>
    <n v="0.7"/>
    <n v="348829.35714285716"/>
    <n v="0"/>
    <n v="0"/>
    <n v="0"/>
    <n v="0"/>
    <n v="0"/>
    <n v="0"/>
    <n v="0"/>
    <n v="0"/>
  </r>
  <r>
    <x v="10"/>
    <x v="10"/>
    <s v="n/a"/>
    <n v="0"/>
    <n v="0"/>
    <n v="0"/>
    <n v="0"/>
    <n v="0"/>
    <n v="0"/>
    <n v="0"/>
    <n v="0.7"/>
    <n v="0.7"/>
    <n v="289892"/>
    <n v="0"/>
    <n v="0"/>
    <n v="0"/>
    <n v="0"/>
    <n v="0"/>
    <n v="0"/>
    <n v="0"/>
    <n v="0"/>
  </r>
  <r>
    <x v="11"/>
    <x v="11"/>
    <s v="n/a"/>
    <n v="0"/>
    <n v="0"/>
    <n v="0"/>
    <n v="0"/>
    <n v="0"/>
    <n v="0"/>
    <n v="0"/>
    <n v="0.7"/>
    <n v="0.7"/>
    <n v="424954.5"/>
    <n v="0"/>
    <n v="0"/>
    <n v="0"/>
    <n v="0"/>
    <n v="0"/>
    <n v="0"/>
    <n v="0"/>
    <n v="0"/>
  </r>
  <r>
    <x v="12"/>
    <x v="12"/>
    <s v="8th"/>
    <n v="0"/>
    <n v="186251"/>
    <n v="68327"/>
    <n v="254578"/>
    <n v="0"/>
    <n v="1"/>
    <n v="0"/>
    <n v="0.7"/>
    <n v="0.7"/>
    <n v="330720.0588235294"/>
    <n v="99216"/>
    <n v="231504"/>
    <n v="0"/>
    <n v="330720"/>
    <n v="99216"/>
    <n v="45253"/>
    <n v="-68327"/>
    <n v="76142"/>
  </r>
  <r>
    <x v="13"/>
    <x v="13"/>
    <s v="n/a"/>
    <n v="0"/>
    <n v="0"/>
    <n v="0"/>
    <n v="0"/>
    <n v="0"/>
    <n v="0"/>
    <n v="0"/>
    <n v="0.7"/>
    <n v="0.7"/>
    <n v="332938.22222222225"/>
    <n v="0"/>
    <n v="0"/>
    <n v="0"/>
    <n v="0"/>
    <n v="0"/>
    <n v="0"/>
    <n v="0"/>
    <n v="0"/>
  </r>
  <r>
    <x v="14"/>
    <x v="14"/>
    <s v="n/a"/>
    <n v="0"/>
    <n v="0"/>
    <n v="0"/>
    <n v="0"/>
    <n v="0"/>
    <n v="0"/>
    <n v="0"/>
    <n v="0.7"/>
    <n v="0.7"/>
    <n v="425067"/>
    <n v="0"/>
    <n v="0"/>
    <n v="0"/>
    <n v="0"/>
    <n v="0"/>
    <n v="0"/>
    <n v="0"/>
    <n v="0"/>
  </r>
  <r>
    <x v="15"/>
    <x v="15"/>
    <s v="n/a"/>
    <n v="0"/>
    <n v="0"/>
    <n v="0"/>
    <n v="0"/>
    <n v="0"/>
    <n v="0"/>
    <n v="0"/>
    <n v="0.7"/>
    <n v="0.7"/>
    <n v="339738.25"/>
    <n v="0"/>
    <n v="0"/>
    <n v="0"/>
    <n v="0"/>
    <n v="0"/>
    <n v="0"/>
    <n v="0"/>
    <n v="0"/>
  </r>
  <r>
    <x v="16"/>
    <x v="16"/>
    <s v="n/a"/>
    <n v="0"/>
    <n v="0"/>
    <n v="0"/>
    <n v="0"/>
    <n v="0"/>
    <n v="0"/>
    <n v="0"/>
    <n v="0.7"/>
    <n v="0.7"/>
    <n v="352649.16666666669"/>
    <n v="0"/>
    <n v="0"/>
    <n v="0"/>
    <n v="0"/>
    <n v="0"/>
    <n v="0"/>
    <n v="0"/>
    <n v="0"/>
  </r>
  <r>
    <x v="17"/>
    <x v="17"/>
    <s v="n/a"/>
    <n v="0"/>
    <n v="0"/>
    <n v="0"/>
    <n v="0"/>
    <n v="0"/>
    <n v="0"/>
    <n v="0"/>
    <n v="0.7"/>
    <n v="0.7"/>
    <n v="324522.5"/>
    <n v="0"/>
    <n v="0"/>
    <n v="0"/>
    <n v="0"/>
    <n v="0"/>
    <n v="0"/>
    <n v="0"/>
    <n v="0"/>
  </r>
  <r>
    <x v="18"/>
    <x v="18"/>
    <s v="n/a"/>
    <n v="0"/>
    <n v="0"/>
    <n v="0"/>
    <n v="0"/>
    <n v="0"/>
    <n v="0"/>
    <n v="0"/>
    <n v="0.7"/>
    <n v="0.7"/>
    <n v="414152.5"/>
    <n v="0"/>
    <n v="0"/>
    <n v="0"/>
    <n v="0"/>
    <n v="0"/>
    <n v="0"/>
    <n v="0"/>
    <n v="0"/>
  </r>
  <r>
    <x v="19"/>
    <x v="19"/>
    <s v="n/a"/>
    <n v="0"/>
    <n v="0"/>
    <n v="0"/>
    <n v="0"/>
    <n v="0"/>
    <n v="0"/>
    <n v="0"/>
    <n v="0.7"/>
    <n v="0.7"/>
    <n v="369271.25"/>
    <n v="0"/>
    <n v="0"/>
    <n v="0"/>
    <n v="0"/>
    <n v="0"/>
    <n v="0"/>
    <n v="0"/>
    <n v="0"/>
  </r>
  <r>
    <x v="20"/>
    <x v="20"/>
    <s v="1st"/>
    <n v="0"/>
    <n v="275376"/>
    <n v="97340"/>
    <n v="372716"/>
    <n v="1"/>
    <n v="0"/>
    <n v="0"/>
    <n v="0.7"/>
    <n v="0.7"/>
    <n v="427339.4"/>
    <n v="299138"/>
    <n v="128202"/>
    <n v="0"/>
    <n v="427340"/>
    <n v="299138"/>
    <n v="-147174"/>
    <n v="-97340"/>
    <n v="54624"/>
  </r>
  <r>
    <x v="20"/>
    <x v="20"/>
    <s v="3rd"/>
    <n v="0"/>
    <n v="286896"/>
    <n v="101314"/>
    <n v="388210"/>
    <n v="1"/>
    <n v="0"/>
    <n v="0"/>
    <n v="0.7"/>
    <n v="0.7"/>
    <n v="427339.4"/>
    <n v="299138"/>
    <n v="128202"/>
    <n v="0"/>
    <n v="427340"/>
    <n v="299138"/>
    <n v="-158694"/>
    <n v="-101314"/>
    <n v="39130"/>
  </r>
  <r>
    <x v="20"/>
    <x v="20"/>
    <s v="7th"/>
    <n v="0"/>
    <n v="267362"/>
    <n v="59475"/>
    <n v="326837"/>
    <n v="1"/>
    <n v="0"/>
    <n v="0"/>
    <n v="0.7"/>
    <n v="0.7"/>
    <n v="427339.4"/>
    <n v="299138"/>
    <n v="128202"/>
    <n v="0"/>
    <n v="427340"/>
    <n v="299138"/>
    <n v="-139160"/>
    <n v="-59475"/>
    <n v="100503"/>
  </r>
  <r>
    <x v="20"/>
    <x v="20"/>
    <s v="8th"/>
    <n v="0"/>
    <n v="310940"/>
    <n v="122605"/>
    <n v="433545"/>
    <n v="1"/>
    <n v="0"/>
    <n v="0"/>
    <n v="0.7"/>
    <n v="0.7"/>
    <n v="427339.4"/>
    <n v="299138"/>
    <n v="128202"/>
    <n v="0"/>
    <n v="427340"/>
    <n v="299138"/>
    <n v="-182738"/>
    <n v="-122605"/>
    <n v="-6205"/>
  </r>
  <r>
    <x v="21"/>
    <x v="21"/>
    <s v="n/a"/>
    <n v="0"/>
    <n v="0"/>
    <n v="0"/>
    <n v="0"/>
    <n v="0"/>
    <n v="0"/>
    <n v="0"/>
    <n v="0.7"/>
    <n v="0.7"/>
    <n v="387367.14285714284"/>
    <n v="0"/>
    <n v="0"/>
    <n v="0"/>
    <n v="0"/>
    <n v="0"/>
    <n v="0"/>
    <n v="0"/>
    <n v="0"/>
  </r>
  <r>
    <x v="22"/>
    <x v="22"/>
    <s v="n/a"/>
    <n v="0"/>
    <n v="0"/>
    <n v="0"/>
    <n v="0"/>
    <n v="0"/>
    <n v="0"/>
    <n v="0"/>
    <n v="0.7"/>
    <n v="0.7"/>
    <n v="399226.125"/>
    <n v="0"/>
    <n v="0"/>
    <n v="0"/>
    <n v="0"/>
    <n v="0"/>
    <n v="0"/>
    <n v="0"/>
    <n v="0"/>
  </r>
  <r>
    <x v="23"/>
    <x v="23"/>
    <s v="4th"/>
    <n v="255971"/>
    <n v="0"/>
    <n v="0"/>
    <n v="255971"/>
    <n v="1"/>
    <n v="0"/>
    <n v="0"/>
    <n v="0.7"/>
    <n v="0.7"/>
    <n v="323958.33333333331"/>
    <n v="255971"/>
    <n v="109702"/>
    <n v="0"/>
    <n v="365673"/>
    <n v="0"/>
    <n v="109702"/>
    <n v="0"/>
    <n v="109702"/>
  </r>
  <r>
    <x v="24"/>
    <x v="24"/>
    <s v="n/a"/>
    <n v="0"/>
    <n v="0"/>
    <n v="0"/>
    <n v="0"/>
    <n v="0"/>
    <n v="0"/>
    <n v="0"/>
    <n v="0.7"/>
    <n v="0.7"/>
    <n v="371677.625"/>
    <n v="0"/>
    <n v="0"/>
    <n v="0"/>
    <n v="0"/>
    <n v="0"/>
    <n v="0"/>
    <n v="0"/>
    <n v="0"/>
  </r>
  <r>
    <x v="25"/>
    <x v="25"/>
    <s v="n/a"/>
    <n v="0"/>
    <n v="0"/>
    <n v="0"/>
    <n v="0"/>
    <n v="0"/>
    <n v="0"/>
    <n v="0"/>
    <n v="0.7"/>
    <n v="0.7"/>
    <n v="601509"/>
    <n v="0"/>
    <n v="0"/>
    <n v="0"/>
    <n v="0"/>
    <n v="0"/>
    <n v="0"/>
    <n v="0"/>
    <n v="0"/>
  </r>
  <r>
    <x v="26"/>
    <x v="26"/>
    <s v="n/a"/>
    <n v="0"/>
    <n v="0"/>
    <n v="0"/>
    <n v="0"/>
    <n v="0"/>
    <n v="0"/>
    <n v="0"/>
    <n v="0.7"/>
    <n v="0.7"/>
    <n v="313766"/>
    <n v="0"/>
    <n v="0"/>
    <n v="0"/>
    <n v="0"/>
    <n v="0"/>
    <n v="0"/>
    <n v="0"/>
    <n v="0"/>
  </r>
  <r>
    <x v="27"/>
    <x v="27"/>
    <s v="n/a"/>
    <n v="0"/>
    <n v="0"/>
    <n v="0"/>
    <n v="0"/>
    <n v="0"/>
    <n v="0"/>
    <n v="0"/>
    <n v="0.7"/>
    <n v="0.7"/>
    <n v="338901.75"/>
    <n v="0"/>
    <n v="0"/>
    <n v="0"/>
    <n v="0"/>
    <n v="0"/>
    <n v="0"/>
    <n v="0"/>
    <n v="0"/>
  </r>
  <r>
    <x v="28"/>
    <x v="28"/>
    <s v="n/a"/>
    <n v="0"/>
    <n v="0"/>
    <n v="0"/>
    <n v="0"/>
    <n v="0"/>
    <n v="0"/>
    <n v="0"/>
    <n v="0.7"/>
    <n v="0.7"/>
    <n v="393551"/>
    <n v="0"/>
    <n v="0"/>
    <n v="0"/>
    <n v="0"/>
    <n v="0"/>
    <n v="0"/>
    <n v="0"/>
    <n v="0"/>
  </r>
  <r>
    <x v="29"/>
    <x v="29"/>
    <s v="n/a"/>
    <n v="0"/>
    <n v="0"/>
    <n v="0"/>
    <n v="0"/>
    <n v="0"/>
    <n v="0"/>
    <n v="0"/>
    <n v="0.7"/>
    <n v="0.7"/>
    <n v="369410.25"/>
    <n v="0"/>
    <n v="0"/>
    <n v="0"/>
    <n v="0"/>
    <n v="0"/>
    <n v="0"/>
    <n v="0"/>
    <n v="0"/>
  </r>
  <r>
    <x v="30"/>
    <x v="30"/>
    <s v="n/a"/>
    <n v="0"/>
    <n v="0"/>
    <n v="0"/>
    <n v="0"/>
    <n v="0"/>
    <n v="0"/>
    <n v="0"/>
    <n v="0.7"/>
    <n v="0.7"/>
    <n v="301228"/>
    <n v="0"/>
    <n v="0"/>
    <n v="0"/>
    <n v="0"/>
    <n v="0"/>
    <n v="0"/>
    <n v="0"/>
    <n v="0"/>
  </r>
  <r>
    <x v="31"/>
    <x v="31"/>
    <s v="5th"/>
    <n v="0"/>
    <n v="229125"/>
    <n v="48784"/>
    <n v="277909"/>
    <n v="0"/>
    <n v="1"/>
    <n v="0"/>
    <n v="0.7"/>
    <n v="0.7"/>
    <n v="322418.40000000002"/>
    <n v="98196"/>
    <n v="229125"/>
    <n v="0"/>
    <n v="327321"/>
    <n v="98196"/>
    <n v="0"/>
    <n v="-48784"/>
    <n v="49412"/>
  </r>
  <r>
    <x v="31"/>
    <x v="31"/>
    <s v="16th"/>
    <n v="0"/>
    <n v="218471"/>
    <n v="47589"/>
    <n v="266060"/>
    <n v="0"/>
    <n v="1"/>
    <n v="0"/>
    <n v="0.7"/>
    <n v="0.7"/>
    <n v="322418.40000000002"/>
    <n v="96726"/>
    <n v="225693"/>
    <n v="0"/>
    <n v="322419"/>
    <n v="96726"/>
    <n v="7222"/>
    <n v="-47589"/>
    <n v="56359"/>
  </r>
  <r>
    <x v="32"/>
    <x v="32"/>
    <s v="12th"/>
    <n v="0"/>
    <n v="341457"/>
    <n v="0"/>
    <n v="341457"/>
    <n v="0"/>
    <n v="1"/>
    <n v="0"/>
    <n v="0.7"/>
    <n v="0.7"/>
    <n v="415315.66666666669"/>
    <n v="146339"/>
    <n v="341457"/>
    <n v="0"/>
    <n v="487796"/>
    <n v="146339"/>
    <n v="0"/>
    <n v="0"/>
    <n v="146339"/>
  </r>
  <r>
    <x v="33"/>
    <x v="33"/>
    <s v="n/a"/>
    <n v="0"/>
    <n v="0"/>
    <n v="0"/>
    <n v="0"/>
    <n v="0"/>
    <n v="0"/>
    <n v="0"/>
    <n v="0.7"/>
    <n v="0.7"/>
    <n v="355598"/>
    <n v="0"/>
    <n v="0"/>
    <n v="0"/>
    <n v="0"/>
    <n v="0"/>
    <n v="0"/>
    <n v="0"/>
    <n v="0"/>
  </r>
  <r>
    <x v="34"/>
    <x v="34"/>
    <s v="n/a"/>
    <n v="0"/>
    <n v="0"/>
    <n v="0"/>
    <n v="0"/>
    <n v="0"/>
    <n v="0"/>
    <n v="0"/>
    <n v="0.7"/>
    <n v="0.7"/>
    <n v="360096.25"/>
    <n v="0"/>
    <n v="0"/>
    <n v="0"/>
    <n v="0"/>
    <n v="0"/>
    <n v="0"/>
    <n v="0"/>
    <n v="0"/>
  </r>
  <r>
    <x v="35"/>
    <x v="35"/>
    <s v="n/a"/>
    <n v="0"/>
    <n v="0"/>
    <n v="0"/>
    <n v="0"/>
    <n v="0"/>
    <n v="0"/>
    <n v="0"/>
    <n v="0.7"/>
    <n v="0.7"/>
    <n v="310276.59999999998"/>
    <n v="0"/>
    <n v="0"/>
    <n v="0"/>
    <n v="0"/>
    <n v="0"/>
    <n v="0"/>
    <n v="0"/>
    <n v="0"/>
  </r>
  <r>
    <x v="36"/>
    <x v="36"/>
    <s v="n/a"/>
    <n v="0"/>
    <n v="0"/>
    <n v="0"/>
    <n v="0"/>
    <n v="0"/>
    <n v="0"/>
    <n v="0"/>
    <n v="0.7"/>
    <n v="0.7"/>
    <n v="461637.8"/>
    <n v="0"/>
    <n v="0"/>
    <n v="0"/>
    <n v="0"/>
    <n v="0"/>
    <n v="0"/>
    <n v="0"/>
    <n v="0"/>
  </r>
  <r>
    <x v="37"/>
    <x v="37"/>
    <s v="n/a"/>
    <n v="0"/>
    <n v="0"/>
    <n v="0"/>
    <n v="0"/>
    <n v="0"/>
    <n v="0"/>
    <n v="0"/>
    <n v="0.7"/>
    <n v="0.7"/>
    <n v="376628.16666666669"/>
    <n v="0"/>
    <n v="0"/>
    <n v="0"/>
    <n v="0"/>
    <n v="0"/>
    <n v="0"/>
    <n v="0"/>
    <n v="0"/>
  </r>
  <r>
    <x v="38"/>
    <x v="38"/>
    <s v="1st"/>
    <n v="0"/>
    <n v="158550"/>
    <n v="65310"/>
    <n v="223860"/>
    <n v="0"/>
    <n v="1"/>
    <n v="0"/>
    <n v="0.7"/>
    <n v="0.7"/>
    <n v="264557"/>
    <n v="79367"/>
    <n v="185190"/>
    <n v="0"/>
    <n v="264557"/>
    <n v="79367"/>
    <n v="26640"/>
    <n v="-65310"/>
    <n v="40697"/>
  </r>
  <r>
    <x v="39"/>
    <x v="39"/>
    <s v="n/a"/>
    <n v="0"/>
    <n v="0"/>
    <n v="0"/>
    <n v="0"/>
    <n v="0"/>
    <n v="0"/>
    <n v="0"/>
    <n v="0.7"/>
    <n v="0.7"/>
    <n v="357920.28571428574"/>
    <n v="0"/>
    <n v="0"/>
    <n v="0"/>
    <n v="0"/>
    <n v="0"/>
    <n v="0"/>
    <n v="0"/>
    <n v="0"/>
  </r>
  <r>
    <x v="40"/>
    <x v="40"/>
    <s v="At-large"/>
    <n v="321984"/>
    <n v="0"/>
    <n v="75748"/>
    <n v="397732"/>
    <n v="1"/>
    <n v="0"/>
    <n v="0"/>
    <n v="0.7"/>
    <n v="0.7"/>
    <n v="397732"/>
    <n v="321984"/>
    <n v="137993"/>
    <n v="0"/>
    <n v="459977"/>
    <n v="0"/>
    <n v="137993"/>
    <n v="-75748"/>
    <n v="62245"/>
  </r>
  <r>
    <x v="41"/>
    <x v="41"/>
    <s v="5th"/>
    <n v="0"/>
    <n v="252155"/>
    <n v="14"/>
    <n v="252169"/>
    <n v="0"/>
    <n v="1"/>
    <n v="0"/>
    <n v="0.7"/>
    <n v="0.7"/>
    <n v="323696.875"/>
    <n v="108066"/>
    <n v="252155"/>
    <n v="0"/>
    <n v="360221"/>
    <n v="108066"/>
    <n v="0"/>
    <n v="-14"/>
    <n v="108052"/>
  </r>
  <r>
    <x v="42"/>
    <x v="42"/>
    <s v="n/a"/>
    <n v="0"/>
    <n v="0"/>
    <n v="0"/>
    <n v="0"/>
    <n v="0"/>
    <n v="0"/>
    <n v="0"/>
    <n v="0.7"/>
    <n v="0.7"/>
    <n v="308156.27777777775"/>
    <n v="0"/>
    <n v="0"/>
    <n v="0"/>
    <n v="0"/>
    <n v="0"/>
    <n v="0"/>
    <n v="0"/>
    <n v="0"/>
  </r>
  <r>
    <x v="43"/>
    <x v="43"/>
    <s v="n/a"/>
    <n v="0"/>
    <n v="0"/>
    <n v="0"/>
    <n v="0"/>
    <n v="0"/>
    <n v="0"/>
    <n v="0"/>
    <n v="0.7"/>
    <n v="0.7"/>
    <n v="358058"/>
    <n v="0"/>
    <n v="0"/>
    <n v="0"/>
    <n v="0"/>
    <n v="0"/>
    <n v="0"/>
    <n v="0"/>
    <n v="0"/>
  </r>
  <r>
    <x v="44"/>
    <x v="44"/>
    <s v="n/a"/>
    <n v="0"/>
    <n v="0"/>
    <n v="0"/>
    <n v="0"/>
    <n v="0"/>
    <n v="0"/>
    <n v="0"/>
    <n v="0.7"/>
    <n v="0.7"/>
    <n v="370968"/>
    <n v="0"/>
    <n v="0"/>
    <n v="0"/>
    <n v="0"/>
    <n v="0"/>
    <n v="0"/>
    <n v="0"/>
    <n v="0"/>
  </r>
  <r>
    <x v="45"/>
    <x v="45"/>
    <s v="9th"/>
    <n v="271851"/>
    <n v="0"/>
    <n v="17423"/>
    <n v="289274"/>
    <n v="1"/>
    <n v="0"/>
    <n v="0"/>
    <n v="0.7"/>
    <n v="0.7"/>
    <n v="404616.2"/>
    <n v="283231"/>
    <n v="121385"/>
    <n v="0"/>
    <n v="404616"/>
    <n v="11380"/>
    <n v="121385"/>
    <n v="-17423"/>
    <n v="115342"/>
  </r>
  <r>
    <x v="46"/>
    <x v="46"/>
    <s v="10th"/>
    <n v="0"/>
    <n v="288977"/>
    <n v="51430"/>
    <n v="340407"/>
    <n v="0"/>
    <n v="1"/>
    <n v="0"/>
    <n v="0.7"/>
    <n v="0.7"/>
    <n v="400425.11111111112"/>
    <n v="123847"/>
    <n v="288977"/>
    <n v="0"/>
    <n v="412824"/>
    <n v="123847"/>
    <n v="0"/>
    <n v="-51430"/>
    <n v="72417"/>
  </r>
  <r>
    <x v="47"/>
    <x v="47"/>
    <s v="n/a"/>
    <n v="0"/>
    <n v="0"/>
    <n v="0"/>
    <n v="0"/>
    <n v="0"/>
    <n v="0"/>
    <n v="0"/>
    <n v="0.7"/>
    <n v="0.7"/>
    <n v="253795"/>
    <n v="0"/>
    <n v="0"/>
    <n v="0"/>
    <n v="0"/>
    <n v="0"/>
    <n v="0"/>
    <n v="0"/>
    <n v="0"/>
  </r>
  <r>
    <x v="48"/>
    <x v="48"/>
    <s v="n/a"/>
    <n v="0"/>
    <n v="0"/>
    <n v="0"/>
    <n v="0"/>
    <n v="0"/>
    <n v="0"/>
    <n v="0"/>
    <n v="0.7"/>
    <n v="0.7"/>
    <n v="404756.375"/>
    <n v="0"/>
    <n v="0"/>
    <n v="0"/>
    <n v="0"/>
    <n v="0"/>
    <n v="0"/>
    <n v="0"/>
    <n v="0"/>
  </r>
  <r>
    <x v="49"/>
    <x v="49"/>
    <s v="n/a"/>
    <n v="0"/>
    <n v="0"/>
    <n v="0"/>
    <n v="0"/>
    <n v="0"/>
    <n v="0"/>
    <n v="0"/>
    <n v="0.7"/>
    <n v="0.7"/>
    <n v="278503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1F87D-173E-4549-BBF0-C107EF6CFF1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dataField="1" compact="0" numFmtId="3" outline="0" showAll="0"/>
    <pivotField dataField="1" compact="0" numFmtId="3" outline="0" showAll="0"/>
    <pivotField dataField="1" compact="0" numFmtId="3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3" dT="2021-12-28T14:22:02.41" personId="{BFB7C5E9-D75C-0948-BA40-2A17D1A5662A}" id="{B9301EB0-B68E-E345-B1CE-1F112063A8AE}">
    <text>One uncontested district. Use Presidential total as a proxy.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8"/>
  <sheetViews>
    <sheetView tabSelected="1" workbookViewId="0">
      <pane xSplit="1" ySplit="2" topLeftCell="J16" activePane="bottomRight" state="frozen"/>
      <selection pane="topRight" activeCell="B1" sqref="B1"/>
      <selection pane="bottomLeft" activeCell="A5" sqref="A5"/>
      <selection pane="bottomRight" activeCell="R43" sqref="R43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0"/>
    <col min="4" max="5" width="10.83203125" style="3"/>
    <col min="6" max="6" width="12.1640625" style="3" customWidth="1"/>
    <col min="7" max="7" width="10.83203125" style="20" customWidth="1"/>
    <col min="8" max="9" width="10.83203125" style="48" customWidth="1"/>
    <col min="10" max="10" width="10.83203125" style="49" customWidth="1"/>
    <col min="11" max="13" width="10.83203125" style="3" customWidth="1"/>
    <col min="14" max="14" width="10.83203125" style="49" customWidth="1"/>
    <col min="15" max="18" width="10.83203125" style="80" customWidth="1"/>
    <col min="19" max="19" width="5.83203125" style="24" customWidth="1"/>
    <col min="20" max="20" width="5.83203125" customWidth="1"/>
    <col min="21" max="21" width="5.83203125" style="28" customWidth="1"/>
    <col min="22" max="22" width="5.83203125" customWidth="1"/>
    <col min="23" max="23" width="10.83203125" style="110"/>
    <col min="24" max="24" width="10.83203125" style="111"/>
    <col min="25" max="25" width="46.5" style="24" bestFit="1" customWidth="1"/>
  </cols>
  <sheetData>
    <row r="1" spans="1:26" s="13" customFormat="1" x14ac:dyDescent="0.2">
      <c r="A1" s="1"/>
      <c r="B1" s="1" t="s">
        <v>14</v>
      </c>
      <c r="C1" s="21"/>
      <c r="D1" s="15" t="s">
        <v>120</v>
      </c>
      <c r="E1" s="10"/>
      <c r="F1" s="10"/>
      <c r="G1" s="46"/>
      <c r="H1" s="52" t="s">
        <v>126</v>
      </c>
      <c r="I1" s="47"/>
      <c r="J1" s="51" t="s">
        <v>124</v>
      </c>
      <c r="K1" s="46"/>
      <c r="L1" s="97" t="s">
        <v>165</v>
      </c>
      <c r="M1" s="98"/>
      <c r="N1" s="99"/>
      <c r="O1" s="46"/>
      <c r="P1" s="97" t="s">
        <v>166</v>
      </c>
      <c r="Q1" s="98"/>
      <c r="R1" s="99"/>
      <c r="S1" s="26"/>
      <c r="T1" s="4" t="s">
        <v>121</v>
      </c>
      <c r="U1" s="19"/>
      <c r="V1" s="19"/>
      <c r="W1" s="104" t="s">
        <v>175</v>
      </c>
      <c r="X1" s="105"/>
      <c r="Y1" s="22"/>
    </row>
    <row r="2" spans="1:26" s="14" customFormat="1" x14ac:dyDescent="0.2">
      <c r="A2" s="16" t="s">
        <v>0</v>
      </c>
      <c r="B2" s="16" t="s">
        <v>104</v>
      </c>
      <c r="C2" s="22" t="s">
        <v>114</v>
      </c>
      <c r="D2" s="1" t="s">
        <v>113</v>
      </c>
      <c r="E2" s="18" t="s">
        <v>112</v>
      </c>
      <c r="F2" s="17" t="s">
        <v>111</v>
      </c>
      <c r="G2" s="46" t="s">
        <v>127</v>
      </c>
      <c r="H2" s="47" t="s">
        <v>122</v>
      </c>
      <c r="I2" s="47" t="s">
        <v>123</v>
      </c>
      <c r="J2" s="51" t="s">
        <v>125</v>
      </c>
      <c r="K2" s="46" t="s">
        <v>159</v>
      </c>
      <c r="L2" s="98" t="s">
        <v>160</v>
      </c>
      <c r="M2" s="98" t="s">
        <v>161</v>
      </c>
      <c r="N2" s="99" t="s">
        <v>162</v>
      </c>
      <c r="O2" s="46" t="s">
        <v>167</v>
      </c>
      <c r="P2" s="98" t="s">
        <v>168</v>
      </c>
      <c r="Q2" s="98" t="s">
        <v>169</v>
      </c>
      <c r="R2" s="99" t="s">
        <v>170</v>
      </c>
      <c r="S2" s="22" t="s">
        <v>110</v>
      </c>
      <c r="T2" s="1" t="s">
        <v>109</v>
      </c>
      <c r="U2" s="1" t="s">
        <v>108</v>
      </c>
      <c r="V2" s="1" t="s">
        <v>119</v>
      </c>
      <c r="W2" s="106" t="s">
        <v>176</v>
      </c>
      <c r="X2" s="107" t="s">
        <v>177</v>
      </c>
      <c r="Y2" s="22" t="s">
        <v>15</v>
      </c>
    </row>
    <row r="3" spans="1:26" s="11" customFormat="1" x14ac:dyDescent="0.2">
      <c r="A3" t="s">
        <v>16</v>
      </c>
      <c r="B3" t="s">
        <v>17</v>
      </c>
      <c r="C3" s="20">
        <v>1416012</v>
      </c>
      <c r="D3" s="3">
        <v>608809</v>
      </c>
      <c r="E3" s="7">
        <f t="shared" ref="E3" si="0">F3-D3-C3</f>
        <v>26838</v>
      </c>
      <c r="F3" s="3">
        <v>2051659</v>
      </c>
      <c r="G3" s="63">
        <v>778752</v>
      </c>
      <c r="H3" s="64">
        <v>2</v>
      </c>
      <c r="I3" s="64">
        <v>1</v>
      </c>
      <c r="J3" s="65">
        <f t="shared" ref="J3:J34" si="1">(F3-G3)/(V3-SUM(H3:I3))</f>
        <v>318226.75</v>
      </c>
      <c r="K3" s="100">
        <v>96747</v>
      </c>
      <c r="L3" s="100">
        <v>225966</v>
      </c>
      <c r="M3" s="100">
        <v>-25756</v>
      </c>
      <c r="N3" s="101">
        <v>296957</v>
      </c>
      <c r="O3" s="80">
        <f>C3+K3</f>
        <v>1512759</v>
      </c>
      <c r="P3" s="80">
        <f>D3+L3</f>
        <v>834775</v>
      </c>
      <c r="Q3" s="80">
        <f>E3+M3</f>
        <v>1082</v>
      </c>
      <c r="R3" s="80">
        <f>F3+N3</f>
        <v>2348616</v>
      </c>
      <c r="S3" s="66">
        <f t="shared" ref="S3:S52" si="2">V3-T3-U3</f>
        <v>6</v>
      </c>
      <c r="T3" s="73">
        <v>1</v>
      </c>
      <c r="U3" s="73">
        <v>0</v>
      </c>
      <c r="V3" s="74">
        <v>7</v>
      </c>
      <c r="W3" s="108">
        <f>O3/SUM(O3:P3)</f>
        <v>0.64440344633986135</v>
      </c>
      <c r="X3" s="109">
        <f>S3/SUM(S3:T3)</f>
        <v>0.8571428571428571</v>
      </c>
      <c r="Y3" s="24"/>
    </row>
    <row r="4" spans="1:26" s="6" customFormat="1" x14ac:dyDescent="0.2">
      <c r="A4" s="11" t="s">
        <v>18</v>
      </c>
      <c r="B4" s="11" t="s">
        <v>19</v>
      </c>
      <c r="C4" s="20">
        <v>192126</v>
      </c>
      <c r="D4" s="3">
        <v>159856</v>
      </c>
      <c r="E4" s="7">
        <f t="shared" ref="E4:E52" si="3">F4-D4-C4</f>
        <v>1183</v>
      </c>
      <c r="F4" s="3">
        <v>353165</v>
      </c>
      <c r="G4" s="63">
        <v>0</v>
      </c>
      <c r="H4" s="64">
        <v>0</v>
      </c>
      <c r="I4" s="64">
        <v>0</v>
      </c>
      <c r="J4" s="65">
        <f t="shared" si="1"/>
        <v>353165</v>
      </c>
      <c r="K4" s="100">
        <v>0</v>
      </c>
      <c r="L4" s="100">
        <v>0</v>
      </c>
      <c r="M4" s="100">
        <v>0</v>
      </c>
      <c r="N4" s="101">
        <v>0</v>
      </c>
      <c r="O4" s="80">
        <f t="shared" ref="O4:O52" si="4">C4+K4</f>
        <v>192126</v>
      </c>
      <c r="P4" s="80">
        <f t="shared" ref="P4:P52" si="5">D4+L4</f>
        <v>159856</v>
      </c>
      <c r="Q4" s="80">
        <f t="shared" ref="Q4:Q52" si="6">E4+M4</f>
        <v>1183</v>
      </c>
      <c r="R4" s="80">
        <f t="shared" ref="R4:R52" si="7">F4+N4</f>
        <v>353165</v>
      </c>
      <c r="S4" s="66">
        <f t="shared" si="2"/>
        <v>1</v>
      </c>
      <c r="T4" s="73">
        <v>0</v>
      </c>
      <c r="U4" s="73">
        <v>0</v>
      </c>
      <c r="V4" s="74">
        <v>1</v>
      </c>
      <c r="W4" s="108">
        <f t="shared" ref="W4:W52" si="8">O4/SUM(O4:P4)</f>
        <v>0.54584041229381053</v>
      </c>
      <c r="X4" s="109">
        <f t="shared" ref="X4:X52" si="9">S4/SUM(S4:T4)</f>
        <v>1</v>
      </c>
      <c r="Y4" s="27"/>
    </row>
    <row r="5" spans="1:26" s="6" customFormat="1" x14ac:dyDescent="0.2">
      <c r="A5" t="s">
        <v>20</v>
      </c>
      <c r="B5" t="s">
        <v>3</v>
      </c>
      <c r="C5" s="20">
        <v>1638516</v>
      </c>
      <c r="D5" s="3">
        <v>1629318</v>
      </c>
      <c r="E5" s="7">
        <f t="shared" si="3"/>
        <v>415</v>
      </c>
      <c r="F5" s="3">
        <v>3268249</v>
      </c>
      <c r="G5" s="63">
        <v>0</v>
      </c>
      <c r="H5" s="64">
        <v>0</v>
      </c>
      <c r="I5" s="64">
        <v>0</v>
      </c>
      <c r="J5" s="65">
        <f t="shared" si="1"/>
        <v>363138.77777777775</v>
      </c>
      <c r="K5" s="100">
        <v>0</v>
      </c>
      <c r="L5" s="100">
        <v>0</v>
      </c>
      <c r="M5" s="100">
        <v>0</v>
      </c>
      <c r="N5" s="101">
        <v>0</v>
      </c>
      <c r="O5" s="80">
        <f t="shared" si="4"/>
        <v>1638516</v>
      </c>
      <c r="P5" s="80">
        <f t="shared" si="5"/>
        <v>1629318</v>
      </c>
      <c r="Q5" s="80">
        <f t="shared" si="6"/>
        <v>415</v>
      </c>
      <c r="R5" s="80">
        <f t="shared" si="7"/>
        <v>3268249</v>
      </c>
      <c r="S5" s="66">
        <f t="shared" si="2"/>
        <v>4</v>
      </c>
      <c r="T5" s="73">
        <v>5</v>
      </c>
      <c r="U5" s="73">
        <v>0</v>
      </c>
      <c r="V5" s="74">
        <v>9</v>
      </c>
      <c r="W5" s="108">
        <f t="shared" si="8"/>
        <v>0.50140735422913163</v>
      </c>
      <c r="X5" s="109">
        <f t="shared" si="9"/>
        <v>0.44444444444444442</v>
      </c>
      <c r="Y5" s="27"/>
    </row>
    <row r="6" spans="1:26" s="6" customFormat="1" x14ac:dyDescent="0.2">
      <c r="A6" t="s">
        <v>21</v>
      </c>
      <c r="B6" t="s">
        <v>22</v>
      </c>
      <c r="C6" s="20">
        <v>828266</v>
      </c>
      <c r="D6" s="3">
        <v>330485</v>
      </c>
      <c r="E6" s="7">
        <f t="shared" si="3"/>
        <v>20645</v>
      </c>
      <c r="F6" s="3">
        <v>1179396</v>
      </c>
      <c r="G6" s="63">
        <v>237596</v>
      </c>
      <c r="H6" s="64">
        <v>1</v>
      </c>
      <c r="I6" s="64">
        <v>0</v>
      </c>
      <c r="J6" s="65">
        <f t="shared" si="1"/>
        <v>313933.33333333331</v>
      </c>
      <c r="K6" s="100">
        <v>0</v>
      </c>
      <c r="L6" s="100">
        <v>101827</v>
      </c>
      <c r="M6" s="100">
        <v>0</v>
      </c>
      <c r="N6" s="101">
        <v>101827</v>
      </c>
      <c r="O6" s="80">
        <f t="shared" si="4"/>
        <v>828266</v>
      </c>
      <c r="P6" s="80">
        <f t="shared" si="5"/>
        <v>432312</v>
      </c>
      <c r="Q6" s="80">
        <f t="shared" si="6"/>
        <v>20645</v>
      </c>
      <c r="R6" s="80">
        <f t="shared" si="7"/>
        <v>1281223</v>
      </c>
      <c r="S6" s="66">
        <f t="shared" si="2"/>
        <v>4</v>
      </c>
      <c r="T6" s="73">
        <v>0</v>
      </c>
      <c r="U6" s="73">
        <v>0</v>
      </c>
      <c r="V6" s="74">
        <v>4</v>
      </c>
      <c r="W6" s="108">
        <f t="shared" si="8"/>
        <v>0.6570525584295458</v>
      </c>
      <c r="X6" s="109">
        <f t="shared" si="9"/>
        <v>1</v>
      </c>
      <c r="Y6" s="27"/>
    </row>
    <row r="7" spans="1:26" s="6" customFormat="1" x14ac:dyDescent="0.2">
      <c r="A7" t="s">
        <v>23</v>
      </c>
      <c r="B7" t="s">
        <v>24</v>
      </c>
      <c r="C7" s="20">
        <v>5640667</v>
      </c>
      <c r="D7" s="3">
        <v>11084234</v>
      </c>
      <c r="E7" s="7">
        <f t="shared" si="3"/>
        <v>0</v>
      </c>
      <c r="F7" s="3">
        <v>16724901</v>
      </c>
      <c r="G7" s="63">
        <v>1920479</v>
      </c>
      <c r="H7" s="64">
        <v>0</v>
      </c>
      <c r="I7" s="64">
        <v>7</v>
      </c>
      <c r="J7" s="65">
        <f t="shared" si="1"/>
        <v>321835.26086956525</v>
      </c>
      <c r="K7" s="100">
        <v>846005</v>
      </c>
      <c r="L7" s="100">
        <v>53529</v>
      </c>
      <c r="M7" s="100">
        <v>0</v>
      </c>
      <c r="N7" s="101">
        <v>899534</v>
      </c>
      <c r="O7" s="80">
        <f t="shared" si="4"/>
        <v>6486672</v>
      </c>
      <c r="P7" s="80">
        <f t="shared" si="5"/>
        <v>11137763</v>
      </c>
      <c r="Q7" s="80">
        <f t="shared" si="6"/>
        <v>0</v>
      </c>
      <c r="R7" s="80">
        <f t="shared" si="7"/>
        <v>17624435</v>
      </c>
      <c r="S7" s="66">
        <f t="shared" si="2"/>
        <v>11</v>
      </c>
      <c r="T7" s="73">
        <v>42</v>
      </c>
      <c r="U7" s="73">
        <v>0</v>
      </c>
      <c r="V7" s="74">
        <v>53</v>
      </c>
      <c r="W7" s="108">
        <f t="shared" si="8"/>
        <v>0.36804992613947624</v>
      </c>
      <c r="X7" s="109">
        <f t="shared" si="9"/>
        <v>0.20754716981132076</v>
      </c>
      <c r="Y7" s="27"/>
    </row>
    <row r="8" spans="1:26" s="6" customFormat="1" x14ac:dyDescent="0.2">
      <c r="A8" t="s">
        <v>25</v>
      </c>
      <c r="B8" t="s">
        <v>26</v>
      </c>
      <c r="C8" s="20">
        <v>1378248</v>
      </c>
      <c r="D8" s="3">
        <v>1679052</v>
      </c>
      <c r="E8" s="7">
        <f t="shared" si="3"/>
        <v>107650</v>
      </c>
      <c r="F8" s="3">
        <v>3164950</v>
      </c>
      <c r="G8" s="63">
        <v>0</v>
      </c>
      <c r="H8" s="64">
        <v>0</v>
      </c>
      <c r="I8" s="64">
        <v>0</v>
      </c>
      <c r="J8" s="65">
        <f t="shared" si="1"/>
        <v>452135.71428571426</v>
      </c>
      <c r="K8" s="100">
        <v>0</v>
      </c>
      <c r="L8" s="100">
        <v>0</v>
      </c>
      <c r="M8" s="100">
        <v>0</v>
      </c>
      <c r="N8" s="101">
        <v>0</v>
      </c>
      <c r="O8" s="80">
        <f t="shared" si="4"/>
        <v>1378248</v>
      </c>
      <c r="P8" s="80">
        <f t="shared" si="5"/>
        <v>1679052</v>
      </c>
      <c r="Q8" s="80">
        <f t="shared" si="6"/>
        <v>107650</v>
      </c>
      <c r="R8" s="80">
        <f t="shared" si="7"/>
        <v>3164950</v>
      </c>
      <c r="S8" s="66">
        <f t="shared" si="2"/>
        <v>3</v>
      </c>
      <c r="T8" s="73">
        <v>4</v>
      </c>
      <c r="U8" s="73">
        <v>0</v>
      </c>
      <c r="V8" s="74">
        <v>7</v>
      </c>
      <c r="W8" s="108">
        <f t="shared" si="8"/>
        <v>0.45080561279560394</v>
      </c>
      <c r="X8" s="109">
        <f t="shared" si="9"/>
        <v>0.42857142857142855</v>
      </c>
      <c r="Y8" s="27"/>
    </row>
    <row r="9" spans="1:26" s="6" customFormat="1" x14ac:dyDescent="0.2">
      <c r="A9" t="s">
        <v>27</v>
      </c>
      <c r="B9" t="s">
        <v>28</v>
      </c>
      <c r="C9" s="20">
        <v>676650</v>
      </c>
      <c r="D9" s="3">
        <v>1022792</v>
      </c>
      <c r="E9" s="7">
        <f t="shared" si="3"/>
        <v>73485</v>
      </c>
      <c r="F9" s="3">
        <v>1772927</v>
      </c>
      <c r="G9" s="63">
        <v>0</v>
      </c>
      <c r="H9" s="64">
        <v>0</v>
      </c>
      <c r="I9" s="64">
        <v>0</v>
      </c>
      <c r="J9" s="65">
        <f t="shared" si="1"/>
        <v>354585.4</v>
      </c>
      <c r="K9" s="100">
        <v>0</v>
      </c>
      <c r="L9" s="100">
        <v>0</v>
      </c>
      <c r="M9" s="100">
        <v>0</v>
      </c>
      <c r="N9" s="101">
        <v>0</v>
      </c>
      <c r="O9" s="80">
        <f t="shared" si="4"/>
        <v>676650</v>
      </c>
      <c r="P9" s="80">
        <f t="shared" si="5"/>
        <v>1022792</v>
      </c>
      <c r="Q9" s="80">
        <f t="shared" si="6"/>
        <v>73485</v>
      </c>
      <c r="R9" s="80">
        <f t="shared" si="7"/>
        <v>1772927</v>
      </c>
      <c r="S9" s="66">
        <f t="shared" si="2"/>
        <v>0</v>
      </c>
      <c r="T9" s="73">
        <v>5</v>
      </c>
      <c r="U9" s="73">
        <v>0</v>
      </c>
      <c r="V9" s="74">
        <v>5</v>
      </c>
      <c r="W9" s="108">
        <f t="shared" si="8"/>
        <v>0.3981601019628796</v>
      </c>
      <c r="X9" s="109">
        <f t="shared" si="9"/>
        <v>0</v>
      </c>
      <c r="Y9" s="27"/>
    </row>
    <row r="10" spans="1:26" s="6" customFormat="1" x14ac:dyDescent="0.2">
      <c r="A10" t="s">
        <v>29</v>
      </c>
      <c r="B10" t="s">
        <v>30</v>
      </c>
      <c r="C10" s="20">
        <v>196392</v>
      </c>
      <c r="D10" s="3">
        <v>281382</v>
      </c>
      <c r="E10" s="7">
        <f t="shared" si="3"/>
        <v>10496</v>
      </c>
      <c r="F10" s="3">
        <v>488270</v>
      </c>
      <c r="G10" s="63">
        <v>0</v>
      </c>
      <c r="H10" s="64">
        <v>0</v>
      </c>
      <c r="I10" s="64">
        <v>0</v>
      </c>
      <c r="J10" s="65">
        <f t="shared" si="1"/>
        <v>488270</v>
      </c>
      <c r="K10" s="100">
        <v>0</v>
      </c>
      <c r="L10" s="100">
        <v>0</v>
      </c>
      <c r="M10" s="100">
        <v>0</v>
      </c>
      <c r="N10" s="101">
        <v>0</v>
      </c>
      <c r="O10" s="80">
        <f t="shared" si="4"/>
        <v>196392</v>
      </c>
      <c r="P10" s="80">
        <f t="shared" si="5"/>
        <v>281382</v>
      </c>
      <c r="Q10" s="80">
        <f t="shared" si="6"/>
        <v>10496</v>
      </c>
      <c r="R10" s="80">
        <f t="shared" si="7"/>
        <v>488270</v>
      </c>
      <c r="S10" s="66">
        <f t="shared" si="2"/>
        <v>0</v>
      </c>
      <c r="T10" s="73">
        <v>1</v>
      </c>
      <c r="U10" s="73">
        <v>0</v>
      </c>
      <c r="V10" s="74">
        <v>1</v>
      </c>
      <c r="W10" s="108">
        <f t="shared" si="8"/>
        <v>0.41105627346820883</v>
      </c>
      <c r="X10" s="109">
        <f t="shared" si="9"/>
        <v>0</v>
      </c>
      <c r="Y10" s="27"/>
    </row>
    <row r="11" spans="1:26" s="6" customFormat="1" x14ac:dyDescent="0.2">
      <c r="A11" t="s">
        <v>31</v>
      </c>
      <c r="B11" s="6" t="s">
        <v>10</v>
      </c>
      <c r="C11" s="20">
        <v>5469164</v>
      </c>
      <c r="D11" s="3">
        <v>4942287</v>
      </c>
      <c r="E11" s="7">
        <f t="shared" si="3"/>
        <v>53340</v>
      </c>
      <c r="F11" s="3">
        <v>10464791</v>
      </c>
      <c r="G11" s="63">
        <v>311999</v>
      </c>
      <c r="H11" s="64">
        <v>2</v>
      </c>
      <c r="I11" s="64">
        <v>0</v>
      </c>
      <c r="J11" s="65">
        <f t="shared" si="1"/>
        <v>406111.68</v>
      </c>
      <c r="K11" s="100">
        <v>0</v>
      </c>
      <c r="L11" s="100">
        <v>130859</v>
      </c>
      <c r="M11" s="100">
        <v>-6662</v>
      </c>
      <c r="N11" s="101">
        <v>124197</v>
      </c>
      <c r="O11" s="80">
        <f t="shared" si="4"/>
        <v>5469164</v>
      </c>
      <c r="P11" s="80">
        <f t="shared" si="5"/>
        <v>5073146</v>
      </c>
      <c r="Q11" s="80">
        <f t="shared" si="6"/>
        <v>46678</v>
      </c>
      <c r="R11" s="80">
        <f t="shared" si="7"/>
        <v>10588988</v>
      </c>
      <c r="S11" s="66">
        <f t="shared" si="2"/>
        <v>16</v>
      </c>
      <c r="T11" s="73">
        <v>11</v>
      </c>
      <c r="U11" s="73">
        <v>0</v>
      </c>
      <c r="V11" s="74">
        <v>27</v>
      </c>
      <c r="W11" s="108">
        <f t="shared" si="8"/>
        <v>0.51878231620963522</v>
      </c>
      <c r="X11" s="109">
        <f t="shared" si="9"/>
        <v>0.59259259259259256</v>
      </c>
      <c r="Y11" s="27" t="s">
        <v>151</v>
      </c>
      <c r="Z11" s="6" t="s">
        <v>14</v>
      </c>
    </row>
    <row r="12" spans="1:26" s="6" customFormat="1" x14ac:dyDescent="0.2">
      <c r="A12" t="s">
        <v>32</v>
      </c>
      <c r="B12" t="s">
        <v>33</v>
      </c>
      <c r="C12" s="20">
        <v>2490396</v>
      </c>
      <c r="D12" s="3">
        <v>2393089</v>
      </c>
      <c r="E12" s="7">
        <f t="shared" si="3"/>
        <v>126</v>
      </c>
      <c r="F12" s="3">
        <v>4883611</v>
      </c>
      <c r="G12" s="63">
        <v>0</v>
      </c>
      <c r="H12" s="64">
        <v>0</v>
      </c>
      <c r="I12" s="64">
        <v>0</v>
      </c>
      <c r="J12" s="65">
        <f t="shared" si="1"/>
        <v>348829.35714285716</v>
      </c>
      <c r="K12" s="100">
        <v>0</v>
      </c>
      <c r="L12" s="100">
        <v>0</v>
      </c>
      <c r="M12" s="100">
        <v>0</v>
      </c>
      <c r="N12" s="101">
        <v>0</v>
      </c>
      <c r="O12" s="80">
        <f t="shared" si="4"/>
        <v>2490396</v>
      </c>
      <c r="P12" s="80">
        <f t="shared" si="5"/>
        <v>2393089</v>
      </c>
      <c r="Q12" s="80">
        <f t="shared" si="6"/>
        <v>126</v>
      </c>
      <c r="R12" s="80">
        <f t="shared" si="7"/>
        <v>4883611</v>
      </c>
      <c r="S12" s="66">
        <f t="shared" si="2"/>
        <v>8</v>
      </c>
      <c r="T12" s="73">
        <v>6</v>
      </c>
      <c r="U12" s="73">
        <v>0</v>
      </c>
      <c r="V12" s="74">
        <v>14</v>
      </c>
      <c r="W12" s="108">
        <f t="shared" si="8"/>
        <v>0.50996286463457963</v>
      </c>
      <c r="X12" s="109">
        <f t="shared" si="9"/>
        <v>0.5714285714285714</v>
      </c>
      <c r="Y12" s="27"/>
    </row>
    <row r="13" spans="1:26" x14ac:dyDescent="0.2">
      <c r="A13" t="s">
        <v>34</v>
      </c>
      <c r="B13" t="s">
        <v>35</v>
      </c>
      <c r="C13" s="20">
        <v>155215</v>
      </c>
      <c r="D13" s="3">
        <v>354762</v>
      </c>
      <c r="E13" s="7">
        <f t="shared" si="3"/>
        <v>69807</v>
      </c>
      <c r="F13" s="3">
        <v>579784</v>
      </c>
      <c r="G13" s="63">
        <v>0</v>
      </c>
      <c r="H13" s="64">
        <v>0</v>
      </c>
      <c r="I13" s="64">
        <v>0</v>
      </c>
      <c r="J13" s="65">
        <f t="shared" si="1"/>
        <v>289892</v>
      </c>
      <c r="K13" s="100">
        <v>0</v>
      </c>
      <c r="L13" s="100">
        <v>0</v>
      </c>
      <c r="M13" s="100">
        <v>0</v>
      </c>
      <c r="N13" s="101">
        <v>0</v>
      </c>
      <c r="O13" s="80">
        <f t="shared" si="4"/>
        <v>155215</v>
      </c>
      <c r="P13" s="80">
        <f t="shared" si="5"/>
        <v>354762</v>
      </c>
      <c r="Q13" s="80">
        <f t="shared" si="6"/>
        <v>69807</v>
      </c>
      <c r="R13" s="80">
        <f t="shared" si="7"/>
        <v>579784</v>
      </c>
      <c r="S13" s="66">
        <f t="shared" si="2"/>
        <v>0</v>
      </c>
      <c r="T13" s="73">
        <v>2</v>
      </c>
      <c r="U13" s="73">
        <v>0</v>
      </c>
      <c r="V13" s="74">
        <v>2</v>
      </c>
      <c r="W13" s="108">
        <f t="shared" si="8"/>
        <v>0.30435686315265198</v>
      </c>
      <c r="X13" s="109">
        <f t="shared" si="9"/>
        <v>0</v>
      </c>
    </row>
    <row r="14" spans="1:26" x14ac:dyDescent="0.2">
      <c r="A14" t="s">
        <v>36</v>
      </c>
      <c r="B14" t="s">
        <v>37</v>
      </c>
      <c r="C14" s="20">
        <v>561405</v>
      </c>
      <c r="D14" s="3">
        <v>255531</v>
      </c>
      <c r="E14" s="7">
        <f t="shared" si="3"/>
        <v>32973</v>
      </c>
      <c r="F14" s="3">
        <v>849909</v>
      </c>
      <c r="G14" s="63">
        <v>0</v>
      </c>
      <c r="H14" s="64">
        <v>0</v>
      </c>
      <c r="I14" s="64">
        <v>0</v>
      </c>
      <c r="J14" s="65">
        <f t="shared" si="1"/>
        <v>424954.5</v>
      </c>
      <c r="K14" s="100">
        <v>0</v>
      </c>
      <c r="L14" s="100">
        <v>0</v>
      </c>
      <c r="M14" s="100">
        <v>0</v>
      </c>
      <c r="N14" s="101">
        <v>0</v>
      </c>
      <c r="O14" s="80">
        <f t="shared" si="4"/>
        <v>561405</v>
      </c>
      <c r="P14" s="80">
        <f t="shared" si="5"/>
        <v>255531</v>
      </c>
      <c r="Q14" s="80">
        <f t="shared" si="6"/>
        <v>32973</v>
      </c>
      <c r="R14" s="80">
        <f t="shared" si="7"/>
        <v>849909</v>
      </c>
      <c r="S14" s="66">
        <f t="shared" si="2"/>
        <v>2</v>
      </c>
      <c r="T14" s="73">
        <v>0</v>
      </c>
      <c r="U14" s="73">
        <v>0</v>
      </c>
      <c r="V14" s="74">
        <v>2</v>
      </c>
      <c r="W14" s="108">
        <f t="shared" si="8"/>
        <v>0.68720805546578922</v>
      </c>
      <c r="X14" s="109">
        <f t="shared" si="9"/>
        <v>1</v>
      </c>
    </row>
    <row r="15" spans="1:26" x14ac:dyDescent="0.2">
      <c r="A15" t="s">
        <v>38</v>
      </c>
      <c r="B15" s="6" t="s">
        <v>9</v>
      </c>
      <c r="C15" s="20">
        <v>2416929</v>
      </c>
      <c r="D15" s="3">
        <v>3355487</v>
      </c>
      <c r="E15" s="7">
        <f t="shared" si="3"/>
        <v>104403</v>
      </c>
      <c r="F15" s="3">
        <v>5876819</v>
      </c>
      <c r="G15" s="63">
        <v>254578</v>
      </c>
      <c r="H15" s="64">
        <v>0</v>
      </c>
      <c r="I15" s="64">
        <v>1</v>
      </c>
      <c r="J15" s="65">
        <f t="shared" si="1"/>
        <v>330720.0588235294</v>
      </c>
      <c r="K15" s="100">
        <v>99216</v>
      </c>
      <c r="L15" s="100">
        <v>45253</v>
      </c>
      <c r="M15" s="100">
        <v>-68327</v>
      </c>
      <c r="N15" s="101">
        <v>76142</v>
      </c>
      <c r="O15" s="80">
        <f t="shared" si="4"/>
        <v>2516145</v>
      </c>
      <c r="P15" s="80">
        <f t="shared" si="5"/>
        <v>3400740</v>
      </c>
      <c r="Q15" s="80">
        <f t="shared" si="6"/>
        <v>36076</v>
      </c>
      <c r="R15" s="80">
        <f t="shared" si="7"/>
        <v>5952961</v>
      </c>
      <c r="S15" s="66">
        <f t="shared" si="2"/>
        <v>5</v>
      </c>
      <c r="T15" s="73">
        <v>13</v>
      </c>
      <c r="U15" s="73">
        <v>0</v>
      </c>
      <c r="V15" s="74">
        <v>18</v>
      </c>
      <c r="W15" s="108">
        <f t="shared" si="8"/>
        <v>0.4252482514025539</v>
      </c>
      <c r="X15" s="109">
        <f t="shared" si="9"/>
        <v>0.27777777777777779</v>
      </c>
    </row>
    <row r="16" spans="1:26" x14ac:dyDescent="0.2">
      <c r="A16" t="s">
        <v>39</v>
      </c>
      <c r="B16" s="6" t="s">
        <v>12</v>
      </c>
      <c r="C16" s="20">
        <v>1738745</v>
      </c>
      <c r="D16" s="3">
        <v>1194901</v>
      </c>
      <c r="E16" s="7">
        <f t="shared" si="3"/>
        <v>62798</v>
      </c>
      <c r="F16" s="3">
        <v>2996444</v>
      </c>
      <c r="G16" s="63">
        <v>0</v>
      </c>
      <c r="H16" s="64">
        <v>0</v>
      </c>
      <c r="I16" s="64">
        <v>0</v>
      </c>
      <c r="J16" s="65">
        <f t="shared" si="1"/>
        <v>332938.22222222225</v>
      </c>
      <c r="K16" s="100">
        <v>0</v>
      </c>
      <c r="L16" s="100">
        <v>0</v>
      </c>
      <c r="M16" s="100">
        <v>0</v>
      </c>
      <c r="N16" s="101">
        <v>0</v>
      </c>
      <c r="O16" s="80">
        <f t="shared" si="4"/>
        <v>1738745</v>
      </c>
      <c r="P16" s="80">
        <f t="shared" si="5"/>
        <v>1194901</v>
      </c>
      <c r="Q16" s="80">
        <f t="shared" si="6"/>
        <v>62798</v>
      </c>
      <c r="R16" s="80">
        <f t="shared" si="7"/>
        <v>2996444</v>
      </c>
      <c r="S16" s="66">
        <f t="shared" si="2"/>
        <v>7</v>
      </c>
      <c r="T16" s="73">
        <v>2</v>
      </c>
      <c r="U16" s="73">
        <v>0</v>
      </c>
      <c r="V16" s="74">
        <v>9</v>
      </c>
      <c r="W16" s="108">
        <f t="shared" si="8"/>
        <v>0.59269080182135137</v>
      </c>
      <c r="X16" s="109">
        <f t="shared" si="9"/>
        <v>0.77777777777777779</v>
      </c>
    </row>
    <row r="17" spans="1:25" x14ac:dyDescent="0.2">
      <c r="A17" t="s">
        <v>40</v>
      </c>
      <c r="B17" t="s">
        <v>41</v>
      </c>
      <c r="C17" s="20">
        <v>859418</v>
      </c>
      <c r="D17" s="3">
        <v>762271</v>
      </c>
      <c r="E17" s="7">
        <f t="shared" si="3"/>
        <v>78579</v>
      </c>
      <c r="F17" s="3">
        <v>1700268</v>
      </c>
      <c r="G17" s="63">
        <v>0</v>
      </c>
      <c r="H17" s="64">
        <v>0</v>
      </c>
      <c r="I17" s="64">
        <v>0</v>
      </c>
      <c r="J17" s="65">
        <f t="shared" si="1"/>
        <v>425067</v>
      </c>
      <c r="K17" s="100">
        <v>0</v>
      </c>
      <c r="L17" s="100">
        <v>0</v>
      </c>
      <c r="M17" s="100">
        <v>0</v>
      </c>
      <c r="N17" s="101">
        <v>0</v>
      </c>
      <c r="O17" s="80">
        <f t="shared" si="4"/>
        <v>859418</v>
      </c>
      <c r="P17" s="80">
        <f t="shared" si="5"/>
        <v>762271</v>
      </c>
      <c r="Q17" s="80">
        <f t="shared" si="6"/>
        <v>78579</v>
      </c>
      <c r="R17" s="80">
        <f t="shared" si="7"/>
        <v>1700268</v>
      </c>
      <c r="S17" s="66">
        <f t="shared" si="2"/>
        <v>3</v>
      </c>
      <c r="T17" s="73">
        <v>1</v>
      </c>
      <c r="U17" s="73">
        <v>0</v>
      </c>
      <c r="V17" s="74">
        <v>4</v>
      </c>
      <c r="W17" s="108">
        <f t="shared" si="8"/>
        <v>0.52995241381053948</v>
      </c>
      <c r="X17" s="109">
        <f t="shared" si="9"/>
        <v>0.75</v>
      </c>
    </row>
    <row r="18" spans="1:25" x14ac:dyDescent="0.2">
      <c r="A18" t="s">
        <v>42</v>
      </c>
      <c r="B18" t="s">
        <v>43</v>
      </c>
      <c r="C18" s="20">
        <v>775898</v>
      </c>
      <c r="D18" s="3">
        <v>557258</v>
      </c>
      <c r="E18" s="7">
        <f t="shared" si="3"/>
        <v>25797</v>
      </c>
      <c r="F18" s="3">
        <v>1358953</v>
      </c>
      <c r="G18" s="63">
        <v>0</v>
      </c>
      <c r="H18" s="64">
        <v>0</v>
      </c>
      <c r="I18" s="64">
        <v>0</v>
      </c>
      <c r="J18" s="65">
        <f t="shared" si="1"/>
        <v>339738.25</v>
      </c>
      <c r="K18" s="100">
        <v>0</v>
      </c>
      <c r="L18" s="100">
        <v>0</v>
      </c>
      <c r="M18" s="100">
        <v>0</v>
      </c>
      <c r="N18" s="101">
        <v>0</v>
      </c>
      <c r="O18" s="80">
        <f t="shared" si="4"/>
        <v>775898</v>
      </c>
      <c r="P18" s="80">
        <f t="shared" si="5"/>
        <v>557258</v>
      </c>
      <c r="Q18" s="80">
        <f t="shared" si="6"/>
        <v>25797</v>
      </c>
      <c r="R18" s="80">
        <f t="shared" si="7"/>
        <v>1358953</v>
      </c>
      <c r="S18" s="66">
        <f t="shared" si="2"/>
        <v>3</v>
      </c>
      <c r="T18" s="73">
        <v>1</v>
      </c>
      <c r="U18" s="73">
        <v>0</v>
      </c>
      <c r="V18" s="74">
        <v>4</v>
      </c>
      <c r="W18" s="108">
        <f t="shared" si="8"/>
        <v>0.58200090612051403</v>
      </c>
      <c r="X18" s="109">
        <f t="shared" si="9"/>
        <v>0.75</v>
      </c>
    </row>
    <row r="19" spans="1:25" x14ac:dyDescent="0.2">
      <c r="A19" t="s">
        <v>44</v>
      </c>
      <c r="B19" t="s">
        <v>45</v>
      </c>
      <c r="C19" s="20">
        <v>1363964</v>
      </c>
      <c r="D19" s="3">
        <v>735419</v>
      </c>
      <c r="E19" s="7">
        <f t="shared" si="3"/>
        <v>16512</v>
      </c>
      <c r="F19" s="3">
        <v>2115895</v>
      </c>
      <c r="G19" s="63">
        <v>0</v>
      </c>
      <c r="H19" s="64">
        <v>0</v>
      </c>
      <c r="I19" s="64">
        <v>0</v>
      </c>
      <c r="J19" s="65">
        <f t="shared" si="1"/>
        <v>352649.16666666669</v>
      </c>
      <c r="K19" s="100">
        <v>0</v>
      </c>
      <c r="L19" s="100">
        <v>0</v>
      </c>
      <c r="M19" s="100">
        <v>0</v>
      </c>
      <c r="N19" s="101">
        <v>0</v>
      </c>
      <c r="O19" s="80">
        <f t="shared" si="4"/>
        <v>1363964</v>
      </c>
      <c r="P19" s="80">
        <f t="shared" si="5"/>
        <v>735419</v>
      </c>
      <c r="Q19" s="80">
        <f t="shared" si="6"/>
        <v>16512</v>
      </c>
      <c r="R19" s="80">
        <f t="shared" si="7"/>
        <v>2115895</v>
      </c>
      <c r="S19" s="66">
        <f t="shared" si="2"/>
        <v>5</v>
      </c>
      <c r="T19" s="73">
        <v>1</v>
      </c>
      <c r="U19" s="73">
        <v>0</v>
      </c>
      <c r="V19" s="74">
        <v>6</v>
      </c>
      <c r="W19" s="108">
        <f t="shared" si="8"/>
        <v>0.64969755399562634</v>
      </c>
      <c r="X19" s="109">
        <f t="shared" si="9"/>
        <v>0.83333333333333337</v>
      </c>
    </row>
    <row r="20" spans="1:25" x14ac:dyDescent="0.2">
      <c r="A20" t="s">
        <v>46</v>
      </c>
      <c r="B20" t="s">
        <v>47</v>
      </c>
      <c r="C20" s="20">
        <v>1169788</v>
      </c>
      <c r="D20" s="3">
        <v>727402</v>
      </c>
      <c r="E20" s="7">
        <f t="shared" si="3"/>
        <v>49945</v>
      </c>
      <c r="F20" s="3">
        <v>1947135</v>
      </c>
      <c r="G20" s="63">
        <v>0</v>
      </c>
      <c r="H20" s="64">
        <v>0</v>
      </c>
      <c r="I20" s="64">
        <v>0</v>
      </c>
      <c r="J20" s="65">
        <f t="shared" si="1"/>
        <v>324522.5</v>
      </c>
      <c r="K20" s="100">
        <v>0</v>
      </c>
      <c r="L20" s="100">
        <v>0</v>
      </c>
      <c r="M20" s="100">
        <v>0</v>
      </c>
      <c r="N20" s="101">
        <v>0</v>
      </c>
      <c r="O20" s="80">
        <f t="shared" si="4"/>
        <v>1169788</v>
      </c>
      <c r="P20" s="80">
        <f t="shared" si="5"/>
        <v>727402</v>
      </c>
      <c r="Q20" s="80">
        <f t="shared" si="6"/>
        <v>49945</v>
      </c>
      <c r="R20" s="80">
        <f t="shared" si="7"/>
        <v>1947135</v>
      </c>
      <c r="S20" s="66">
        <f t="shared" si="2"/>
        <v>5</v>
      </c>
      <c r="T20" s="73">
        <v>1</v>
      </c>
      <c r="U20" s="73">
        <v>0</v>
      </c>
      <c r="V20" s="74">
        <v>6</v>
      </c>
      <c r="W20" s="108">
        <f t="shared" si="8"/>
        <v>0.61658979859687224</v>
      </c>
      <c r="X20" s="109">
        <f t="shared" si="9"/>
        <v>0.83333333333333337</v>
      </c>
    </row>
    <row r="21" spans="1:25" x14ac:dyDescent="0.2">
      <c r="A21" t="s">
        <v>48</v>
      </c>
      <c r="B21" t="s">
        <v>49</v>
      </c>
      <c r="C21" s="20">
        <v>340236</v>
      </c>
      <c r="D21" s="3">
        <v>468978</v>
      </c>
      <c r="E21" s="7">
        <f t="shared" si="3"/>
        <v>19091</v>
      </c>
      <c r="F21" s="3">
        <v>828305</v>
      </c>
      <c r="G21" s="63">
        <v>0</v>
      </c>
      <c r="H21" s="64">
        <v>0</v>
      </c>
      <c r="I21" s="64">
        <v>0</v>
      </c>
      <c r="J21" s="65">
        <f t="shared" si="1"/>
        <v>414152.5</v>
      </c>
      <c r="K21" s="100">
        <v>0</v>
      </c>
      <c r="L21" s="100">
        <v>0</v>
      </c>
      <c r="M21" s="100">
        <v>0</v>
      </c>
      <c r="N21" s="101">
        <v>0</v>
      </c>
      <c r="O21" s="80">
        <f t="shared" si="4"/>
        <v>340236</v>
      </c>
      <c r="P21" s="80">
        <f t="shared" si="5"/>
        <v>468978</v>
      </c>
      <c r="Q21" s="80">
        <f t="shared" si="6"/>
        <v>19091</v>
      </c>
      <c r="R21" s="80">
        <f t="shared" si="7"/>
        <v>828305</v>
      </c>
      <c r="S21" s="66">
        <f t="shared" si="2"/>
        <v>0</v>
      </c>
      <c r="T21" s="73">
        <v>2</v>
      </c>
      <c r="U21" s="73">
        <v>0</v>
      </c>
      <c r="V21" s="74">
        <v>2</v>
      </c>
      <c r="W21" s="108">
        <f t="shared" si="8"/>
        <v>0.42045243903343243</v>
      </c>
      <c r="X21" s="109">
        <f t="shared" si="9"/>
        <v>0</v>
      </c>
    </row>
    <row r="22" spans="1:25" x14ac:dyDescent="0.2">
      <c r="A22" t="s">
        <v>50</v>
      </c>
      <c r="B22" s="6" t="s">
        <v>6</v>
      </c>
      <c r="C22" s="20">
        <v>1028150</v>
      </c>
      <c r="D22" s="3">
        <v>1912740</v>
      </c>
      <c r="E22" s="7">
        <f t="shared" si="3"/>
        <v>13280</v>
      </c>
      <c r="F22" s="3">
        <v>2954170</v>
      </c>
      <c r="G22" s="63">
        <v>0</v>
      </c>
      <c r="H22" s="64">
        <v>0</v>
      </c>
      <c r="I22" s="64">
        <v>0</v>
      </c>
      <c r="J22" s="65">
        <f t="shared" si="1"/>
        <v>369271.25</v>
      </c>
      <c r="K22" s="100">
        <v>0</v>
      </c>
      <c r="L22" s="100">
        <v>0</v>
      </c>
      <c r="M22" s="100">
        <v>0</v>
      </c>
      <c r="N22" s="101">
        <v>0</v>
      </c>
      <c r="O22" s="80">
        <f t="shared" si="4"/>
        <v>1028150</v>
      </c>
      <c r="P22" s="80">
        <f t="shared" si="5"/>
        <v>1912740</v>
      </c>
      <c r="Q22" s="80">
        <f t="shared" si="6"/>
        <v>13280</v>
      </c>
      <c r="R22" s="80">
        <f t="shared" si="7"/>
        <v>2954170</v>
      </c>
      <c r="S22" s="66">
        <f t="shared" si="2"/>
        <v>1</v>
      </c>
      <c r="T22" s="73">
        <v>7</v>
      </c>
      <c r="U22" s="73">
        <v>0</v>
      </c>
      <c r="V22" s="74">
        <v>8</v>
      </c>
      <c r="W22" s="108">
        <f t="shared" si="8"/>
        <v>0.34960505153201921</v>
      </c>
      <c r="X22" s="109">
        <f t="shared" si="9"/>
        <v>0.125</v>
      </c>
    </row>
    <row r="23" spans="1:25" x14ac:dyDescent="0.2">
      <c r="A23" t="s">
        <v>51</v>
      </c>
      <c r="B23" t="s">
        <v>52</v>
      </c>
      <c r="C23" s="20">
        <v>699001</v>
      </c>
      <c r="D23" s="3">
        <v>2482596</v>
      </c>
      <c r="E23" s="7">
        <f t="shared" si="3"/>
        <v>476408</v>
      </c>
      <c r="F23" s="3">
        <v>3658005</v>
      </c>
      <c r="G23" s="63">
        <v>1521308</v>
      </c>
      <c r="H23" s="64">
        <v>4</v>
      </c>
      <c r="I23" s="64">
        <v>0</v>
      </c>
      <c r="J23" s="65">
        <f t="shared" si="1"/>
        <v>427339.4</v>
      </c>
      <c r="K23" s="100">
        <v>1196552</v>
      </c>
      <c r="L23" s="100">
        <v>-627766</v>
      </c>
      <c r="M23" s="100">
        <v>-380734</v>
      </c>
      <c r="N23" s="101">
        <v>188052</v>
      </c>
      <c r="O23" s="80">
        <f t="shared" si="4"/>
        <v>1895553</v>
      </c>
      <c r="P23" s="80">
        <f t="shared" si="5"/>
        <v>1854830</v>
      </c>
      <c r="Q23" s="80">
        <f t="shared" si="6"/>
        <v>95674</v>
      </c>
      <c r="R23" s="80">
        <f t="shared" si="7"/>
        <v>3846057</v>
      </c>
      <c r="S23" s="66">
        <f t="shared" si="2"/>
        <v>0</v>
      </c>
      <c r="T23" s="73">
        <v>9</v>
      </c>
      <c r="U23" s="73">
        <v>0</v>
      </c>
      <c r="V23" s="74">
        <v>9</v>
      </c>
      <c r="W23" s="108">
        <f t="shared" si="8"/>
        <v>0.50542917883320182</v>
      </c>
      <c r="X23" s="109">
        <f t="shared" si="9"/>
        <v>0</v>
      </c>
    </row>
    <row r="24" spans="1:25" x14ac:dyDescent="0.2">
      <c r="A24" t="s">
        <v>53</v>
      </c>
      <c r="B24" s="6" t="s">
        <v>4</v>
      </c>
      <c r="C24" s="20">
        <v>2617881</v>
      </c>
      <c r="D24" s="3">
        <v>2688527</v>
      </c>
      <c r="E24" s="7">
        <f t="shared" si="3"/>
        <v>116732</v>
      </c>
      <c r="F24" s="3">
        <v>5423140</v>
      </c>
      <c r="G24" s="63">
        <v>0</v>
      </c>
      <c r="H24" s="64">
        <v>0</v>
      </c>
      <c r="I24" s="64">
        <v>0</v>
      </c>
      <c r="J24" s="65">
        <f t="shared" si="1"/>
        <v>387367.14285714284</v>
      </c>
      <c r="K24" s="100">
        <v>0</v>
      </c>
      <c r="L24" s="100">
        <v>0</v>
      </c>
      <c r="M24" s="100">
        <v>0</v>
      </c>
      <c r="N24" s="101">
        <v>0</v>
      </c>
      <c r="O24" s="80">
        <f t="shared" si="4"/>
        <v>2617881</v>
      </c>
      <c r="P24" s="80">
        <f t="shared" si="5"/>
        <v>2688527</v>
      </c>
      <c r="Q24" s="80">
        <f t="shared" si="6"/>
        <v>116732</v>
      </c>
      <c r="R24" s="80">
        <f t="shared" si="7"/>
        <v>5423140</v>
      </c>
      <c r="S24" s="66">
        <f t="shared" si="2"/>
        <v>7</v>
      </c>
      <c r="T24" s="73">
        <v>7</v>
      </c>
      <c r="U24" s="73">
        <v>0</v>
      </c>
      <c r="V24" s="74">
        <v>14</v>
      </c>
      <c r="W24" s="108">
        <f t="shared" si="8"/>
        <v>0.49334333130810898</v>
      </c>
      <c r="X24" s="109">
        <f t="shared" si="9"/>
        <v>0.5</v>
      </c>
    </row>
    <row r="25" spans="1:25" x14ac:dyDescent="0.2">
      <c r="A25" t="s">
        <v>54</v>
      </c>
      <c r="B25" t="s">
        <v>55</v>
      </c>
      <c r="C25" s="20">
        <v>1474820</v>
      </c>
      <c r="D25" s="3">
        <f>1097777+456596</f>
        <v>1554373</v>
      </c>
      <c r="E25" s="7">
        <f t="shared" si="3"/>
        <v>164616</v>
      </c>
      <c r="F25" s="3">
        <v>3193809</v>
      </c>
      <c r="G25" s="63">
        <v>0</v>
      </c>
      <c r="H25" s="64">
        <v>0</v>
      </c>
      <c r="I25" s="64">
        <v>0</v>
      </c>
      <c r="J25" s="65">
        <f t="shared" si="1"/>
        <v>399226.125</v>
      </c>
      <c r="K25" s="100">
        <v>0</v>
      </c>
      <c r="L25" s="100">
        <v>0</v>
      </c>
      <c r="M25" s="100">
        <v>0</v>
      </c>
      <c r="N25" s="101">
        <v>0</v>
      </c>
      <c r="O25" s="80">
        <f t="shared" si="4"/>
        <v>1474820</v>
      </c>
      <c r="P25" s="80">
        <f t="shared" si="5"/>
        <v>1554373</v>
      </c>
      <c r="Q25" s="80">
        <f t="shared" si="6"/>
        <v>164616</v>
      </c>
      <c r="R25" s="80">
        <f t="shared" si="7"/>
        <v>3193809</v>
      </c>
      <c r="S25" s="66">
        <f t="shared" si="2"/>
        <v>4</v>
      </c>
      <c r="T25" s="73">
        <v>4</v>
      </c>
      <c r="U25" s="73">
        <v>0</v>
      </c>
      <c r="V25" s="74">
        <v>8</v>
      </c>
      <c r="W25" s="108">
        <f t="shared" si="8"/>
        <v>0.48686894496322947</v>
      </c>
      <c r="X25" s="109">
        <f t="shared" si="9"/>
        <v>0.5</v>
      </c>
      <c r="Y25" s="24" t="s">
        <v>128</v>
      </c>
    </row>
    <row r="26" spans="1:25" x14ac:dyDescent="0.2">
      <c r="A26" t="s">
        <v>56</v>
      </c>
      <c r="B26" t="s">
        <v>57</v>
      </c>
      <c r="C26" s="20">
        <v>806832</v>
      </c>
      <c r="D26" s="3">
        <v>421014</v>
      </c>
      <c r="E26" s="7">
        <f t="shared" si="3"/>
        <v>0</v>
      </c>
      <c r="F26" s="3">
        <v>1227846</v>
      </c>
      <c r="G26" s="63">
        <v>255971</v>
      </c>
      <c r="H26" s="64">
        <v>1</v>
      </c>
      <c r="I26" s="64">
        <v>0</v>
      </c>
      <c r="J26" s="65">
        <f t="shared" si="1"/>
        <v>323958.33333333331</v>
      </c>
      <c r="K26" s="100">
        <v>0</v>
      </c>
      <c r="L26" s="100">
        <v>109702</v>
      </c>
      <c r="M26" s="100">
        <v>0</v>
      </c>
      <c r="N26" s="101">
        <v>109702</v>
      </c>
      <c r="O26" s="80">
        <f t="shared" si="4"/>
        <v>806832</v>
      </c>
      <c r="P26" s="80">
        <f t="shared" si="5"/>
        <v>530716</v>
      </c>
      <c r="Q26" s="80">
        <f t="shared" si="6"/>
        <v>0</v>
      </c>
      <c r="R26" s="80">
        <f t="shared" si="7"/>
        <v>1337548</v>
      </c>
      <c r="S26" s="66">
        <f t="shared" si="2"/>
        <v>3</v>
      </c>
      <c r="T26" s="73">
        <v>1</v>
      </c>
      <c r="U26" s="73">
        <v>0</v>
      </c>
      <c r="V26" s="74">
        <v>4</v>
      </c>
      <c r="W26" s="108">
        <f t="shared" si="8"/>
        <v>0.60321723033491137</v>
      </c>
      <c r="X26" s="109">
        <f t="shared" si="9"/>
        <v>0.75</v>
      </c>
    </row>
    <row r="27" spans="1:25" x14ac:dyDescent="0.2">
      <c r="A27" t="s">
        <v>58</v>
      </c>
      <c r="B27" t="s">
        <v>59</v>
      </c>
      <c r="C27" s="20">
        <v>1723982</v>
      </c>
      <c r="D27" s="3">
        <v>1172135</v>
      </c>
      <c r="E27" s="7">
        <f t="shared" si="3"/>
        <v>77304</v>
      </c>
      <c r="F27" s="3">
        <v>2973421</v>
      </c>
      <c r="G27" s="63">
        <v>0</v>
      </c>
      <c r="H27" s="64">
        <v>0</v>
      </c>
      <c r="I27" s="64">
        <v>0</v>
      </c>
      <c r="J27" s="65">
        <f t="shared" si="1"/>
        <v>371677.625</v>
      </c>
      <c r="K27" s="100">
        <v>0</v>
      </c>
      <c r="L27" s="100">
        <v>0</v>
      </c>
      <c r="M27" s="100">
        <v>0</v>
      </c>
      <c r="N27" s="101">
        <v>0</v>
      </c>
      <c r="O27" s="80">
        <f t="shared" si="4"/>
        <v>1723982</v>
      </c>
      <c r="P27" s="80">
        <f t="shared" si="5"/>
        <v>1172135</v>
      </c>
      <c r="Q27" s="80">
        <f t="shared" si="6"/>
        <v>77304</v>
      </c>
      <c r="R27" s="80">
        <f t="shared" si="7"/>
        <v>2973421</v>
      </c>
      <c r="S27" s="66">
        <f t="shared" si="2"/>
        <v>6</v>
      </c>
      <c r="T27" s="73">
        <v>2</v>
      </c>
      <c r="U27" s="73">
        <v>0</v>
      </c>
      <c r="V27" s="74">
        <v>8</v>
      </c>
      <c r="W27" s="108">
        <f t="shared" si="8"/>
        <v>0.59527360255127815</v>
      </c>
      <c r="X27" s="109">
        <f t="shared" si="9"/>
        <v>0.75</v>
      </c>
    </row>
    <row r="28" spans="1:25" x14ac:dyDescent="0.2">
      <c r="A28" t="s">
        <v>60</v>
      </c>
      <c r="B28" t="s">
        <v>61</v>
      </c>
      <c r="C28" s="20">
        <v>339169</v>
      </c>
      <c r="D28" s="3">
        <v>262340</v>
      </c>
      <c r="E28" s="7">
        <f t="shared" si="3"/>
        <v>0</v>
      </c>
      <c r="F28" s="3">
        <v>601509</v>
      </c>
      <c r="G28" s="63">
        <v>0</v>
      </c>
      <c r="H28" s="64">
        <v>0</v>
      </c>
      <c r="I28" s="64">
        <v>0</v>
      </c>
      <c r="J28" s="65">
        <f t="shared" si="1"/>
        <v>601509</v>
      </c>
      <c r="K28" s="100">
        <v>0</v>
      </c>
      <c r="L28" s="100">
        <v>0</v>
      </c>
      <c r="M28" s="100">
        <v>0</v>
      </c>
      <c r="N28" s="101">
        <v>0</v>
      </c>
      <c r="O28" s="80">
        <f t="shared" si="4"/>
        <v>339169</v>
      </c>
      <c r="P28" s="80">
        <f t="shared" si="5"/>
        <v>262340</v>
      </c>
      <c r="Q28" s="80">
        <f t="shared" si="6"/>
        <v>0</v>
      </c>
      <c r="R28" s="80">
        <f t="shared" si="7"/>
        <v>601509</v>
      </c>
      <c r="S28" s="66">
        <f t="shared" si="2"/>
        <v>1</v>
      </c>
      <c r="T28" s="73">
        <v>0</v>
      </c>
      <c r="U28" s="73">
        <v>0</v>
      </c>
      <c r="V28" s="74">
        <v>1</v>
      </c>
      <c r="W28" s="108">
        <f t="shared" si="8"/>
        <v>0.56386354983882203</v>
      </c>
      <c r="X28" s="109">
        <f t="shared" si="9"/>
        <v>1</v>
      </c>
    </row>
    <row r="29" spans="1:25" x14ac:dyDescent="0.2">
      <c r="A29" t="s">
        <v>62</v>
      </c>
      <c r="B29" t="s">
        <v>63</v>
      </c>
      <c r="C29" s="20">
        <v>585234</v>
      </c>
      <c r="D29" s="3">
        <v>326018</v>
      </c>
      <c r="E29" s="7">
        <f t="shared" si="3"/>
        <v>30046</v>
      </c>
      <c r="F29" s="3">
        <v>941298</v>
      </c>
      <c r="G29" s="63">
        <v>0</v>
      </c>
      <c r="H29" s="64">
        <v>0</v>
      </c>
      <c r="I29" s="64">
        <v>0</v>
      </c>
      <c r="J29" s="65">
        <f t="shared" si="1"/>
        <v>313766</v>
      </c>
      <c r="K29" s="100">
        <v>0</v>
      </c>
      <c r="L29" s="100">
        <v>0</v>
      </c>
      <c r="M29" s="100">
        <v>0</v>
      </c>
      <c r="N29" s="101">
        <v>0</v>
      </c>
      <c r="O29" s="80">
        <f t="shared" si="4"/>
        <v>585234</v>
      </c>
      <c r="P29" s="80">
        <f t="shared" si="5"/>
        <v>326018</v>
      </c>
      <c r="Q29" s="80">
        <f t="shared" si="6"/>
        <v>30046</v>
      </c>
      <c r="R29" s="80">
        <f t="shared" si="7"/>
        <v>941298</v>
      </c>
      <c r="S29" s="66">
        <f t="shared" si="2"/>
        <v>3</v>
      </c>
      <c r="T29" s="73">
        <v>0</v>
      </c>
      <c r="U29" s="73">
        <v>0</v>
      </c>
      <c r="V29" s="74">
        <v>3</v>
      </c>
      <c r="W29" s="108">
        <f t="shared" si="8"/>
        <v>0.64223068920562043</v>
      </c>
      <c r="X29" s="109">
        <f t="shared" si="9"/>
        <v>1</v>
      </c>
    </row>
    <row r="30" spans="1:25" x14ac:dyDescent="0.2">
      <c r="A30" t="s">
        <v>64</v>
      </c>
      <c r="B30" t="s">
        <v>65</v>
      </c>
      <c r="C30" s="20">
        <v>633827</v>
      </c>
      <c r="D30" s="3">
        <v>665526</v>
      </c>
      <c r="E30" s="7">
        <f t="shared" si="3"/>
        <v>56254</v>
      </c>
      <c r="F30" s="3">
        <v>1355607</v>
      </c>
      <c r="G30" s="63">
        <v>0</v>
      </c>
      <c r="H30" s="64">
        <v>0</v>
      </c>
      <c r="I30" s="64">
        <v>0</v>
      </c>
      <c r="J30" s="65">
        <f t="shared" si="1"/>
        <v>338901.75</v>
      </c>
      <c r="K30" s="100">
        <v>0</v>
      </c>
      <c r="L30" s="100">
        <v>0</v>
      </c>
      <c r="M30" s="100">
        <v>0</v>
      </c>
      <c r="N30" s="101">
        <v>0</v>
      </c>
      <c r="O30" s="80">
        <f t="shared" si="4"/>
        <v>633827</v>
      </c>
      <c r="P30" s="80">
        <f t="shared" si="5"/>
        <v>665526</v>
      </c>
      <c r="Q30" s="80">
        <f t="shared" si="6"/>
        <v>56254</v>
      </c>
      <c r="R30" s="80">
        <f t="shared" si="7"/>
        <v>1355607</v>
      </c>
      <c r="S30" s="66">
        <f t="shared" si="2"/>
        <v>1</v>
      </c>
      <c r="T30" s="73">
        <v>3</v>
      </c>
      <c r="U30" s="73">
        <v>0</v>
      </c>
      <c r="V30" s="74">
        <v>4</v>
      </c>
      <c r="W30" s="108">
        <f t="shared" si="8"/>
        <v>0.48780200607533136</v>
      </c>
      <c r="X30" s="109">
        <f t="shared" si="9"/>
        <v>0.25</v>
      </c>
    </row>
    <row r="31" spans="1:25" x14ac:dyDescent="0.2">
      <c r="A31" t="s">
        <v>66</v>
      </c>
      <c r="B31" t="s">
        <v>67</v>
      </c>
      <c r="C31" s="20">
        <v>354045</v>
      </c>
      <c r="D31" s="3">
        <v>413895</v>
      </c>
      <c r="E31" s="7">
        <f t="shared" si="3"/>
        <v>19162</v>
      </c>
      <c r="F31" s="3">
        <v>787102</v>
      </c>
      <c r="G31" s="63">
        <v>0</v>
      </c>
      <c r="H31" s="64">
        <v>0</v>
      </c>
      <c r="I31" s="64">
        <v>0</v>
      </c>
      <c r="J31" s="65">
        <f t="shared" si="1"/>
        <v>393551</v>
      </c>
      <c r="K31" s="100">
        <v>0</v>
      </c>
      <c r="L31" s="100">
        <v>0</v>
      </c>
      <c r="M31" s="100">
        <v>0</v>
      </c>
      <c r="N31" s="101">
        <v>0</v>
      </c>
      <c r="O31" s="80">
        <f t="shared" si="4"/>
        <v>354045</v>
      </c>
      <c r="P31" s="80">
        <f t="shared" si="5"/>
        <v>413895</v>
      </c>
      <c r="Q31" s="80">
        <f t="shared" si="6"/>
        <v>19162</v>
      </c>
      <c r="R31" s="80">
        <f t="shared" si="7"/>
        <v>787102</v>
      </c>
      <c r="S31" s="66">
        <f t="shared" si="2"/>
        <v>0</v>
      </c>
      <c r="T31" s="73">
        <v>2</v>
      </c>
      <c r="U31" s="73">
        <v>0</v>
      </c>
      <c r="V31" s="74">
        <v>2</v>
      </c>
      <c r="W31" s="108">
        <f t="shared" si="8"/>
        <v>0.46103211188374094</v>
      </c>
      <c r="X31" s="109">
        <f t="shared" si="9"/>
        <v>0</v>
      </c>
    </row>
    <row r="32" spans="1:25" x14ac:dyDescent="0.2">
      <c r="A32" t="s">
        <v>68</v>
      </c>
      <c r="B32" t="s">
        <v>69</v>
      </c>
      <c r="C32" s="20">
        <v>1843047</v>
      </c>
      <c r="D32" s="3">
        <v>2539128</v>
      </c>
      <c r="E32" s="7">
        <f t="shared" si="3"/>
        <v>50748</v>
      </c>
      <c r="F32" s="3">
        <v>4432923</v>
      </c>
      <c r="G32" s="63">
        <v>0</v>
      </c>
      <c r="H32" s="64">
        <v>0</v>
      </c>
      <c r="I32" s="64">
        <v>0</v>
      </c>
      <c r="J32" s="65">
        <f t="shared" si="1"/>
        <v>369410.25</v>
      </c>
      <c r="K32" s="100">
        <v>0</v>
      </c>
      <c r="L32" s="100">
        <v>0</v>
      </c>
      <c r="M32" s="100">
        <v>0</v>
      </c>
      <c r="N32" s="101">
        <v>0</v>
      </c>
      <c r="O32" s="80">
        <f t="shared" si="4"/>
        <v>1843047</v>
      </c>
      <c r="P32" s="80">
        <f t="shared" si="5"/>
        <v>2539128</v>
      </c>
      <c r="Q32" s="80">
        <f t="shared" si="6"/>
        <v>50748</v>
      </c>
      <c r="R32" s="80">
        <f t="shared" si="7"/>
        <v>4432923</v>
      </c>
      <c r="S32" s="66">
        <f t="shared" si="2"/>
        <v>2</v>
      </c>
      <c r="T32" s="73">
        <v>10</v>
      </c>
      <c r="U32" s="73">
        <v>0</v>
      </c>
      <c r="V32" s="74">
        <v>12</v>
      </c>
      <c r="W32" s="108">
        <f t="shared" si="8"/>
        <v>0.42057813756867307</v>
      </c>
      <c r="X32" s="109">
        <f t="shared" si="9"/>
        <v>0.16666666666666666</v>
      </c>
    </row>
    <row r="33" spans="1:25" x14ac:dyDescent="0.2">
      <c r="A33" t="s">
        <v>70</v>
      </c>
      <c r="B33" t="s">
        <v>71</v>
      </c>
      <c r="C33" s="20">
        <v>407786</v>
      </c>
      <c r="D33" s="3">
        <v>495781</v>
      </c>
      <c r="E33" s="7">
        <f t="shared" si="3"/>
        <v>117</v>
      </c>
      <c r="F33" s="3">
        <v>903684</v>
      </c>
      <c r="G33" s="63">
        <v>0</v>
      </c>
      <c r="H33" s="64">
        <v>0</v>
      </c>
      <c r="I33" s="64">
        <v>0</v>
      </c>
      <c r="J33" s="65">
        <f t="shared" si="1"/>
        <v>301228</v>
      </c>
      <c r="K33" s="100">
        <v>0</v>
      </c>
      <c r="L33" s="100">
        <v>0</v>
      </c>
      <c r="M33" s="100">
        <v>0</v>
      </c>
      <c r="N33" s="101">
        <v>0</v>
      </c>
      <c r="O33" s="80">
        <f t="shared" si="4"/>
        <v>407786</v>
      </c>
      <c r="P33" s="80">
        <f t="shared" si="5"/>
        <v>495781</v>
      </c>
      <c r="Q33" s="80">
        <f t="shared" si="6"/>
        <v>117</v>
      </c>
      <c r="R33" s="80">
        <f t="shared" si="7"/>
        <v>903684</v>
      </c>
      <c r="S33" s="66">
        <f t="shared" si="2"/>
        <v>1</v>
      </c>
      <c r="T33" s="73">
        <v>2</v>
      </c>
      <c r="U33" s="73">
        <v>0</v>
      </c>
      <c r="V33" s="74">
        <v>3</v>
      </c>
      <c r="W33" s="108">
        <f t="shared" si="8"/>
        <v>0.45130687597045932</v>
      </c>
      <c r="X33" s="109">
        <f t="shared" si="9"/>
        <v>0.33333333333333331</v>
      </c>
    </row>
    <row r="34" spans="1:25" x14ac:dyDescent="0.2">
      <c r="A34" t="s">
        <v>72</v>
      </c>
      <c r="B34" t="s">
        <v>73</v>
      </c>
      <c r="C34" s="20">
        <v>2691583</v>
      </c>
      <c r="D34" s="3">
        <v>4716619</v>
      </c>
      <c r="E34" s="7">
        <f t="shared" si="3"/>
        <v>1196227</v>
      </c>
      <c r="F34" s="3">
        <v>8604429</v>
      </c>
      <c r="G34" s="63">
        <v>543969</v>
      </c>
      <c r="H34" s="64">
        <v>0</v>
      </c>
      <c r="I34" s="64">
        <v>2</v>
      </c>
      <c r="J34" s="65">
        <f t="shared" si="1"/>
        <v>322418.40000000002</v>
      </c>
      <c r="K34" s="100">
        <v>194922</v>
      </c>
      <c r="L34" s="100">
        <v>7222</v>
      </c>
      <c r="M34" s="100">
        <v>-96373</v>
      </c>
      <c r="N34" s="101">
        <v>105771</v>
      </c>
      <c r="O34" s="80">
        <f t="shared" si="4"/>
        <v>2886505</v>
      </c>
      <c r="P34" s="80">
        <f t="shared" si="5"/>
        <v>4723841</v>
      </c>
      <c r="Q34" s="80">
        <f t="shared" si="6"/>
        <v>1099854</v>
      </c>
      <c r="R34" s="80">
        <f t="shared" si="7"/>
        <v>8710200</v>
      </c>
      <c r="S34" s="66">
        <f t="shared" si="2"/>
        <v>8</v>
      </c>
      <c r="T34" s="73">
        <v>19</v>
      </c>
      <c r="U34" s="73">
        <v>0</v>
      </c>
      <c r="V34" s="74">
        <v>27</v>
      </c>
      <c r="W34" s="108">
        <f t="shared" si="8"/>
        <v>0.37928696014609586</v>
      </c>
      <c r="X34" s="109">
        <f t="shared" si="9"/>
        <v>0.29629629629629628</v>
      </c>
    </row>
    <row r="35" spans="1:25" x14ac:dyDescent="0.2">
      <c r="A35" t="s">
        <v>74</v>
      </c>
      <c r="B35" s="6" t="s">
        <v>2</v>
      </c>
      <c r="C35" s="20">
        <v>2631336</v>
      </c>
      <c r="D35" s="3">
        <v>2660535</v>
      </c>
      <c r="E35" s="7">
        <f t="shared" si="3"/>
        <v>33374</v>
      </c>
      <c r="F35" s="3">
        <v>5325245</v>
      </c>
      <c r="G35" s="63">
        <v>341457</v>
      </c>
      <c r="H35" s="64">
        <v>0</v>
      </c>
      <c r="I35" s="64">
        <v>1</v>
      </c>
      <c r="J35" s="65">
        <f t="shared" ref="J35:J52" si="10">(F35-G35)/(V35-SUM(H35:I35))</f>
        <v>415315.66666666669</v>
      </c>
      <c r="K35" s="100">
        <v>146339</v>
      </c>
      <c r="L35" s="100">
        <v>0</v>
      </c>
      <c r="M35" s="100">
        <v>0</v>
      </c>
      <c r="N35" s="101">
        <v>146339</v>
      </c>
      <c r="O35" s="80">
        <f t="shared" si="4"/>
        <v>2777675</v>
      </c>
      <c r="P35" s="80">
        <f t="shared" si="5"/>
        <v>2660535</v>
      </c>
      <c r="Q35" s="80">
        <f t="shared" si="6"/>
        <v>33374</v>
      </c>
      <c r="R35" s="80">
        <f t="shared" si="7"/>
        <v>5471584</v>
      </c>
      <c r="S35" s="66">
        <f t="shared" si="2"/>
        <v>8</v>
      </c>
      <c r="T35" s="73">
        <v>5</v>
      </c>
      <c r="U35" s="73">
        <v>0</v>
      </c>
      <c r="V35" s="74">
        <v>13</v>
      </c>
      <c r="W35" s="108">
        <f t="shared" si="8"/>
        <v>0.51077008795173406</v>
      </c>
      <c r="X35" s="109">
        <f t="shared" si="9"/>
        <v>0.61538461538461542</v>
      </c>
    </row>
    <row r="36" spans="1:25" x14ac:dyDescent="0.2">
      <c r="A36" t="s">
        <v>75</v>
      </c>
      <c r="B36" t="s">
        <v>76</v>
      </c>
      <c r="C36" s="20">
        <v>245229</v>
      </c>
      <c r="D36" s="3">
        <v>97970</v>
      </c>
      <c r="E36" s="7">
        <f t="shared" si="3"/>
        <v>12399</v>
      </c>
      <c r="F36" s="3">
        <v>355598</v>
      </c>
      <c r="G36" s="63">
        <v>0</v>
      </c>
      <c r="H36" s="64">
        <v>0</v>
      </c>
      <c r="I36" s="64">
        <v>0</v>
      </c>
      <c r="J36" s="65">
        <f t="shared" si="10"/>
        <v>355598</v>
      </c>
      <c r="K36" s="100">
        <v>0</v>
      </c>
      <c r="L36" s="100">
        <v>0</v>
      </c>
      <c r="M36" s="100">
        <v>0</v>
      </c>
      <c r="N36" s="101">
        <v>0</v>
      </c>
      <c r="O36" s="80">
        <f t="shared" si="4"/>
        <v>245229</v>
      </c>
      <c r="P36" s="80">
        <f t="shared" si="5"/>
        <v>97970</v>
      </c>
      <c r="Q36" s="80">
        <f t="shared" si="6"/>
        <v>12399</v>
      </c>
      <c r="R36" s="80">
        <f t="shared" si="7"/>
        <v>355598</v>
      </c>
      <c r="S36" s="66">
        <f t="shared" si="2"/>
        <v>1</v>
      </c>
      <c r="T36" s="73">
        <v>0</v>
      </c>
      <c r="U36" s="73">
        <v>0</v>
      </c>
      <c r="V36" s="74">
        <v>1</v>
      </c>
      <c r="W36" s="108">
        <f t="shared" si="8"/>
        <v>0.71453879527621</v>
      </c>
      <c r="X36" s="109">
        <f t="shared" si="9"/>
        <v>1</v>
      </c>
      <c r="Y36" s="24" t="s">
        <v>129</v>
      </c>
    </row>
    <row r="37" spans="1:25" x14ac:dyDescent="0.2">
      <c r="A37" t="s">
        <v>77</v>
      </c>
      <c r="B37" s="6" t="s">
        <v>8</v>
      </c>
      <c r="C37" s="20">
        <v>3252887</v>
      </c>
      <c r="D37" s="3">
        <v>2451500</v>
      </c>
      <c r="E37" s="7">
        <f t="shared" si="3"/>
        <v>57153</v>
      </c>
      <c r="F37" s="3">
        <v>5761540</v>
      </c>
      <c r="G37" s="63">
        <v>0</v>
      </c>
      <c r="H37" s="64">
        <v>0</v>
      </c>
      <c r="I37" s="64">
        <v>0</v>
      </c>
      <c r="J37" s="65">
        <f t="shared" si="10"/>
        <v>360096.25</v>
      </c>
      <c r="K37" s="100">
        <v>0</v>
      </c>
      <c r="L37" s="100">
        <v>0</v>
      </c>
      <c r="M37" s="100">
        <v>0</v>
      </c>
      <c r="N37" s="101">
        <v>0</v>
      </c>
      <c r="O37" s="80">
        <f t="shared" si="4"/>
        <v>3252887</v>
      </c>
      <c r="P37" s="80">
        <f t="shared" si="5"/>
        <v>2451500</v>
      </c>
      <c r="Q37" s="80">
        <f t="shared" si="6"/>
        <v>57153</v>
      </c>
      <c r="R37" s="80">
        <f t="shared" si="7"/>
        <v>5761540</v>
      </c>
      <c r="S37" s="66">
        <f t="shared" si="2"/>
        <v>12</v>
      </c>
      <c r="T37" s="73">
        <v>4</v>
      </c>
      <c r="U37" s="73">
        <v>0</v>
      </c>
      <c r="V37" s="74">
        <v>16</v>
      </c>
      <c r="W37" s="108">
        <f t="shared" si="8"/>
        <v>0.57024304276690907</v>
      </c>
      <c r="X37" s="109">
        <f t="shared" si="9"/>
        <v>0.75</v>
      </c>
    </row>
    <row r="38" spans="1:25" x14ac:dyDescent="0.2">
      <c r="A38" t="s">
        <v>78</v>
      </c>
      <c r="B38" t="s">
        <v>79</v>
      </c>
      <c r="C38" s="20">
        <v>1044175</v>
      </c>
      <c r="D38" s="3">
        <v>475731</v>
      </c>
      <c r="E38" s="7">
        <f t="shared" si="3"/>
        <v>31477</v>
      </c>
      <c r="F38" s="3">
        <v>1551383</v>
      </c>
      <c r="G38" s="63">
        <v>0</v>
      </c>
      <c r="H38" s="64">
        <v>0</v>
      </c>
      <c r="I38" s="64">
        <v>0</v>
      </c>
      <c r="J38" s="65">
        <f t="shared" si="10"/>
        <v>310276.59999999998</v>
      </c>
      <c r="K38" s="100">
        <v>0</v>
      </c>
      <c r="L38" s="100">
        <v>0</v>
      </c>
      <c r="M38" s="100">
        <v>0</v>
      </c>
      <c r="N38" s="101">
        <v>0</v>
      </c>
      <c r="O38" s="80">
        <f t="shared" si="4"/>
        <v>1044175</v>
      </c>
      <c r="P38" s="80">
        <f t="shared" si="5"/>
        <v>475731</v>
      </c>
      <c r="Q38" s="80">
        <f t="shared" si="6"/>
        <v>31477</v>
      </c>
      <c r="R38" s="80">
        <f t="shared" si="7"/>
        <v>1551383</v>
      </c>
      <c r="S38" s="66">
        <f t="shared" si="2"/>
        <v>5</v>
      </c>
      <c r="T38" s="73">
        <v>0</v>
      </c>
      <c r="U38" s="73">
        <v>0</v>
      </c>
      <c r="V38" s="74">
        <v>5</v>
      </c>
      <c r="W38" s="108">
        <f t="shared" si="8"/>
        <v>0.68699972235125062</v>
      </c>
      <c r="X38" s="109">
        <f t="shared" si="9"/>
        <v>1</v>
      </c>
    </row>
    <row r="39" spans="1:25" x14ac:dyDescent="0.2">
      <c r="A39" t="s">
        <v>80</v>
      </c>
      <c r="B39" t="s">
        <v>81</v>
      </c>
      <c r="C39" s="20">
        <v>966786</v>
      </c>
      <c r="D39" s="3">
        <v>1285339</v>
      </c>
      <c r="E39" s="7">
        <f t="shared" si="3"/>
        <v>56064</v>
      </c>
      <c r="F39" s="3">
        <v>2308189</v>
      </c>
      <c r="G39" s="63">
        <v>0</v>
      </c>
      <c r="H39" s="64">
        <v>0</v>
      </c>
      <c r="I39" s="64">
        <v>0</v>
      </c>
      <c r="J39" s="65">
        <f t="shared" si="10"/>
        <v>461637.8</v>
      </c>
      <c r="K39" s="100">
        <v>0</v>
      </c>
      <c r="L39" s="100">
        <v>0</v>
      </c>
      <c r="M39" s="100">
        <v>0</v>
      </c>
      <c r="N39" s="101">
        <v>0</v>
      </c>
      <c r="O39" s="80">
        <f t="shared" si="4"/>
        <v>966786</v>
      </c>
      <c r="P39" s="80">
        <f t="shared" si="5"/>
        <v>1285339</v>
      </c>
      <c r="Q39" s="80">
        <f t="shared" si="6"/>
        <v>56064</v>
      </c>
      <c r="R39" s="80">
        <f t="shared" si="7"/>
        <v>2308189</v>
      </c>
      <c r="S39" s="66">
        <f t="shared" si="2"/>
        <v>1</v>
      </c>
      <c r="T39" s="73">
        <v>4</v>
      </c>
      <c r="U39" s="73">
        <v>0</v>
      </c>
      <c r="V39" s="74">
        <v>5</v>
      </c>
      <c r="W39" s="108">
        <f t="shared" si="8"/>
        <v>0.42927723816395624</v>
      </c>
      <c r="X39" s="109">
        <f t="shared" si="9"/>
        <v>0.2</v>
      </c>
    </row>
    <row r="40" spans="1:25" x14ac:dyDescent="0.2">
      <c r="A40" t="s">
        <v>82</v>
      </c>
      <c r="B40" s="6" t="s">
        <v>1</v>
      </c>
      <c r="C40" s="20">
        <v>3432595</v>
      </c>
      <c r="D40" s="3">
        <v>3346712</v>
      </c>
      <c r="E40" s="7">
        <f t="shared" si="3"/>
        <v>0</v>
      </c>
      <c r="F40" s="3">
        <v>6779307</v>
      </c>
      <c r="G40" s="63">
        <v>0</v>
      </c>
      <c r="H40" s="64">
        <v>0</v>
      </c>
      <c r="I40" s="64">
        <v>0</v>
      </c>
      <c r="J40" s="65">
        <f t="shared" si="10"/>
        <v>376628.16666666669</v>
      </c>
      <c r="K40" s="100">
        <v>0</v>
      </c>
      <c r="L40" s="100">
        <v>0</v>
      </c>
      <c r="M40" s="100">
        <v>0</v>
      </c>
      <c r="N40" s="101">
        <v>0</v>
      </c>
      <c r="O40" s="80">
        <f t="shared" si="4"/>
        <v>3432595</v>
      </c>
      <c r="P40" s="80">
        <f t="shared" si="5"/>
        <v>3346712</v>
      </c>
      <c r="Q40" s="80">
        <f t="shared" si="6"/>
        <v>0</v>
      </c>
      <c r="R40" s="80">
        <f t="shared" si="7"/>
        <v>6779307</v>
      </c>
      <c r="S40" s="66">
        <f t="shared" si="2"/>
        <v>9</v>
      </c>
      <c r="T40" s="73">
        <v>9</v>
      </c>
      <c r="U40" s="73">
        <v>0</v>
      </c>
      <c r="V40" s="74">
        <v>18</v>
      </c>
      <c r="W40" s="108">
        <f t="shared" si="8"/>
        <v>0.50633420200619328</v>
      </c>
      <c r="X40" s="109">
        <f t="shared" si="9"/>
        <v>0.5</v>
      </c>
    </row>
    <row r="41" spans="1:25" x14ac:dyDescent="0.2">
      <c r="A41" t="s">
        <v>83</v>
      </c>
      <c r="B41" t="s">
        <v>84</v>
      </c>
      <c r="C41" s="20">
        <v>109894</v>
      </c>
      <c r="D41" s="3">
        <v>312636</v>
      </c>
      <c r="E41" s="7">
        <f t="shared" si="3"/>
        <v>65887</v>
      </c>
      <c r="F41" s="3">
        <v>488417</v>
      </c>
      <c r="G41" s="63">
        <v>223860</v>
      </c>
      <c r="H41" s="64">
        <v>0</v>
      </c>
      <c r="I41" s="64">
        <v>1</v>
      </c>
      <c r="J41" s="65">
        <f t="shared" si="10"/>
        <v>264557</v>
      </c>
      <c r="K41" s="100">
        <v>79367</v>
      </c>
      <c r="L41" s="100">
        <v>26640</v>
      </c>
      <c r="M41" s="100">
        <v>-65310</v>
      </c>
      <c r="N41" s="101">
        <v>40697</v>
      </c>
      <c r="O41" s="80">
        <f t="shared" si="4"/>
        <v>189261</v>
      </c>
      <c r="P41" s="80">
        <f t="shared" si="5"/>
        <v>339276</v>
      </c>
      <c r="Q41" s="80">
        <f t="shared" si="6"/>
        <v>577</v>
      </c>
      <c r="R41" s="80">
        <f t="shared" si="7"/>
        <v>529114</v>
      </c>
      <c r="S41" s="66">
        <f t="shared" si="2"/>
        <v>0</v>
      </c>
      <c r="T41" s="73">
        <v>2</v>
      </c>
      <c r="U41" s="73">
        <v>0</v>
      </c>
      <c r="V41" s="74">
        <v>2</v>
      </c>
      <c r="W41" s="108">
        <f t="shared" si="8"/>
        <v>0.35808467524506327</v>
      </c>
      <c r="X41" s="109">
        <f t="shared" si="9"/>
        <v>0</v>
      </c>
    </row>
    <row r="42" spans="1:25" x14ac:dyDescent="0.2">
      <c r="A42" t="s">
        <v>85</v>
      </c>
      <c r="B42" t="s">
        <v>86</v>
      </c>
      <c r="C42" s="20">
        <v>1412684</v>
      </c>
      <c r="D42" s="3">
        <v>1076799</v>
      </c>
      <c r="E42" s="7">
        <f t="shared" si="3"/>
        <v>15959</v>
      </c>
      <c r="F42" s="3">
        <v>2505442</v>
      </c>
      <c r="G42" s="63">
        <v>0</v>
      </c>
      <c r="H42" s="64">
        <v>0</v>
      </c>
      <c r="I42" s="64">
        <v>0</v>
      </c>
      <c r="J42" s="65">
        <f t="shared" si="10"/>
        <v>357920.28571428574</v>
      </c>
      <c r="K42" s="100">
        <v>0</v>
      </c>
      <c r="L42" s="100">
        <v>0</v>
      </c>
      <c r="M42" s="100">
        <v>0</v>
      </c>
      <c r="N42" s="101">
        <v>0</v>
      </c>
      <c r="O42" s="80">
        <f t="shared" si="4"/>
        <v>1412684</v>
      </c>
      <c r="P42" s="80">
        <f t="shared" si="5"/>
        <v>1076799</v>
      </c>
      <c r="Q42" s="80">
        <f t="shared" si="6"/>
        <v>15959</v>
      </c>
      <c r="R42" s="80">
        <f t="shared" si="7"/>
        <v>2505442</v>
      </c>
      <c r="S42" s="66">
        <f t="shared" si="2"/>
        <v>6</v>
      </c>
      <c r="T42" s="73">
        <v>1</v>
      </c>
      <c r="U42" s="73">
        <v>0</v>
      </c>
      <c r="V42" s="74">
        <v>7</v>
      </c>
      <c r="W42" s="108">
        <f t="shared" si="8"/>
        <v>0.56746079406848726</v>
      </c>
      <c r="X42" s="109">
        <f t="shared" si="9"/>
        <v>0.8571428571428571</v>
      </c>
    </row>
    <row r="43" spans="1:25" x14ac:dyDescent="0.2">
      <c r="A43" t="s">
        <v>87</v>
      </c>
      <c r="B43" t="s">
        <v>88</v>
      </c>
      <c r="C43" s="20">
        <v>321984</v>
      </c>
      <c r="D43" s="3">
        <v>0</v>
      </c>
      <c r="E43" s="7">
        <f t="shared" si="3"/>
        <v>75748</v>
      </c>
      <c r="F43" s="3">
        <v>397732</v>
      </c>
      <c r="G43" s="63">
        <v>397732</v>
      </c>
      <c r="H43" s="64">
        <v>1</v>
      </c>
      <c r="I43" s="64">
        <v>0</v>
      </c>
      <c r="J43" s="115">
        <v>422609</v>
      </c>
      <c r="K43" s="100">
        <v>0</v>
      </c>
      <c r="L43" s="100">
        <v>137993</v>
      </c>
      <c r="M43" s="100">
        <v>-75748</v>
      </c>
      <c r="N43" s="101">
        <v>62245</v>
      </c>
      <c r="O43" s="80">
        <f t="shared" si="4"/>
        <v>321984</v>
      </c>
      <c r="P43" s="80">
        <f t="shared" si="5"/>
        <v>137993</v>
      </c>
      <c r="Q43" s="80">
        <f t="shared" si="6"/>
        <v>0</v>
      </c>
      <c r="R43" s="80">
        <f t="shared" si="7"/>
        <v>459977</v>
      </c>
      <c r="S43" s="66">
        <f t="shared" si="2"/>
        <v>1</v>
      </c>
      <c r="T43" s="73">
        <v>0</v>
      </c>
      <c r="U43" s="73">
        <v>0</v>
      </c>
      <c r="V43" s="74">
        <v>1</v>
      </c>
      <c r="W43" s="108">
        <f t="shared" si="8"/>
        <v>0.70000021740217444</v>
      </c>
      <c r="X43" s="109">
        <f t="shared" si="9"/>
        <v>1</v>
      </c>
      <c r="Y43" s="24" t="s">
        <v>152</v>
      </c>
    </row>
    <row r="44" spans="1:25" x14ac:dyDescent="0.2">
      <c r="A44" t="s">
        <v>89</v>
      </c>
      <c r="B44" t="s">
        <v>90</v>
      </c>
      <c r="C44" s="20">
        <v>1685255</v>
      </c>
      <c r="D44" s="3">
        <v>1105537</v>
      </c>
      <c r="E44" s="7">
        <f t="shared" si="3"/>
        <v>50952</v>
      </c>
      <c r="F44" s="3">
        <v>2841744</v>
      </c>
      <c r="G44" s="63">
        <v>252169</v>
      </c>
      <c r="H44" s="64">
        <v>0</v>
      </c>
      <c r="I44" s="64">
        <v>1</v>
      </c>
      <c r="J44" s="65">
        <f t="shared" si="10"/>
        <v>323696.875</v>
      </c>
      <c r="K44" s="100">
        <v>108066</v>
      </c>
      <c r="L44" s="100">
        <v>0</v>
      </c>
      <c r="M44" s="100">
        <v>-14</v>
      </c>
      <c r="N44" s="101">
        <v>108052</v>
      </c>
      <c r="O44" s="80">
        <f t="shared" si="4"/>
        <v>1793321</v>
      </c>
      <c r="P44" s="80">
        <f t="shared" si="5"/>
        <v>1105537</v>
      </c>
      <c r="Q44" s="80">
        <f t="shared" si="6"/>
        <v>50938</v>
      </c>
      <c r="R44" s="80">
        <f t="shared" si="7"/>
        <v>2949796</v>
      </c>
      <c r="S44" s="66">
        <f t="shared" si="2"/>
        <v>7</v>
      </c>
      <c r="T44" s="73">
        <v>2</v>
      </c>
      <c r="U44" s="73">
        <v>0</v>
      </c>
      <c r="V44" s="74">
        <v>9</v>
      </c>
      <c r="W44" s="108">
        <f t="shared" si="8"/>
        <v>0.61863016401631266</v>
      </c>
      <c r="X44" s="109">
        <f t="shared" si="9"/>
        <v>0.77777777777777779</v>
      </c>
    </row>
    <row r="45" spans="1:25" x14ac:dyDescent="0.2">
      <c r="A45" t="s">
        <v>91</v>
      </c>
      <c r="B45" s="6" t="s">
        <v>5</v>
      </c>
      <c r="C45" s="20">
        <v>5926712</v>
      </c>
      <c r="D45" s="3">
        <v>4896673</v>
      </c>
      <c r="E45" s="7">
        <f t="shared" si="3"/>
        <v>270241</v>
      </c>
      <c r="F45" s="3">
        <v>11093626</v>
      </c>
      <c r="G45" s="63">
        <v>0</v>
      </c>
      <c r="H45" s="64">
        <v>0</v>
      </c>
      <c r="I45" s="64">
        <v>0</v>
      </c>
      <c r="J45" s="65">
        <f t="shared" si="10"/>
        <v>308156.27777777775</v>
      </c>
      <c r="K45" s="100">
        <v>0</v>
      </c>
      <c r="L45" s="100">
        <v>0</v>
      </c>
      <c r="M45" s="100">
        <v>0</v>
      </c>
      <c r="N45" s="101">
        <v>0</v>
      </c>
      <c r="O45" s="80">
        <f t="shared" si="4"/>
        <v>5926712</v>
      </c>
      <c r="P45" s="80">
        <f t="shared" si="5"/>
        <v>4896673</v>
      </c>
      <c r="Q45" s="80">
        <f t="shared" si="6"/>
        <v>270241</v>
      </c>
      <c r="R45" s="80">
        <f t="shared" si="7"/>
        <v>11093626</v>
      </c>
      <c r="S45" s="66">
        <f t="shared" si="2"/>
        <v>23</v>
      </c>
      <c r="T45" s="73">
        <v>13</v>
      </c>
      <c r="U45" s="73">
        <v>0</v>
      </c>
      <c r="V45" s="74">
        <v>36</v>
      </c>
      <c r="W45" s="108">
        <f t="shared" si="8"/>
        <v>0.54758395825335604</v>
      </c>
      <c r="X45" s="109">
        <f t="shared" si="9"/>
        <v>0.63888888888888884</v>
      </c>
    </row>
    <row r="46" spans="1:25" x14ac:dyDescent="0.2">
      <c r="A46" t="s">
        <v>92</v>
      </c>
      <c r="B46" t="s">
        <v>93</v>
      </c>
      <c r="C46" s="20">
        <v>873347</v>
      </c>
      <c r="D46" s="3">
        <v>505946</v>
      </c>
      <c r="E46" s="7">
        <f t="shared" si="3"/>
        <v>52939</v>
      </c>
      <c r="F46" s="3">
        <v>1432232</v>
      </c>
      <c r="G46" s="63">
        <v>0</v>
      </c>
      <c r="H46" s="64">
        <v>0</v>
      </c>
      <c r="I46" s="64">
        <v>0</v>
      </c>
      <c r="J46" s="65">
        <f t="shared" si="10"/>
        <v>358058</v>
      </c>
      <c r="K46" s="100">
        <v>0</v>
      </c>
      <c r="L46" s="100">
        <v>0</v>
      </c>
      <c r="M46" s="100">
        <v>0</v>
      </c>
      <c r="N46" s="101">
        <v>0</v>
      </c>
      <c r="O46" s="80">
        <f t="shared" si="4"/>
        <v>873347</v>
      </c>
      <c r="P46" s="80">
        <f t="shared" si="5"/>
        <v>505946</v>
      </c>
      <c r="Q46" s="80">
        <f t="shared" si="6"/>
        <v>52939</v>
      </c>
      <c r="R46" s="80">
        <f t="shared" si="7"/>
        <v>1432232</v>
      </c>
      <c r="S46" s="66">
        <f t="shared" si="2"/>
        <v>4</v>
      </c>
      <c r="T46" s="73">
        <v>0</v>
      </c>
      <c r="U46" s="73">
        <v>0</v>
      </c>
      <c r="V46" s="74">
        <v>4</v>
      </c>
      <c r="W46" s="108">
        <f t="shared" si="8"/>
        <v>0.63318453729555646</v>
      </c>
      <c r="X46" s="109">
        <f t="shared" si="9"/>
        <v>1</v>
      </c>
    </row>
    <row r="47" spans="1:25" x14ac:dyDescent="0.2">
      <c r="A47" t="s">
        <v>94</v>
      </c>
      <c r="B47" t="s">
        <v>95</v>
      </c>
      <c r="C47" s="20">
        <v>95830</v>
      </c>
      <c r="D47" s="3">
        <v>238827</v>
      </c>
      <c r="E47" s="7">
        <f t="shared" si="3"/>
        <v>36311</v>
      </c>
      <c r="F47" s="3">
        <v>370968</v>
      </c>
      <c r="G47" s="63">
        <v>0</v>
      </c>
      <c r="H47" s="64">
        <v>0</v>
      </c>
      <c r="I47" s="64">
        <v>0</v>
      </c>
      <c r="J47" s="65">
        <f t="shared" si="10"/>
        <v>370968</v>
      </c>
      <c r="K47" s="100">
        <v>0</v>
      </c>
      <c r="L47" s="100">
        <v>0</v>
      </c>
      <c r="M47" s="100">
        <v>0</v>
      </c>
      <c r="N47" s="101">
        <v>0</v>
      </c>
      <c r="O47" s="80">
        <f t="shared" si="4"/>
        <v>95830</v>
      </c>
      <c r="P47" s="80">
        <f t="shared" si="5"/>
        <v>238827</v>
      </c>
      <c r="Q47" s="80">
        <f t="shared" si="6"/>
        <v>36311</v>
      </c>
      <c r="R47" s="80">
        <f t="shared" si="7"/>
        <v>370968</v>
      </c>
      <c r="S47" s="66">
        <f t="shared" si="2"/>
        <v>0</v>
      </c>
      <c r="T47" s="73">
        <v>1</v>
      </c>
      <c r="U47" s="73">
        <v>0</v>
      </c>
      <c r="V47" s="74">
        <v>1</v>
      </c>
      <c r="W47" s="108">
        <f t="shared" si="8"/>
        <v>0.28635289266323427</v>
      </c>
      <c r="X47" s="109">
        <f t="shared" si="9"/>
        <v>0</v>
      </c>
    </row>
    <row r="48" spans="1:25" x14ac:dyDescent="0.2">
      <c r="A48" t="s">
        <v>96</v>
      </c>
      <c r="B48" s="6" t="s">
        <v>7</v>
      </c>
      <c r="C48" s="20">
        <v>2047635</v>
      </c>
      <c r="D48" s="3">
        <v>2253974</v>
      </c>
      <c r="E48" s="7">
        <f t="shared" si="3"/>
        <v>33827</v>
      </c>
      <c r="F48" s="3">
        <v>4335436</v>
      </c>
      <c r="G48" s="63">
        <v>289274</v>
      </c>
      <c r="H48" s="64">
        <v>1</v>
      </c>
      <c r="I48" s="64">
        <v>0</v>
      </c>
      <c r="J48" s="65">
        <f t="shared" si="10"/>
        <v>404616.2</v>
      </c>
      <c r="K48" s="100">
        <v>11380</v>
      </c>
      <c r="L48" s="100">
        <v>121385</v>
      </c>
      <c r="M48" s="100">
        <v>-17423</v>
      </c>
      <c r="N48" s="101">
        <v>115342</v>
      </c>
      <c r="O48" s="80">
        <f t="shared" si="4"/>
        <v>2059015</v>
      </c>
      <c r="P48" s="80">
        <f t="shared" si="5"/>
        <v>2375359</v>
      </c>
      <c r="Q48" s="80">
        <f t="shared" si="6"/>
        <v>16404</v>
      </c>
      <c r="R48" s="80">
        <f t="shared" si="7"/>
        <v>4450778</v>
      </c>
      <c r="S48" s="66">
        <f t="shared" si="2"/>
        <v>4</v>
      </c>
      <c r="T48" s="73">
        <v>7</v>
      </c>
      <c r="U48" s="73">
        <v>0</v>
      </c>
      <c r="V48" s="74">
        <v>11</v>
      </c>
      <c r="W48" s="108">
        <f t="shared" si="8"/>
        <v>0.46433047821406132</v>
      </c>
      <c r="X48" s="109">
        <f t="shared" si="9"/>
        <v>0.36363636363636365</v>
      </c>
    </row>
    <row r="49" spans="1:25" x14ac:dyDescent="0.2">
      <c r="A49" t="s">
        <v>97</v>
      </c>
      <c r="B49" t="s">
        <v>98</v>
      </c>
      <c r="C49" s="20">
        <v>1545436</v>
      </c>
      <c r="D49" s="3">
        <v>2340356</v>
      </c>
      <c r="E49" s="7">
        <f t="shared" si="3"/>
        <v>58441</v>
      </c>
      <c r="F49" s="3">
        <v>3944233</v>
      </c>
      <c r="G49" s="63">
        <v>340407</v>
      </c>
      <c r="H49" s="64">
        <v>0</v>
      </c>
      <c r="I49" s="64">
        <v>1</v>
      </c>
      <c r="J49" s="65">
        <f t="shared" si="10"/>
        <v>400425.11111111112</v>
      </c>
      <c r="K49" s="100">
        <v>123847</v>
      </c>
      <c r="L49" s="100">
        <v>0</v>
      </c>
      <c r="M49" s="100">
        <v>-51430</v>
      </c>
      <c r="N49" s="101">
        <v>72417</v>
      </c>
      <c r="O49" s="80">
        <f t="shared" si="4"/>
        <v>1669283</v>
      </c>
      <c r="P49" s="80">
        <f t="shared" si="5"/>
        <v>2340356</v>
      </c>
      <c r="Q49" s="80">
        <f t="shared" si="6"/>
        <v>7011</v>
      </c>
      <c r="R49" s="80">
        <f t="shared" si="7"/>
        <v>4016650</v>
      </c>
      <c r="S49" s="66">
        <f t="shared" si="2"/>
        <v>3</v>
      </c>
      <c r="T49" s="73">
        <v>7</v>
      </c>
      <c r="U49" s="73">
        <v>0</v>
      </c>
      <c r="V49" s="74">
        <v>10</v>
      </c>
      <c r="W49" s="108">
        <f t="shared" si="8"/>
        <v>0.41631752883489015</v>
      </c>
      <c r="X49" s="109">
        <f t="shared" si="9"/>
        <v>0.3</v>
      </c>
    </row>
    <row r="50" spans="1:25" x14ac:dyDescent="0.2">
      <c r="A50" t="s">
        <v>99</v>
      </c>
      <c r="B50" t="s">
        <v>100</v>
      </c>
      <c r="C50" s="20">
        <v>514268</v>
      </c>
      <c r="D50" s="3">
        <v>246903</v>
      </c>
      <c r="E50" s="7">
        <f t="shared" si="3"/>
        <v>214</v>
      </c>
      <c r="F50" s="3">
        <v>761385</v>
      </c>
      <c r="G50" s="63">
        <v>0</v>
      </c>
      <c r="H50" s="64">
        <v>0</v>
      </c>
      <c r="I50" s="64">
        <v>0</v>
      </c>
      <c r="J50" s="65">
        <f t="shared" si="10"/>
        <v>253795</v>
      </c>
      <c r="K50" s="100">
        <v>0</v>
      </c>
      <c r="L50" s="100">
        <v>0</v>
      </c>
      <c r="M50" s="100">
        <v>0</v>
      </c>
      <c r="N50" s="101">
        <v>0</v>
      </c>
      <c r="O50" s="80">
        <f t="shared" si="4"/>
        <v>514268</v>
      </c>
      <c r="P50" s="80">
        <f t="shared" si="5"/>
        <v>246903</v>
      </c>
      <c r="Q50" s="80">
        <f t="shared" si="6"/>
        <v>214</v>
      </c>
      <c r="R50" s="80">
        <f t="shared" si="7"/>
        <v>761385</v>
      </c>
      <c r="S50" s="66">
        <f t="shared" si="2"/>
        <v>3</v>
      </c>
      <c r="T50" s="73">
        <v>0</v>
      </c>
      <c r="U50" s="73">
        <v>0</v>
      </c>
      <c r="V50" s="74">
        <v>3</v>
      </c>
      <c r="W50" s="108">
        <f t="shared" si="8"/>
        <v>0.67562742143355436</v>
      </c>
      <c r="X50" s="109">
        <f t="shared" si="9"/>
        <v>1</v>
      </c>
    </row>
    <row r="51" spans="1:25" x14ac:dyDescent="0.2">
      <c r="A51" t="s">
        <v>101</v>
      </c>
      <c r="B51" s="6" t="s">
        <v>11</v>
      </c>
      <c r="C51" s="20">
        <v>1661399</v>
      </c>
      <c r="D51" s="3">
        <v>1566671</v>
      </c>
      <c r="E51" s="7">
        <f t="shared" si="3"/>
        <v>9981</v>
      </c>
      <c r="F51" s="3">
        <v>3238051</v>
      </c>
      <c r="G51" s="63">
        <v>0</v>
      </c>
      <c r="H51" s="64">
        <v>0</v>
      </c>
      <c r="I51" s="64">
        <v>0</v>
      </c>
      <c r="J51" s="65">
        <f t="shared" si="10"/>
        <v>404756.375</v>
      </c>
      <c r="K51" s="100">
        <v>0</v>
      </c>
      <c r="L51" s="100">
        <v>0</v>
      </c>
      <c r="M51" s="100">
        <v>0</v>
      </c>
      <c r="N51" s="101">
        <v>0</v>
      </c>
      <c r="O51" s="80">
        <f t="shared" si="4"/>
        <v>1661399</v>
      </c>
      <c r="P51" s="80">
        <f t="shared" si="5"/>
        <v>1566671</v>
      </c>
      <c r="Q51" s="80">
        <f t="shared" si="6"/>
        <v>9981</v>
      </c>
      <c r="R51" s="80">
        <f t="shared" si="7"/>
        <v>3238051</v>
      </c>
      <c r="S51" s="66">
        <f t="shared" si="2"/>
        <v>5</v>
      </c>
      <c r="T51" s="73">
        <v>3</v>
      </c>
      <c r="U51" s="73">
        <v>0</v>
      </c>
      <c r="V51" s="74">
        <v>8</v>
      </c>
      <c r="W51" s="108">
        <f t="shared" si="8"/>
        <v>0.51467254427568176</v>
      </c>
      <c r="X51" s="109">
        <f t="shared" si="9"/>
        <v>0.625</v>
      </c>
    </row>
    <row r="52" spans="1:25" x14ac:dyDescent="0.2">
      <c r="A52" t="s">
        <v>102</v>
      </c>
      <c r="B52" t="s">
        <v>103</v>
      </c>
      <c r="C52" s="20">
        <v>185732</v>
      </c>
      <c r="D52" s="3">
        <v>66576</v>
      </c>
      <c r="E52" s="7">
        <f t="shared" si="3"/>
        <v>26195</v>
      </c>
      <c r="F52" s="3">
        <v>278503</v>
      </c>
      <c r="G52" s="63">
        <v>0</v>
      </c>
      <c r="H52" s="64">
        <v>0</v>
      </c>
      <c r="I52" s="64">
        <v>0</v>
      </c>
      <c r="J52" s="65">
        <f t="shared" si="10"/>
        <v>278503</v>
      </c>
      <c r="K52" s="100">
        <v>0</v>
      </c>
      <c r="L52" s="100">
        <v>0</v>
      </c>
      <c r="M52" s="100">
        <v>0</v>
      </c>
      <c r="N52" s="101">
        <v>0</v>
      </c>
      <c r="O52" s="80">
        <f t="shared" si="4"/>
        <v>185732</v>
      </c>
      <c r="P52" s="80">
        <f t="shared" si="5"/>
        <v>66576</v>
      </c>
      <c r="Q52" s="80">
        <f t="shared" si="6"/>
        <v>26195</v>
      </c>
      <c r="R52" s="80">
        <f t="shared" si="7"/>
        <v>278503</v>
      </c>
      <c r="S52" s="66">
        <f t="shared" si="2"/>
        <v>1</v>
      </c>
      <c r="T52" s="73">
        <v>0</v>
      </c>
      <c r="U52" s="73">
        <v>0</v>
      </c>
      <c r="V52" s="74">
        <v>1</v>
      </c>
      <c r="W52" s="108">
        <f t="shared" si="8"/>
        <v>0.73613202910728159</v>
      </c>
      <c r="X52" s="109">
        <f t="shared" si="9"/>
        <v>1</v>
      </c>
    </row>
    <row r="53" spans="1:25" x14ac:dyDescent="0.2">
      <c r="E53" s="7"/>
      <c r="O53" s="84"/>
      <c r="P53" s="84"/>
      <c r="Q53" s="84"/>
      <c r="R53" s="84"/>
    </row>
    <row r="54" spans="1:25" s="12" customFormat="1" x14ac:dyDescent="0.2">
      <c r="A54" s="8" t="s">
        <v>13</v>
      </c>
      <c r="B54" s="8"/>
      <c r="C54" s="23">
        <f>SUM(C3:C52)</f>
        <v>72466576</v>
      </c>
      <c r="D54" s="9">
        <f t="shared" ref="D54:F54" si="11">SUM(D3:D52)</f>
        <v>77122690</v>
      </c>
      <c r="E54" s="9">
        <f t="shared" si="11"/>
        <v>3842139</v>
      </c>
      <c r="F54" s="9">
        <f t="shared" si="11"/>
        <v>153431405</v>
      </c>
      <c r="G54" s="23">
        <f>SUM(G3:G52)</f>
        <v>7669551</v>
      </c>
      <c r="H54" s="9">
        <f t="shared" ref="H54:I54" si="12">SUM(H3:H52)</f>
        <v>12</v>
      </c>
      <c r="I54" s="9">
        <f t="shared" si="12"/>
        <v>15</v>
      </c>
      <c r="J54" s="50" t="s">
        <v>14</v>
      </c>
      <c r="K54" s="30"/>
      <c r="L54" s="30"/>
      <c r="M54" s="30"/>
      <c r="N54" s="81"/>
      <c r="O54" s="9"/>
      <c r="P54" s="9"/>
      <c r="Q54" s="9"/>
      <c r="R54" s="9"/>
      <c r="S54" s="25">
        <f>SUM(S3:S52)</f>
        <v>213</v>
      </c>
      <c r="T54" s="5">
        <f t="shared" ref="T54:V54" si="13">SUM(T3:T52)</f>
        <v>222</v>
      </c>
      <c r="U54" s="5">
        <f t="shared" si="13"/>
        <v>0</v>
      </c>
      <c r="V54" s="5">
        <f t="shared" si="13"/>
        <v>435</v>
      </c>
      <c r="W54" s="112"/>
      <c r="X54" s="113"/>
      <c r="Y54" s="25"/>
    </row>
    <row r="55" spans="1:25" x14ac:dyDescent="0.2">
      <c r="O55" s="84"/>
      <c r="P55" s="84"/>
      <c r="Q55" s="84"/>
      <c r="R55" s="84"/>
    </row>
    <row r="56" spans="1:25" x14ac:dyDescent="0.2">
      <c r="O56" s="84"/>
      <c r="P56" s="84"/>
      <c r="Q56" s="84"/>
      <c r="R56" s="84"/>
    </row>
    <row r="57" spans="1:25" x14ac:dyDescent="0.2">
      <c r="A57" s="67" t="s">
        <v>105</v>
      </c>
      <c r="B57" s="67"/>
      <c r="C57" s="68">
        <v>72466576</v>
      </c>
      <c r="D57" s="69">
        <f>77122690</f>
        <v>77122690</v>
      </c>
      <c r="E57" s="69"/>
      <c r="F57" s="69">
        <v>153431405</v>
      </c>
      <c r="G57" s="68"/>
      <c r="H57" s="69"/>
      <c r="I57" s="69"/>
      <c r="J57" s="70"/>
      <c r="K57" s="102"/>
      <c r="L57" s="102"/>
      <c r="M57" s="102"/>
      <c r="N57" s="103"/>
      <c r="O57" s="69"/>
      <c r="P57" s="69"/>
      <c r="Q57" s="69"/>
      <c r="R57" s="69"/>
      <c r="S57" s="71">
        <v>213</v>
      </c>
      <c r="T57" s="67">
        <v>222</v>
      </c>
      <c r="U57" s="72">
        <v>0</v>
      </c>
      <c r="V57" s="67">
        <v>435</v>
      </c>
      <c r="Y57" s="62"/>
    </row>
    <row r="58" spans="1:25" x14ac:dyDescent="0.2">
      <c r="A58" t="s">
        <v>106</v>
      </c>
      <c r="C58" s="20">
        <f>C54-C57</f>
        <v>0</v>
      </c>
      <c r="D58" s="3">
        <f t="shared" ref="D58:F58" si="14">D54-D57</f>
        <v>0</v>
      </c>
      <c r="E58" s="3" t="s">
        <v>14</v>
      </c>
      <c r="F58" s="3">
        <f t="shared" si="14"/>
        <v>0</v>
      </c>
      <c r="O58" s="84"/>
      <c r="P58" s="84"/>
      <c r="Q58" s="84"/>
      <c r="R58" s="84"/>
      <c r="S58" s="24">
        <f>S54-S57</f>
        <v>0</v>
      </c>
      <c r="T58">
        <f>T54-T57</f>
        <v>0</v>
      </c>
      <c r="U58" s="28">
        <f>U54-U57</f>
        <v>0</v>
      </c>
      <c r="V58">
        <f>V54-V57</f>
        <v>0</v>
      </c>
    </row>
    <row r="59" spans="1:25" x14ac:dyDescent="0.2">
      <c r="O59" s="84"/>
      <c r="P59" s="84"/>
      <c r="Q59" s="84"/>
      <c r="R59" s="84"/>
    </row>
    <row r="60" spans="1:25" x14ac:dyDescent="0.2">
      <c r="O60" s="84"/>
      <c r="P60" s="84"/>
      <c r="Q60" s="84"/>
      <c r="R60" s="84"/>
    </row>
    <row r="61" spans="1:25" x14ac:dyDescent="0.2">
      <c r="O61" s="84"/>
      <c r="P61" s="84"/>
      <c r="Q61" s="84"/>
      <c r="R61" s="84"/>
    </row>
    <row r="62" spans="1:25" x14ac:dyDescent="0.2">
      <c r="O62" s="84"/>
      <c r="P62" s="84"/>
      <c r="Q62" s="84"/>
      <c r="R62" s="84"/>
    </row>
    <row r="63" spans="1:25" x14ac:dyDescent="0.2">
      <c r="O63" s="84"/>
      <c r="P63" s="84"/>
      <c r="Q63" s="84"/>
      <c r="R63" s="84"/>
    </row>
    <row r="64" spans="1:25" x14ac:dyDescent="0.2">
      <c r="O64" s="84"/>
      <c r="P64" s="84"/>
      <c r="Q64" s="84"/>
      <c r="R64" s="84"/>
    </row>
    <row r="65" spans="15:18" x14ac:dyDescent="0.2">
      <c r="O65" s="84"/>
      <c r="P65" s="84"/>
      <c r="Q65" s="84"/>
      <c r="R65" s="84"/>
    </row>
    <row r="66" spans="15:18" x14ac:dyDescent="0.2">
      <c r="O66" s="84"/>
      <c r="P66" s="84"/>
      <c r="Q66" s="84"/>
      <c r="R66" s="84"/>
    </row>
    <row r="67" spans="15:18" x14ac:dyDescent="0.2">
      <c r="O67" s="84"/>
      <c r="P67" s="84"/>
      <c r="Q67" s="84"/>
      <c r="R67" s="84"/>
    </row>
    <row r="68" spans="15:18" x14ac:dyDescent="0.2">
      <c r="O68" s="84"/>
      <c r="P68" s="84"/>
      <c r="Q68" s="84"/>
      <c r="R68" s="84"/>
    </row>
    <row r="69" spans="15:18" x14ac:dyDescent="0.2">
      <c r="O69" s="84"/>
      <c r="P69" s="84"/>
      <c r="Q69" s="84"/>
      <c r="R69" s="84"/>
    </row>
    <row r="70" spans="15:18" x14ac:dyDescent="0.2">
      <c r="O70" s="84"/>
      <c r="P70" s="84"/>
      <c r="Q70" s="84"/>
      <c r="R70" s="84"/>
    </row>
    <row r="71" spans="15:18" x14ac:dyDescent="0.2">
      <c r="O71" s="84"/>
      <c r="P71" s="84"/>
      <c r="Q71" s="84"/>
      <c r="R71" s="84"/>
    </row>
    <row r="72" spans="15:18" x14ac:dyDescent="0.2">
      <c r="O72" s="84"/>
      <c r="P72" s="84"/>
      <c r="Q72" s="84"/>
      <c r="R72" s="84"/>
    </row>
    <row r="73" spans="15:18" x14ac:dyDescent="0.2">
      <c r="O73" s="84"/>
      <c r="P73" s="84"/>
      <c r="Q73" s="84"/>
      <c r="R73" s="84"/>
    </row>
    <row r="74" spans="15:18" x14ac:dyDescent="0.2">
      <c r="O74" s="84"/>
      <c r="P74" s="84"/>
      <c r="Q74" s="84"/>
      <c r="R74" s="84"/>
    </row>
    <row r="75" spans="15:18" x14ac:dyDescent="0.2">
      <c r="O75" s="84"/>
      <c r="P75" s="84"/>
      <c r="Q75" s="84"/>
      <c r="R75" s="84"/>
    </row>
    <row r="76" spans="15:18" x14ac:dyDescent="0.2">
      <c r="O76" s="84"/>
      <c r="P76" s="84"/>
      <c r="Q76" s="84"/>
      <c r="R76" s="84"/>
    </row>
    <row r="77" spans="15:18" x14ac:dyDescent="0.2">
      <c r="O77" s="84"/>
      <c r="P77" s="84"/>
      <c r="Q77" s="84"/>
      <c r="R77" s="84"/>
    </row>
    <row r="78" spans="15:18" x14ac:dyDescent="0.2">
      <c r="O78" s="84"/>
      <c r="P78" s="84"/>
      <c r="Q78" s="84"/>
      <c r="R78" s="84"/>
    </row>
  </sheetData>
  <sheetProtection sheet="1" objects="1" scenarios="1"/>
  <sortState xmlns:xlrd2="http://schemas.microsoft.com/office/spreadsheetml/2017/richdata2" ref="A5:AH54">
    <sortCondition ref="A5:A54"/>
  </sortState>
  <pageMargins left="0.7" right="0.7" top="0.75" bottom="0.75" header="0.3" footer="0.3"/>
  <ignoredErrors>
    <ignoredError sqref="W3:X52" unlocked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workbookViewId="0">
      <pane xSplit="2" ySplit="2" topLeftCell="E28" activePane="bottomRight" state="frozen"/>
      <selection activeCell="P3" sqref="P3:P65"/>
      <selection pane="topRight" activeCell="P3" sqref="P3:P65"/>
      <selection pane="bottomLeft" activeCell="P3" sqref="P3:P65"/>
      <selection pane="bottomRight" activeCell="M56" sqref="M56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4"/>
    <col min="6" max="6" width="10.83203125" style="29"/>
    <col min="7" max="7" width="10.83203125" style="3"/>
    <col min="8" max="8" width="10.83203125" style="24"/>
    <col min="11" max="11" width="10.83203125" style="61"/>
    <col min="12" max="12" width="10.83203125" style="79"/>
    <col min="13" max="13" width="10.83203125" style="49"/>
    <col min="14" max="16" width="10.83203125" style="3"/>
    <col min="17" max="17" width="10.83203125" style="49"/>
    <col min="18" max="21" width="10.83203125" style="3"/>
    <col min="22" max="22" width="52.33203125" style="24" bestFit="1" customWidth="1"/>
  </cols>
  <sheetData>
    <row r="1" spans="1:22" x14ac:dyDescent="0.2">
      <c r="A1" s="32"/>
      <c r="B1" s="32" t="s">
        <v>14</v>
      </c>
      <c r="C1" s="33"/>
      <c r="D1" s="43"/>
      <c r="E1" s="42" t="s">
        <v>117</v>
      </c>
      <c r="F1" s="41"/>
      <c r="G1" s="40"/>
      <c r="H1" s="39"/>
      <c r="I1" s="38" t="s">
        <v>116</v>
      </c>
      <c r="J1" s="37"/>
      <c r="K1" s="93" t="s">
        <v>153</v>
      </c>
      <c r="L1" s="75"/>
      <c r="M1" s="51" t="s">
        <v>124</v>
      </c>
      <c r="N1" s="76"/>
      <c r="O1" s="77" t="s">
        <v>154</v>
      </c>
      <c r="P1" s="78"/>
      <c r="Q1" s="51"/>
      <c r="R1" s="76"/>
      <c r="S1" s="76" t="s">
        <v>155</v>
      </c>
      <c r="T1" s="76"/>
      <c r="U1" s="76"/>
      <c r="V1" s="39"/>
    </row>
    <row r="2" spans="1:22" x14ac:dyDescent="0.2">
      <c r="A2" s="36" t="s">
        <v>0</v>
      </c>
      <c r="B2" s="36" t="s">
        <v>104</v>
      </c>
      <c r="C2" s="33" t="s">
        <v>115</v>
      </c>
      <c r="D2" s="33" t="s">
        <v>114</v>
      </c>
      <c r="E2" s="32" t="s">
        <v>113</v>
      </c>
      <c r="F2" s="35" t="s">
        <v>112</v>
      </c>
      <c r="G2" s="34" t="s">
        <v>111</v>
      </c>
      <c r="H2" s="33" t="s">
        <v>110</v>
      </c>
      <c r="I2" s="32" t="s">
        <v>109</v>
      </c>
      <c r="J2" s="32" t="s">
        <v>108</v>
      </c>
      <c r="K2" s="93" t="s">
        <v>156</v>
      </c>
      <c r="L2" s="75" t="s">
        <v>157</v>
      </c>
      <c r="M2" s="51" t="s">
        <v>125</v>
      </c>
      <c r="N2" s="76" t="s">
        <v>122</v>
      </c>
      <c r="O2" s="76" t="s">
        <v>123</v>
      </c>
      <c r="P2" s="76" t="s">
        <v>158</v>
      </c>
      <c r="Q2" s="51" t="s">
        <v>127</v>
      </c>
      <c r="R2" s="76" t="s">
        <v>159</v>
      </c>
      <c r="S2" s="76" t="s">
        <v>160</v>
      </c>
      <c r="T2" s="76" t="s">
        <v>161</v>
      </c>
      <c r="U2" s="76" t="s">
        <v>162</v>
      </c>
      <c r="V2" s="39" t="s">
        <v>15</v>
      </c>
    </row>
    <row r="3" spans="1:22" s="60" customFormat="1" x14ac:dyDescent="0.2">
      <c r="A3" s="53" t="s">
        <v>16</v>
      </c>
      <c r="B3" s="53" t="s">
        <v>17</v>
      </c>
      <c r="C3" s="54" t="s">
        <v>130</v>
      </c>
      <c r="D3" s="55">
        <v>253094</v>
      </c>
      <c r="E3" s="56">
        <v>0</v>
      </c>
      <c r="F3" s="57">
        <f t="shared" ref="F3:F65" si="0">G3-SUM(D3:E3)</f>
        <v>11066</v>
      </c>
      <c r="G3" s="56">
        <v>264160</v>
      </c>
      <c r="H3" s="58">
        <v>1</v>
      </c>
      <c r="I3" s="59">
        <v>0</v>
      </c>
      <c r="J3" s="59">
        <v>0</v>
      </c>
      <c r="K3" s="61">
        <f>C$69</f>
        <v>0.7</v>
      </c>
      <c r="L3" s="79">
        <f>C$70</f>
        <v>0.7</v>
      </c>
      <c r="M3" s="49">
        <f>VLOOKUP(B3,'Election Results by State'!$B$3:$J$52,9,FALSE)</f>
        <v>318226.75</v>
      </c>
      <c r="N3" s="3">
        <f>IF(G3&gt;0,IF(H3&gt;0,MAX(D3,ROUND(K3*M3,0)),MAX(F3,ROUND((1-L3)*(O3/L3),0))),D3)</f>
        <v>253094</v>
      </c>
      <c r="O3" s="3">
        <f>IF(G3&gt;0,IF(I3&gt;0,MAX(E3,ROUND(L3*M3,0)),MAX(F3,ROUND((1-K3)*(N3/K3),0))),E3)</f>
        <v>108469</v>
      </c>
      <c r="P3" s="3">
        <v>0</v>
      </c>
      <c r="Q3" s="49">
        <f>SUM(N3:P3)</f>
        <v>361563</v>
      </c>
      <c r="R3" s="3">
        <f>N3-D3</f>
        <v>0</v>
      </c>
      <c r="S3" s="3">
        <f>O3-E3</f>
        <v>108469</v>
      </c>
      <c r="T3" s="3">
        <f>P3-F3</f>
        <v>-11066</v>
      </c>
      <c r="U3" s="3">
        <f>Q3-G3</f>
        <v>97403</v>
      </c>
      <c r="V3" s="27"/>
    </row>
    <row r="4" spans="1:22" s="60" customFormat="1" x14ac:dyDescent="0.2">
      <c r="A4" s="53" t="s">
        <v>16</v>
      </c>
      <c r="B4" s="53" t="s">
        <v>17</v>
      </c>
      <c r="C4" s="54" t="s">
        <v>131</v>
      </c>
      <c r="D4" s="55">
        <v>274160</v>
      </c>
      <c r="E4" s="56">
        <v>0</v>
      </c>
      <c r="F4" s="57">
        <f t="shared" si="0"/>
        <v>8101</v>
      </c>
      <c r="G4" s="56">
        <v>282261</v>
      </c>
      <c r="H4" s="58">
        <v>1</v>
      </c>
      <c r="I4" s="59">
        <v>0</v>
      </c>
      <c r="J4" s="59">
        <v>0</v>
      </c>
      <c r="K4" s="61">
        <f t="shared" ref="K4:K65" si="1">C$69</f>
        <v>0.7</v>
      </c>
      <c r="L4" s="79">
        <f t="shared" ref="L4:L65" si="2">C$70</f>
        <v>0.7</v>
      </c>
      <c r="M4" s="49">
        <f>VLOOKUP(B4,'Election Results by State'!$B$3:$J$52,9,FALSE)</f>
        <v>318226.75</v>
      </c>
      <c r="N4" s="3">
        <f t="shared" ref="N4:N65" si="3">IF(G4&gt;0,IF(H4&gt;0,MAX(D4,ROUND(K4*M4,0)),MAX(F4,ROUND((1-L4)*(O4/L4),0))),D4)</f>
        <v>274160</v>
      </c>
      <c r="O4" s="3">
        <f t="shared" ref="O4:O65" si="4">IF(G4&gt;0,IF(I4&gt;0,MAX(E4,ROUND(L4*M4,0)),MAX(F4,ROUND((1-K4)*(N4/K4),0))),E4)</f>
        <v>117497</v>
      </c>
      <c r="P4" s="3">
        <v>0</v>
      </c>
      <c r="Q4" s="49">
        <f t="shared" ref="Q4:Q65" si="5">SUM(N4:P4)</f>
        <v>391657</v>
      </c>
      <c r="R4" s="3">
        <f t="shared" ref="R4:R65" si="6">N4-D4</f>
        <v>0</v>
      </c>
      <c r="S4" s="3">
        <f t="shared" ref="S4:S65" si="7">O4-E4</f>
        <v>117497</v>
      </c>
      <c r="T4" s="3">
        <f t="shared" ref="T4:T65" si="8">P4-F4</f>
        <v>-8101</v>
      </c>
      <c r="U4" s="3">
        <f t="shared" ref="U4:U65" si="9">Q4-G4</f>
        <v>109396</v>
      </c>
      <c r="V4" s="27"/>
    </row>
    <row r="5" spans="1:22" s="60" customFormat="1" x14ac:dyDescent="0.2">
      <c r="A5" s="53" t="s">
        <v>16</v>
      </c>
      <c r="B5" s="53" t="s">
        <v>17</v>
      </c>
      <c r="C5" s="54" t="s">
        <v>132</v>
      </c>
      <c r="D5" s="55">
        <v>0</v>
      </c>
      <c r="E5" s="56">
        <v>225742</v>
      </c>
      <c r="F5" s="57">
        <f t="shared" si="0"/>
        <v>6589</v>
      </c>
      <c r="G5" s="56">
        <v>232331</v>
      </c>
      <c r="H5" s="58">
        <v>0</v>
      </c>
      <c r="I5" s="59">
        <v>1</v>
      </c>
      <c r="J5" s="59">
        <v>0</v>
      </c>
      <c r="K5" s="61">
        <f t="shared" si="1"/>
        <v>0.7</v>
      </c>
      <c r="L5" s="79">
        <f t="shared" si="2"/>
        <v>0.7</v>
      </c>
      <c r="M5" s="49">
        <f>VLOOKUP(B5,'Election Results by State'!$B$3:$J$52,9,FALSE)</f>
        <v>318226.75</v>
      </c>
      <c r="N5" s="3">
        <f t="shared" si="3"/>
        <v>96747</v>
      </c>
      <c r="O5" s="3">
        <f t="shared" si="4"/>
        <v>225742</v>
      </c>
      <c r="P5" s="3">
        <v>0</v>
      </c>
      <c r="Q5" s="49">
        <f t="shared" si="5"/>
        <v>322489</v>
      </c>
      <c r="R5" s="3">
        <f t="shared" si="6"/>
        <v>96747</v>
      </c>
      <c r="S5" s="3">
        <f t="shared" si="7"/>
        <v>0</v>
      </c>
      <c r="T5" s="3">
        <f t="shared" si="8"/>
        <v>-6589</v>
      </c>
      <c r="U5" s="3">
        <f t="shared" si="9"/>
        <v>90158</v>
      </c>
      <c r="V5" s="27"/>
    </row>
    <row r="6" spans="1:22" s="60" customFormat="1" x14ac:dyDescent="0.2">
      <c r="A6" s="53" t="s">
        <v>18</v>
      </c>
      <c r="B6" s="53" t="s">
        <v>19</v>
      </c>
      <c r="C6" s="54" t="s">
        <v>107</v>
      </c>
      <c r="D6" s="55">
        <v>0</v>
      </c>
      <c r="E6" s="56">
        <v>0</v>
      </c>
      <c r="F6" s="57">
        <f t="shared" si="0"/>
        <v>0</v>
      </c>
      <c r="G6" s="56">
        <f t="shared" ref="G6:G11" si="10">SUM(D6:E6)</f>
        <v>0</v>
      </c>
      <c r="H6" s="58">
        <v>0</v>
      </c>
      <c r="I6" s="59">
        <v>0</v>
      </c>
      <c r="J6" s="59">
        <v>0</v>
      </c>
      <c r="K6" s="61">
        <f t="shared" si="1"/>
        <v>0.7</v>
      </c>
      <c r="L6" s="79">
        <f t="shared" si="2"/>
        <v>0.7</v>
      </c>
      <c r="M6" s="49">
        <f>VLOOKUP(B6,'Election Results by State'!$B$3:$J$52,9,FALSE)</f>
        <v>353165</v>
      </c>
      <c r="N6" s="3">
        <f t="shared" si="3"/>
        <v>0</v>
      </c>
      <c r="O6" s="3">
        <f t="shared" si="4"/>
        <v>0</v>
      </c>
      <c r="P6" s="3">
        <v>0</v>
      </c>
      <c r="Q6" s="49">
        <f t="shared" si="5"/>
        <v>0</v>
      </c>
      <c r="R6" s="3">
        <f t="shared" si="6"/>
        <v>0</v>
      </c>
      <c r="S6" s="3">
        <f t="shared" si="7"/>
        <v>0</v>
      </c>
      <c r="T6" s="3">
        <f t="shared" si="8"/>
        <v>0</v>
      </c>
      <c r="U6" s="3">
        <f t="shared" si="9"/>
        <v>0</v>
      </c>
      <c r="V6" s="27"/>
    </row>
    <row r="7" spans="1:22" s="60" customFormat="1" x14ac:dyDescent="0.2">
      <c r="A7" s="53" t="s">
        <v>20</v>
      </c>
      <c r="B7" s="53" t="s">
        <v>3</v>
      </c>
      <c r="C7" s="54" t="s">
        <v>107</v>
      </c>
      <c r="D7" s="55">
        <v>0</v>
      </c>
      <c r="E7" s="56">
        <v>0</v>
      </c>
      <c r="F7" s="57">
        <f t="shared" si="0"/>
        <v>0</v>
      </c>
      <c r="G7" s="56">
        <f t="shared" si="10"/>
        <v>0</v>
      </c>
      <c r="H7" s="58">
        <v>0</v>
      </c>
      <c r="I7" s="59">
        <v>0</v>
      </c>
      <c r="J7" s="59">
        <v>0</v>
      </c>
      <c r="K7" s="61">
        <f t="shared" si="1"/>
        <v>0.7</v>
      </c>
      <c r="L7" s="79">
        <f t="shared" si="2"/>
        <v>0.7</v>
      </c>
      <c r="M7" s="49">
        <f>VLOOKUP(B7,'Election Results by State'!$B$3:$J$52,9,FALSE)</f>
        <v>363138.77777777775</v>
      </c>
      <c r="N7" s="3">
        <f t="shared" si="3"/>
        <v>0</v>
      </c>
      <c r="O7" s="3">
        <f t="shared" si="4"/>
        <v>0</v>
      </c>
      <c r="P7" s="3">
        <v>0</v>
      </c>
      <c r="Q7" s="49">
        <f t="shared" si="5"/>
        <v>0</v>
      </c>
      <c r="R7" s="3">
        <f t="shared" si="6"/>
        <v>0</v>
      </c>
      <c r="S7" s="3">
        <f t="shared" si="7"/>
        <v>0</v>
      </c>
      <c r="T7" s="3">
        <f t="shared" si="8"/>
        <v>0</v>
      </c>
      <c r="U7" s="3">
        <f t="shared" si="9"/>
        <v>0</v>
      </c>
      <c r="V7" s="27"/>
    </row>
    <row r="8" spans="1:22" s="60" customFormat="1" x14ac:dyDescent="0.2">
      <c r="A8" s="53" t="s">
        <v>21</v>
      </c>
      <c r="B8" s="53" t="s">
        <v>22</v>
      </c>
      <c r="C8" s="54" t="s">
        <v>107</v>
      </c>
      <c r="D8" s="55">
        <v>237596</v>
      </c>
      <c r="E8" s="56">
        <v>0</v>
      </c>
      <c r="F8" s="57">
        <f t="shared" si="0"/>
        <v>0</v>
      </c>
      <c r="G8" s="56">
        <f t="shared" si="10"/>
        <v>237596</v>
      </c>
      <c r="H8" s="58">
        <v>1</v>
      </c>
      <c r="I8" s="59">
        <v>0</v>
      </c>
      <c r="J8" s="59">
        <v>0</v>
      </c>
      <c r="K8" s="61">
        <f t="shared" si="1"/>
        <v>0.7</v>
      </c>
      <c r="L8" s="79">
        <f t="shared" si="2"/>
        <v>0.7</v>
      </c>
      <c r="M8" s="49">
        <f>VLOOKUP(B8,'Election Results by State'!$B$3:$J$52,9,FALSE)</f>
        <v>313933.33333333331</v>
      </c>
      <c r="N8" s="3">
        <f t="shared" si="3"/>
        <v>237596</v>
      </c>
      <c r="O8" s="3">
        <f t="shared" si="4"/>
        <v>101827</v>
      </c>
      <c r="P8" s="3">
        <v>0</v>
      </c>
      <c r="Q8" s="49">
        <f t="shared" si="5"/>
        <v>339423</v>
      </c>
      <c r="R8" s="3">
        <f t="shared" si="6"/>
        <v>0</v>
      </c>
      <c r="S8" s="3">
        <f t="shared" si="7"/>
        <v>101827</v>
      </c>
      <c r="T8" s="3">
        <f t="shared" si="8"/>
        <v>0</v>
      </c>
      <c r="U8" s="3">
        <f t="shared" si="9"/>
        <v>101827</v>
      </c>
      <c r="V8" s="27"/>
    </row>
    <row r="9" spans="1:22" s="60" customFormat="1" x14ac:dyDescent="0.2">
      <c r="A9" s="53" t="s">
        <v>23</v>
      </c>
      <c r="B9" s="53" t="s">
        <v>24</v>
      </c>
      <c r="C9" s="54" t="s">
        <v>133</v>
      </c>
      <c r="D9" s="55">
        <v>0</v>
      </c>
      <c r="E9" s="56">
        <v>362950</v>
      </c>
      <c r="F9" s="57">
        <f t="shared" si="0"/>
        <v>0</v>
      </c>
      <c r="G9" s="56">
        <f t="shared" si="10"/>
        <v>362950</v>
      </c>
      <c r="H9" s="58">
        <v>0</v>
      </c>
      <c r="I9" s="59">
        <v>1</v>
      </c>
      <c r="J9" s="59">
        <v>0</v>
      </c>
      <c r="K9" s="61">
        <f t="shared" si="1"/>
        <v>0.7</v>
      </c>
      <c r="L9" s="79">
        <f t="shared" si="2"/>
        <v>0.7</v>
      </c>
      <c r="M9" s="49">
        <f>VLOOKUP(B9,'Election Results by State'!$B$3:$J$52,9,FALSE)</f>
        <v>321835.26086956525</v>
      </c>
      <c r="N9" s="3">
        <f t="shared" si="3"/>
        <v>155550</v>
      </c>
      <c r="O9" s="3">
        <f t="shared" si="4"/>
        <v>362950</v>
      </c>
      <c r="P9" s="3">
        <v>0</v>
      </c>
      <c r="Q9" s="49">
        <f t="shared" si="5"/>
        <v>518500</v>
      </c>
      <c r="R9" s="3">
        <f t="shared" si="6"/>
        <v>155550</v>
      </c>
      <c r="S9" s="3">
        <f t="shared" si="7"/>
        <v>0</v>
      </c>
      <c r="T9" s="3">
        <f t="shared" si="8"/>
        <v>0</v>
      </c>
      <c r="U9" s="3">
        <f t="shared" si="9"/>
        <v>155550</v>
      </c>
      <c r="V9" s="27"/>
    </row>
    <row r="10" spans="1:22" s="60" customFormat="1" x14ac:dyDescent="0.2">
      <c r="A10" s="53" t="s">
        <v>23</v>
      </c>
      <c r="B10" s="53" t="s">
        <v>24</v>
      </c>
      <c r="C10" s="54" t="s">
        <v>134</v>
      </c>
      <c r="D10" s="55">
        <v>0</v>
      </c>
      <c r="E10" s="56">
        <v>344139</v>
      </c>
      <c r="F10" s="57">
        <f t="shared" ref="F10:F14" si="11">G10-SUM(D10:E10)</f>
        <v>0</v>
      </c>
      <c r="G10" s="56">
        <f t="shared" si="10"/>
        <v>344139</v>
      </c>
      <c r="H10" s="58">
        <v>0</v>
      </c>
      <c r="I10" s="59">
        <v>1</v>
      </c>
      <c r="J10" s="59">
        <v>0</v>
      </c>
      <c r="K10" s="61">
        <f t="shared" si="1"/>
        <v>0.7</v>
      </c>
      <c r="L10" s="79">
        <f t="shared" si="2"/>
        <v>0.7</v>
      </c>
      <c r="M10" s="49">
        <f>VLOOKUP(B10,'Election Results by State'!$B$3:$J$52,9,FALSE)</f>
        <v>321835.26086956525</v>
      </c>
      <c r="N10" s="3">
        <f t="shared" si="3"/>
        <v>147488</v>
      </c>
      <c r="O10" s="3">
        <f t="shared" si="4"/>
        <v>344139</v>
      </c>
      <c r="P10" s="3">
        <v>0</v>
      </c>
      <c r="Q10" s="49">
        <f t="shared" si="5"/>
        <v>491627</v>
      </c>
      <c r="R10" s="3">
        <f t="shared" si="6"/>
        <v>147488</v>
      </c>
      <c r="S10" s="3">
        <f t="shared" si="7"/>
        <v>0</v>
      </c>
      <c r="T10" s="3">
        <f t="shared" si="8"/>
        <v>0</v>
      </c>
      <c r="U10" s="3">
        <f t="shared" si="9"/>
        <v>147488</v>
      </c>
      <c r="V10" s="27"/>
    </row>
    <row r="11" spans="1:22" s="60" customFormat="1" x14ac:dyDescent="0.2">
      <c r="A11" s="53" t="s">
        <v>23</v>
      </c>
      <c r="B11" s="53" t="s">
        <v>24</v>
      </c>
      <c r="C11" s="54" t="s">
        <v>135</v>
      </c>
      <c r="D11" s="55">
        <v>0</v>
      </c>
      <c r="E11" s="56">
        <v>210944</v>
      </c>
      <c r="F11" s="57">
        <f t="shared" si="11"/>
        <v>0</v>
      </c>
      <c r="G11" s="56">
        <f t="shared" si="10"/>
        <v>210944</v>
      </c>
      <c r="H11" s="58">
        <v>0</v>
      </c>
      <c r="I11" s="59">
        <v>1</v>
      </c>
      <c r="J11" s="59">
        <v>0</v>
      </c>
      <c r="K11" s="61">
        <f t="shared" si="1"/>
        <v>0.7</v>
      </c>
      <c r="L11" s="79">
        <f t="shared" si="2"/>
        <v>0.7</v>
      </c>
      <c r="M11" s="49">
        <f>VLOOKUP(B11,'Election Results by State'!$B$3:$J$52,9,FALSE)</f>
        <v>321835.26086956525</v>
      </c>
      <c r="N11" s="3">
        <f t="shared" si="3"/>
        <v>96551</v>
      </c>
      <c r="O11" s="3">
        <f t="shared" si="4"/>
        <v>225285</v>
      </c>
      <c r="P11" s="3">
        <v>0</v>
      </c>
      <c r="Q11" s="49">
        <f t="shared" si="5"/>
        <v>321836</v>
      </c>
      <c r="R11" s="3">
        <f t="shared" si="6"/>
        <v>96551</v>
      </c>
      <c r="S11" s="3">
        <f t="shared" si="7"/>
        <v>14341</v>
      </c>
      <c r="T11" s="3">
        <f t="shared" si="8"/>
        <v>0</v>
      </c>
      <c r="U11" s="3">
        <f t="shared" si="9"/>
        <v>110892</v>
      </c>
      <c r="V11" s="27"/>
    </row>
    <row r="12" spans="1:22" s="60" customFormat="1" x14ac:dyDescent="0.2">
      <c r="A12" s="53" t="s">
        <v>23</v>
      </c>
      <c r="B12" s="53" t="s">
        <v>24</v>
      </c>
      <c r="C12" s="54" t="s">
        <v>136</v>
      </c>
      <c r="D12" s="55">
        <v>0</v>
      </c>
      <c r="E12" s="56">
        <v>205346</v>
      </c>
      <c r="F12" s="57">
        <f t="shared" si="11"/>
        <v>0</v>
      </c>
      <c r="G12" s="56">
        <f>SUM(D12:E12)</f>
        <v>205346</v>
      </c>
      <c r="H12" s="58">
        <v>0</v>
      </c>
      <c r="I12" s="59">
        <v>1</v>
      </c>
      <c r="J12" s="59">
        <v>0</v>
      </c>
      <c r="K12" s="61">
        <f t="shared" si="1"/>
        <v>0.7</v>
      </c>
      <c r="L12" s="79">
        <f t="shared" si="2"/>
        <v>0.7</v>
      </c>
      <c r="M12" s="49">
        <f>VLOOKUP(B12,'Election Results by State'!$B$3:$J$52,9,FALSE)</f>
        <v>321835.26086956525</v>
      </c>
      <c r="N12" s="3">
        <f t="shared" si="3"/>
        <v>96551</v>
      </c>
      <c r="O12" s="3">
        <f t="shared" si="4"/>
        <v>225285</v>
      </c>
      <c r="P12" s="3">
        <v>0</v>
      </c>
      <c r="Q12" s="49">
        <f t="shared" si="5"/>
        <v>321836</v>
      </c>
      <c r="R12" s="3">
        <f t="shared" si="6"/>
        <v>96551</v>
      </c>
      <c r="S12" s="3">
        <f t="shared" si="7"/>
        <v>19939</v>
      </c>
      <c r="T12" s="3">
        <f t="shared" si="8"/>
        <v>0</v>
      </c>
      <c r="U12" s="3">
        <f t="shared" si="9"/>
        <v>116490</v>
      </c>
      <c r="V12" s="27"/>
    </row>
    <row r="13" spans="1:22" s="60" customFormat="1" x14ac:dyDescent="0.2">
      <c r="A13" s="53" t="s">
        <v>23</v>
      </c>
      <c r="B13" s="53" t="s">
        <v>24</v>
      </c>
      <c r="C13" s="54" t="s">
        <v>137</v>
      </c>
      <c r="D13" s="55">
        <v>0</v>
      </c>
      <c r="E13" s="56">
        <v>256206</v>
      </c>
      <c r="F13" s="57">
        <f t="shared" si="11"/>
        <v>0</v>
      </c>
      <c r="G13" s="56">
        <f t="shared" ref="G13:G65" si="12">SUM(D13:E13)</f>
        <v>256206</v>
      </c>
      <c r="H13" s="58">
        <v>0</v>
      </c>
      <c r="I13" s="59">
        <v>1</v>
      </c>
      <c r="J13" s="59">
        <v>0</v>
      </c>
      <c r="K13" s="61">
        <f t="shared" si="1"/>
        <v>0.7</v>
      </c>
      <c r="L13" s="79">
        <f t="shared" si="2"/>
        <v>0.7</v>
      </c>
      <c r="M13" s="49">
        <f>VLOOKUP(B13,'Election Results by State'!$B$3:$J$52,9,FALSE)</f>
        <v>321835.26086956525</v>
      </c>
      <c r="N13" s="3">
        <f t="shared" si="3"/>
        <v>109803</v>
      </c>
      <c r="O13" s="3">
        <f t="shared" si="4"/>
        <v>256206</v>
      </c>
      <c r="P13" s="3">
        <v>0</v>
      </c>
      <c r="Q13" s="49">
        <f t="shared" si="5"/>
        <v>366009</v>
      </c>
      <c r="R13" s="3">
        <f t="shared" si="6"/>
        <v>109803</v>
      </c>
      <c r="S13" s="3">
        <f t="shared" si="7"/>
        <v>0</v>
      </c>
      <c r="T13" s="3">
        <f t="shared" si="8"/>
        <v>0</v>
      </c>
      <c r="U13" s="3">
        <f t="shared" si="9"/>
        <v>109803</v>
      </c>
      <c r="V13" s="27"/>
    </row>
    <row r="14" spans="1:22" s="60" customFormat="1" x14ac:dyDescent="0.2">
      <c r="A14" s="53" t="s">
        <v>23</v>
      </c>
      <c r="B14" s="53" t="s">
        <v>24</v>
      </c>
      <c r="C14" s="54" t="s">
        <v>138</v>
      </c>
      <c r="D14" s="55">
        <v>0</v>
      </c>
      <c r="E14" s="56">
        <v>206036</v>
      </c>
      <c r="F14" s="57">
        <f t="shared" si="11"/>
        <v>0</v>
      </c>
      <c r="G14" s="56">
        <f t="shared" si="12"/>
        <v>206036</v>
      </c>
      <c r="H14" s="58">
        <v>0</v>
      </c>
      <c r="I14" s="59">
        <v>1</v>
      </c>
      <c r="J14" s="59">
        <v>0</v>
      </c>
      <c r="K14" s="61">
        <f t="shared" si="1"/>
        <v>0.7</v>
      </c>
      <c r="L14" s="79">
        <f t="shared" si="2"/>
        <v>0.7</v>
      </c>
      <c r="M14" s="49">
        <f>VLOOKUP(B14,'Election Results by State'!$B$3:$J$52,9,FALSE)</f>
        <v>321835.26086956525</v>
      </c>
      <c r="N14" s="3">
        <f t="shared" si="3"/>
        <v>96551</v>
      </c>
      <c r="O14" s="3">
        <f t="shared" si="4"/>
        <v>225285</v>
      </c>
      <c r="P14" s="3">
        <v>0</v>
      </c>
      <c r="Q14" s="49">
        <f t="shared" si="5"/>
        <v>321836</v>
      </c>
      <c r="R14" s="3">
        <f t="shared" si="6"/>
        <v>96551</v>
      </c>
      <c r="S14" s="3">
        <f t="shared" si="7"/>
        <v>19249</v>
      </c>
      <c r="T14" s="3">
        <f t="shared" si="8"/>
        <v>0</v>
      </c>
      <c r="U14" s="3">
        <f t="shared" si="9"/>
        <v>115800</v>
      </c>
      <c r="V14" s="27"/>
    </row>
    <row r="15" spans="1:22" s="60" customFormat="1" x14ac:dyDescent="0.2">
      <c r="A15" s="53" t="s">
        <v>23</v>
      </c>
      <c r="B15" s="53" t="s">
        <v>24</v>
      </c>
      <c r="C15" s="54" t="s">
        <v>139</v>
      </c>
      <c r="D15" s="55">
        <v>0</v>
      </c>
      <c r="E15" s="56">
        <v>334858</v>
      </c>
      <c r="F15" s="57">
        <f t="shared" ref="F15" si="13">G15-SUM(D15:E15)</f>
        <v>0</v>
      </c>
      <c r="G15" s="56">
        <f t="shared" ref="G15" si="14">SUM(D15:E15)</f>
        <v>334858</v>
      </c>
      <c r="H15" s="58">
        <v>0</v>
      </c>
      <c r="I15" s="59">
        <v>1</v>
      </c>
      <c r="J15" s="59">
        <v>0</v>
      </c>
      <c r="K15" s="61">
        <f t="shared" si="1"/>
        <v>0.7</v>
      </c>
      <c r="L15" s="79">
        <f t="shared" si="2"/>
        <v>0.7</v>
      </c>
      <c r="M15" s="49">
        <f>VLOOKUP(B15,'Election Results by State'!$B$3:$J$52,9,FALSE)</f>
        <v>321835.26086956525</v>
      </c>
      <c r="N15" s="3">
        <f t="shared" si="3"/>
        <v>143511</v>
      </c>
      <c r="O15" s="3">
        <f t="shared" si="4"/>
        <v>334858</v>
      </c>
      <c r="P15" s="3">
        <v>0</v>
      </c>
      <c r="Q15" s="49">
        <f t="shared" si="5"/>
        <v>478369</v>
      </c>
      <c r="R15" s="3">
        <f t="shared" si="6"/>
        <v>143511</v>
      </c>
      <c r="S15" s="3">
        <f t="shared" si="7"/>
        <v>0</v>
      </c>
      <c r="T15" s="3">
        <f t="shared" si="8"/>
        <v>0</v>
      </c>
      <c r="U15" s="3">
        <f t="shared" si="9"/>
        <v>143511</v>
      </c>
      <c r="V15" s="27"/>
    </row>
    <row r="16" spans="1:22" s="60" customFormat="1" x14ac:dyDescent="0.2">
      <c r="A16" s="53" t="s">
        <v>25</v>
      </c>
      <c r="B16" s="53" t="s">
        <v>26</v>
      </c>
      <c r="C16" s="54" t="s">
        <v>107</v>
      </c>
      <c r="D16" s="55">
        <v>0</v>
      </c>
      <c r="E16" s="56">
        <v>0</v>
      </c>
      <c r="F16" s="57">
        <f t="shared" si="0"/>
        <v>0</v>
      </c>
      <c r="G16" s="56">
        <f t="shared" si="12"/>
        <v>0</v>
      </c>
      <c r="H16" s="58">
        <v>0</v>
      </c>
      <c r="I16" s="59">
        <v>0</v>
      </c>
      <c r="J16" s="59">
        <v>0</v>
      </c>
      <c r="K16" s="61">
        <f t="shared" si="1"/>
        <v>0.7</v>
      </c>
      <c r="L16" s="79">
        <f t="shared" si="2"/>
        <v>0.7</v>
      </c>
      <c r="M16" s="49">
        <f>VLOOKUP(B16,'Election Results by State'!$B$3:$J$52,9,FALSE)</f>
        <v>452135.71428571426</v>
      </c>
      <c r="N16" s="3">
        <f t="shared" si="3"/>
        <v>0</v>
      </c>
      <c r="O16" s="3">
        <f t="shared" si="4"/>
        <v>0</v>
      </c>
      <c r="P16" s="3">
        <v>0</v>
      </c>
      <c r="Q16" s="49">
        <f t="shared" si="5"/>
        <v>0</v>
      </c>
      <c r="R16" s="3">
        <f t="shared" si="6"/>
        <v>0</v>
      </c>
      <c r="S16" s="3">
        <f t="shared" si="7"/>
        <v>0</v>
      </c>
      <c r="T16" s="3">
        <f t="shared" si="8"/>
        <v>0</v>
      </c>
      <c r="U16" s="3">
        <f t="shared" si="9"/>
        <v>0</v>
      </c>
      <c r="V16" s="27"/>
    </row>
    <row r="17" spans="1:22" s="60" customFormat="1" x14ac:dyDescent="0.2">
      <c r="A17" s="53" t="s">
        <v>27</v>
      </c>
      <c r="B17" s="53" t="s">
        <v>28</v>
      </c>
      <c r="C17" s="54" t="s">
        <v>107</v>
      </c>
      <c r="D17" s="55">
        <v>0</v>
      </c>
      <c r="E17" s="56">
        <v>0</v>
      </c>
      <c r="F17" s="57">
        <f t="shared" si="0"/>
        <v>0</v>
      </c>
      <c r="G17" s="56">
        <f t="shared" si="12"/>
        <v>0</v>
      </c>
      <c r="H17" s="58">
        <v>0</v>
      </c>
      <c r="I17" s="59">
        <v>0</v>
      </c>
      <c r="J17" s="59">
        <v>0</v>
      </c>
      <c r="K17" s="61">
        <f t="shared" si="1"/>
        <v>0.7</v>
      </c>
      <c r="L17" s="79">
        <f t="shared" si="2"/>
        <v>0.7</v>
      </c>
      <c r="M17" s="49">
        <f>VLOOKUP(B17,'Election Results by State'!$B$3:$J$52,9,FALSE)</f>
        <v>354585.4</v>
      </c>
      <c r="N17" s="3">
        <f t="shared" si="3"/>
        <v>0</v>
      </c>
      <c r="O17" s="3">
        <f t="shared" si="4"/>
        <v>0</v>
      </c>
      <c r="P17" s="3">
        <v>0</v>
      </c>
      <c r="Q17" s="49">
        <f t="shared" si="5"/>
        <v>0</v>
      </c>
      <c r="R17" s="3">
        <f t="shared" si="6"/>
        <v>0</v>
      </c>
      <c r="S17" s="3">
        <f t="shared" si="7"/>
        <v>0</v>
      </c>
      <c r="T17" s="3">
        <f t="shared" si="8"/>
        <v>0</v>
      </c>
      <c r="U17" s="3">
        <f t="shared" si="9"/>
        <v>0</v>
      </c>
      <c r="V17" s="27"/>
    </row>
    <row r="18" spans="1:22" s="60" customFormat="1" x14ac:dyDescent="0.2">
      <c r="A18" s="53" t="s">
        <v>29</v>
      </c>
      <c r="B18" s="53" t="s">
        <v>30</v>
      </c>
      <c r="C18" s="54" t="s">
        <v>107</v>
      </c>
      <c r="D18" s="55">
        <v>0</v>
      </c>
      <c r="E18" s="56">
        <v>0</v>
      </c>
      <c r="F18" s="57">
        <f t="shared" si="0"/>
        <v>0</v>
      </c>
      <c r="G18" s="56">
        <f t="shared" si="12"/>
        <v>0</v>
      </c>
      <c r="H18" s="58">
        <v>0</v>
      </c>
      <c r="I18" s="59">
        <v>0</v>
      </c>
      <c r="J18" s="59">
        <v>0</v>
      </c>
      <c r="K18" s="61">
        <f t="shared" si="1"/>
        <v>0.7</v>
      </c>
      <c r="L18" s="79">
        <f t="shared" si="2"/>
        <v>0.7</v>
      </c>
      <c r="M18" s="49">
        <f>VLOOKUP(B18,'Election Results by State'!$B$3:$J$52,9,FALSE)</f>
        <v>488270</v>
      </c>
      <c r="N18" s="3">
        <f t="shared" si="3"/>
        <v>0</v>
      </c>
      <c r="O18" s="3">
        <f t="shared" si="4"/>
        <v>0</v>
      </c>
      <c r="P18" s="3">
        <v>0</v>
      </c>
      <c r="Q18" s="49">
        <f t="shared" si="5"/>
        <v>0</v>
      </c>
      <c r="R18" s="3">
        <f t="shared" si="6"/>
        <v>0</v>
      </c>
      <c r="S18" s="3">
        <f t="shared" si="7"/>
        <v>0</v>
      </c>
      <c r="T18" s="3">
        <f t="shared" si="8"/>
        <v>0</v>
      </c>
      <c r="U18" s="3">
        <f t="shared" si="9"/>
        <v>0</v>
      </c>
      <c r="V18" s="27"/>
    </row>
    <row r="19" spans="1:22" s="60" customFormat="1" x14ac:dyDescent="0.2">
      <c r="A19" s="53" t="s">
        <v>31</v>
      </c>
      <c r="B19" s="53" t="s">
        <v>10</v>
      </c>
      <c r="C19" s="54" t="s">
        <v>140</v>
      </c>
      <c r="D19" s="55">
        <v>305337</v>
      </c>
      <c r="E19" s="56">
        <v>0</v>
      </c>
      <c r="F19" s="57">
        <f t="shared" si="0"/>
        <v>6662</v>
      </c>
      <c r="G19" s="56">
        <v>311999</v>
      </c>
      <c r="H19" s="58">
        <v>1</v>
      </c>
      <c r="I19" s="59">
        <v>0</v>
      </c>
      <c r="J19" s="59">
        <v>0</v>
      </c>
      <c r="K19" s="61">
        <f t="shared" si="1"/>
        <v>0.7</v>
      </c>
      <c r="L19" s="79">
        <f t="shared" si="2"/>
        <v>0.7</v>
      </c>
      <c r="M19" s="49">
        <f>VLOOKUP(B19,'Election Results by State'!$B$3:$J$52,9,FALSE)</f>
        <v>406111.68</v>
      </c>
      <c r="N19" s="3">
        <f t="shared" si="3"/>
        <v>305337</v>
      </c>
      <c r="O19" s="3">
        <f t="shared" si="4"/>
        <v>130859</v>
      </c>
      <c r="P19" s="3">
        <v>0</v>
      </c>
      <c r="Q19" s="49">
        <f t="shared" si="5"/>
        <v>436196</v>
      </c>
      <c r="R19" s="3">
        <f t="shared" si="6"/>
        <v>0</v>
      </c>
      <c r="S19" s="3">
        <f t="shared" si="7"/>
        <v>130859</v>
      </c>
      <c r="T19" s="3">
        <f t="shared" si="8"/>
        <v>-6662</v>
      </c>
      <c r="U19" s="3">
        <f t="shared" si="9"/>
        <v>124197</v>
      </c>
      <c r="V19" s="27"/>
    </row>
    <row r="20" spans="1:22" s="60" customFormat="1" x14ac:dyDescent="0.2">
      <c r="A20" s="53" t="s">
        <v>31</v>
      </c>
      <c r="B20" s="53" t="s">
        <v>10</v>
      </c>
      <c r="C20" s="54" t="s">
        <v>141</v>
      </c>
      <c r="D20" s="55">
        <v>0</v>
      </c>
      <c r="E20" s="56">
        <v>0</v>
      </c>
      <c r="F20" s="57">
        <f t="shared" ref="F20" si="15">G20-SUM(D20:E20)</f>
        <v>0</v>
      </c>
      <c r="G20" s="56">
        <f t="shared" ref="G20" si="16">SUM(D20:E20)</f>
        <v>0</v>
      </c>
      <c r="H20" s="58">
        <v>1</v>
      </c>
      <c r="I20" s="59">
        <v>0</v>
      </c>
      <c r="J20" s="59">
        <v>0</v>
      </c>
      <c r="K20" s="61">
        <f t="shared" si="1"/>
        <v>0.7</v>
      </c>
      <c r="L20" s="79">
        <f t="shared" si="2"/>
        <v>0.7</v>
      </c>
      <c r="M20" s="49">
        <f>VLOOKUP(B20,'Election Results by State'!$B$3:$J$52,9,FALSE)</f>
        <v>406111.68</v>
      </c>
      <c r="N20" s="3">
        <f t="shared" si="3"/>
        <v>0</v>
      </c>
      <c r="O20" s="3">
        <f t="shared" si="4"/>
        <v>0</v>
      </c>
      <c r="P20" s="3">
        <v>0</v>
      </c>
      <c r="Q20" s="49">
        <f t="shared" si="5"/>
        <v>0</v>
      </c>
      <c r="R20" s="3">
        <f t="shared" si="6"/>
        <v>0</v>
      </c>
      <c r="S20" s="3">
        <f t="shared" si="7"/>
        <v>0</v>
      </c>
      <c r="T20" s="3">
        <f t="shared" si="8"/>
        <v>0</v>
      </c>
      <c r="U20" s="3">
        <f t="shared" si="9"/>
        <v>0</v>
      </c>
      <c r="V20" s="27" t="s">
        <v>142</v>
      </c>
    </row>
    <row r="21" spans="1:22" s="60" customFormat="1" x14ac:dyDescent="0.2">
      <c r="A21" s="53" t="s">
        <v>32</v>
      </c>
      <c r="B21" s="53" t="s">
        <v>33</v>
      </c>
      <c r="C21" s="54" t="s">
        <v>107</v>
      </c>
      <c r="D21" s="55">
        <v>0</v>
      </c>
      <c r="E21" s="56">
        <v>0</v>
      </c>
      <c r="F21" s="57">
        <f t="shared" si="0"/>
        <v>0</v>
      </c>
      <c r="G21" s="56">
        <f t="shared" si="12"/>
        <v>0</v>
      </c>
      <c r="H21" s="58">
        <v>0</v>
      </c>
      <c r="I21" s="59">
        <v>0</v>
      </c>
      <c r="J21" s="59">
        <v>0</v>
      </c>
      <c r="K21" s="61">
        <f t="shared" si="1"/>
        <v>0.7</v>
      </c>
      <c r="L21" s="79">
        <f t="shared" si="2"/>
        <v>0.7</v>
      </c>
      <c r="M21" s="49">
        <f>VLOOKUP(B21,'Election Results by State'!$B$3:$J$52,9,FALSE)</f>
        <v>348829.35714285716</v>
      </c>
      <c r="N21" s="3">
        <f t="shared" si="3"/>
        <v>0</v>
      </c>
      <c r="O21" s="3">
        <f t="shared" si="4"/>
        <v>0</v>
      </c>
      <c r="P21" s="3">
        <v>0</v>
      </c>
      <c r="Q21" s="49">
        <f t="shared" si="5"/>
        <v>0</v>
      </c>
      <c r="R21" s="3">
        <f t="shared" si="6"/>
        <v>0</v>
      </c>
      <c r="S21" s="3">
        <f t="shared" si="7"/>
        <v>0</v>
      </c>
      <c r="T21" s="3">
        <f t="shared" si="8"/>
        <v>0</v>
      </c>
      <c r="U21" s="3">
        <f t="shared" si="9"/>
        <v>0</v>
      </c>
      <c r="V21" s="27"/>
    </row>
    <row r="22" spans="1:22" s="60" customFormat="1" x14ac:dyDescent="0.2">
      <c r="A22" s="53" t="s">
        <v>34</v>
      </c>
      <c r="B22" s="53" t="s">
        <v>35</v>
      </c>
      <c r="C22" s="54" t="s">
        <v>107</v>
      </c>
      <c r="D22" s="55">
        <v>0</v>
      </c>
      <c r="E22" s="56">
        <v>0</v>
      </c>
      <c r="F22" s="57">
        <f t="shared" si="0"/>
        <v>0</v>
      </c>
      <c r="G22" s="56">
        <f t="shared" si="12"/>
        <v>0</v>
      </c>
      <c r="H22" s="58">
        <v>0</v>
      </c>
      <c r="I22" s="59">
        <v>0</v>
      </c>
      <c r="J22" s="59">
        <v>0</v>
      </c>
      <c r="K22" s="61">
        <f t="shared" si="1"/>
        <v>0.7</v>
      </c>
      <c r="L22" s="79">
        <f t="shared" si="2"/>
        <v>0.7</v>
      </c>
      <c r="M22" s="49">
        <f>VLOOKUP(B22,'Election Results by State'!$B$3:$J$52,9,FALSE)</f>
        <v>289892</v>
      </c>
      <c r="N22" s="3">
        <f t="shared" si="3"/>
        <v>0</v>
      </c>
      <c r="O22" s="3">
        <f t="shared" si="4"/>
        <v>0</v>
      </c>
      <c r="P22" s="3">
        <v>0</v>
      </c>
      <c r="Q22" s="49">
        <f t="shared" si="5"/>
        <v>0</v>
      </c>
      <c r="R22" s="3">
        <f t="shared" si="6"/>
        <v>0</v>
      </c>
      <c r="S22" s="3">
        <f t="shared" si="7"/>
        <v>0</v>
      </c>
      <c r="T22" s="3">
        <f t="shared" si="8"/>
        <v>0</v>
      </c>
      <c r="U22" s="3">
        <f t="shared" si="9"/>
        <v>0</v>
      </c>
      <c r="V22" s="27"/>
    </row>
    <row r="23" spans="1:22" s="60" customFormat="1" x14ac:dyDescent="0.2">
      <c r="A23" s="53" t="s">
        <v>36</v>
      </c>
      <c r="B23" s="53" t="s">
        <v>37</v>
      </c>
      <c r="C23" s="54" t="s">
        <v>107</v>
      </c>
      <c r="D23" s="55">
        <v>0</v>
      </c>
      <c r="E23" s="56">
        <v>0</v>
      </c>
      <c r="F23" s="57">
        <f t="shared" si="0"/>
        <v>0</v>
      </c>
      <c r="G23" s="56">
        <f t="shared" si="12"/>
        <v>0</v>
      </c>
      <c r="H23" s="58">
        <v>0</v>
      </c>
      <c r="I23" s="59">
        <v>0</v>
      </c>
      <c r="J23" s="59">
        <v>0</v>
      </c>
      <c r="K23" s="61">
        <f t="shared" si="1"/>
        <v>0.7</v>
      </c>
      <c r="L23" s="79">
        <f t="shared" si="2"/>
        <v>0.7</v>
      </c>
      <c r="M23" s="49">
        <f>VLOOKUP(B23,'Election Results by State'!$B$3:$J$52,9,FALSE)</f>
        <v>424954.5</v>
      </c>
      <c r="N23" s="3">
        <f t="shared" si="3"/>
        <v>0</v>
      </c>
      <c r="O23" s="3">
        <f t="shared" si="4"/>
        <v>0</v>
      </c>
      <c r="P23" s="3">
        <v>0</v>
      </c>
      <c r="Q23" s="49">
        <f t="shared" si="5"/>
        <v>0</v>
      </c>
      <c r="R23" s="3">
        <f t="shared" si="6"/>
        <v>0</v>
      </c>
      <c r="S23" s="3">
        <f t="shared" si="7"/>
        <v>0</v>
      </c>
      <c r="T23" s="3">
        <f t="shared" si="8"/>
        <v>0</v>
      </c>
      <c r="U23" s="3">
        <f t="shared" si="9"/>
        <v>0</v>
      </c>
      <c r="V23" s="27"/>
    </row>
    <row r="24" spans="1:22" s="60" customFormat="1" x14ac:dyDescent="0.2">
      <c r="A24" s="53" t="s">
        <v>38</v>
      </c>
      <c r="B24" s="53" t="s">
        <v>9</v>
      </c>
      <c r="C24" s="54" t="s">
        <v>143</v>
      </c>
      <c r="D24" s="55">
        <v>0</v>
      </c>
      <c r="E24" s="56">
        <v>186251</v>
      </c>
      <c r="F24" s="57">
        <f t="shared" si="0"/>
        <v>68327</v>
      </c>
      <c r="G24" s="56">
        <v>254578</v>
      </c>
      <c r="H24" s="58">
        <v>0</v>
      </c>
      <c r="I24" s="59">
        <v>1</v>
      </c>
      <c r="J24" s="59">
        <v>0</v>
      </c>
      <c r="K24" s="61">
        <f t="shared" si="1"/>
        <v>0.7</v>
      </c>
      <c r="L24" s="79">
        <f t="shared" si="2"/>
        <v>0.7</v>
      </c>
      <c r="M24" s="49">
        <f>VLOOKUP(B24,'Election Results by State'!$B$3:$J$52,9,FALSE)</f>
        <v>330720.0588235294</v>
      </c>
      <c r="N24" s="3">
        <f t="shared" si="3"/>
        <v>99216</v>
      </c>
      <c r="O24" s="3">
        <f t="shared" si="4"/>
        <v>231504</v>
      </c>
      <c r="P24" s="3">
        <v>0</v>
      </c>
      <c r="Q24" s="49">
        <f t="shared" si="5"/>
        <v>330720</v>
      </c>
      <c r="R24" s="3">
        <f t="shared" si="6"/>
        <v>99216</v>
      </c>
      <c r="S24" s="3">
        <f t="shared" si="7"/>
        <v>45253</v>
      </c>
      <c r="T24" s="3">
        <f t="shared" si="8"/>
        <v>-68327</v>
      </c>
      <c r="U24" s="3">
        <f t="shared" si="9"/>
        <v>76142</v>
      </c>
      <c r="V24" s="27"/>
    </row>
    <row r="25" spans="1:22" s="60" customFormat="1" x14ac:dyDescent="0.2">
      <c r="A25" s="53" t="s">
        <v>39</v>
      </c>
      <c r="B25" s="53" t="s">
        <v>12</v>
      </c>
      <c r="C25" s="54" t="s">
        <v>107</v>
      </c>
      <c r="D25" s="55">
        <v>0</v>
      </c>
      <c r="E25" s="56">
        <v>0</v>
      </c>
      <c r="F25" s="57">
        <f t="shared" si="0"/>
        <v>0</v>
      </c>
      <c r="G25" s="56">
        <f t="shared" si="12"/>
        <v>0</v>
      </c>
      <c r="H25" s="58">
        <v>0</v>
      </c>
      <c r="I25" s="59">
        <v>0</v>
      </c>
      <c r="J25" s="59">
        <v>0</v>
      </c>
      <c r="K25" s="61">
        <f t="shared" si="1"/>
        <v>0.7</v>
      </c>
      <c r="L25" s="79">
        <f t="shared" si="2"/>
        <v>0.7</v>
      </c>
      <c r="M25" s="49">
        <f>VLOOKUP(B25,'Election Results by State'!$B$3:$J$52,9,FALSE)</f>
        <v>332938.22222222225</v>
      </c>
      <c r="N25" s="3">
        <f t="shared" si="3"/>
        <v>0</v>
      </c>
      <c r="O25" s="3">
        <f t="shared" si="4"/>
        <v>0</v>
      </c>
      <c r="P25" s="3">
        <v>0</v>
      </c>
      <c r="Q25" s="49">
        <f t="shared" si="5"/>
        <v>0</v>
      </c>
      <c r="R25" s="3">
        <f t="shared" si="6"/>
        <v>0</v>
      </c>
      <c r="S25" s="3">
        <f t="shared" si="7"/>
        <v>0</v>
      </c>
      <c r="T25" s="3">
        <f t="shared" si="8"/>
        <v>0</v>
      </c>
      <c r="U25" s="3">
        <f t="shared" si="9"/>
        <v>0</v>
      </c>
      <c r="V25" s="27"/>
    </row>
    <row r="26" spans="1:22" s="60" customFormat="1" x14ac:dyDescent="0.2">
      <c r="A26" s="53" t="s">
        <v>40</v>
      </c>
      <c r="B26" s="53" t="s">
        <v>41</v>
      </c>
      <c r="C26" s="54" t="s">
        <v>107</v>
      </c>
      <c r="D26" s="55">
        <v>0</v>
      </c>
      <c r="E26" s="56">
        <v>0</v>
      </c>
      <c r="F26" s="57">
        <f t="shared" si="0"/>
        <v>0</v>
      </c>
      <c r="G26" s="56">
        <f t="shared" si="12"/>
        <v>0</v>
      </c>
      <c r="H26" s="58">
        <v>0</v>
      </c>
      <c r="I26" s="59">
        <v>0</v>
      </c>
      <c r="J26" s="59">
        <v>0</v>
      </c>
      <c r="K26" s="61">
        <f t="shared" si="1"/>
        <v>0.7</v>
      </c>
      <c r="L26" s="79">
        <f t="shared" si="2"/>
        <v>0.7</v>
      </c>
      <c r="M26" s="49">
        <f>VLOOKUP(B26,'Election Results by State'!$B$3:$J$52,9,FALSE)</f>
        <v>425067</v>
      </c>
      <c r="N26" s="3">
        <f t="shared" si="3"/>
        <v>0</v>
      </c>
      <c r="O26" s="3">
        <f t="shared" si="4"/>
        <v>0</v>
      </c>
      <c r="P26" s="3">
        <v>0</v>
      </c>
      <c r="Q26" s="49">
        <f t="shared" si="5"/>
        <v>0</v>
      </c>
      <c r="R26" s="3">
        <f t="shared" si="6"/>
        <v>0</v>
      </c>
      <c r="S26" s="3">
        <f t="shared" si="7"/>
        <v>0</v>
      </c>
      <c r="T26" s="3">
        <f t="shared" si="8"/>
        <v>0</v>
      </c>
      <c r="U26" s="3">
        <f t="shared" si="9"/>
        <v>0</v>
      </c>
      <c r="V26" s="27"/>
    </row>
    <row r="27" spans="1:22" s="60" customFormat="1" x14ac:dyDescent="0.2">
      <c r="A27" s="53" t="s">
        <v>42</v>
      </c>
      <c r="B27" s="53" t="s">
        <v>43</v>
      </c>
      <c r="C27" s="54" t="s">
        <v>107</v>
      </c>
      <c r="D27" s="55">
        <v>0</v>
      </c>
      <c r="E27" s="56">
        <v>0</v>
      </c>
      <c r="F27" s="57">
        <f t="shared" si="0"/>
        <v>0</v>
      </c>
      <c r="G27" s="56">
        <f t="shared" si="12"/>
        <v>0</v>
      </c>
      <c r="H27" s="58">
        <v>0</v>
      </c>
      <c r="I27" s="59">
        <v>0</v>
      </c>
      <c r="J27" s="59">
        <v>0</v>
      </c>
      <c r="K27" s="61">
        <f t="shared" si="1"/>
        <v>0.7</v>
      </c>
      <c r="L27" s="79">
        <f t="shared" si="2"/>
        <v>0.7</v>
      </c>
      <c r="M27" s="49">
        <f>VLOOKUP(B27,'Election Results by State'!$B$3:$J$52,9,FALSE)</f>
        <v>339738.25</v>
      </c>
      <c r="N27" s="3">
        <f t="shared" si="3"/>
        <v>0</v>
      </c>
      <c r="O27" s="3">
        <f t="shared" si="4"/>
        <v>0</v>
      </c>
      <c r="P27" s="3">
        <v>0</v>
      </c>
      <c r="Q27" s="49">
        <f t="shared" si="5"/>
        <v>0</v>
      </c>
      <c r="R27" s="3">
        <f t="shared" si="6"/>
        <v>0</v>
      </c>
      <c r="S27" s="3">
        <f t="shared" si="7"/>
        <v>0</v>
      </c>
      <c r="T27" s="3">
        <f t="shared" si="8"/>
        <v>0</v>
      </c>
      <c r="U27" s="3">
        <f t="shared" si="9"/>
        <v>0</v>
      </c>
      <c r="V27" s="27"/>
    </row>
    <row r="28" spans="1:22" s="60" customFormat="1" x14ac:dyDescent="0.2">
      <c r="A28" s="53" t="s">
        <v>44</v>
      </c>
      <c r="B28" s="53" t="s">
        <v>45</v>
      </c>
      <c r="C28" s="54" t="s">
        <v>107</v>
      </c>
      <c r="D28" s="55">
        <v>0</v>
      </c>
      <c r="E28" s="56">
        <v>0</v>
      </c>
      <c r="F28" s="57">
        <f t="shared" si="0"/>
        <v>0</v>
      </c>
      <c r="G28" s="56">
        <f t="shared" si="12"/>
        <v>0</v>
      </c>
      <c r="H28" s="58">
        <v>0</v>
      </c>
      <c r="I28" s="59">
        <v>0</v>
      </c>
      <c r="J28" s="59">
        <v>0</v>
      </c>
      <c r="K28" s="61">
        <f t="shared" si="1"/>
        <v>0.7</v>
      </c>
      <c r="L28" s="79">
        <f t="shared" si="2"/>
        <v>0.7</v>
      </c>
      <c r="M28" s="49">
        <f>VLOOKUP(B28,'Election Results by State'!$B$3:$J$52,9,FALSE)</f>
        <v>352649.16666666669</v>
      </c>
      <c r="N28" s="3">
        <f t="shared" si="3"/>
        <v>0</v>
      </c>
      <c r="O28" s="3">
        <f t="shared" si="4"/>
        <v>0</v>
      </c>
      <c r="P28" s="3">
        <v>0</v>
      </c>
      <c r="Q28" s="49">
        <f t="shared" si="5"/>
        <v>0</v>
      </c>
      <c r="R28" s="3">
        <f t="shared" si="6"/>
        <v>0</v>
      </c>
      <c r="S28" s="3">
        <f t="shared" si="7"/>
        <v>0</v>
      </c>
      <c r="T28" s="3">
        <f t="shared" si="8"/>
        <v>0</v>
      </c>
      <c r="U28" s="3">
        <f t="shared" si="9"/>
        <v>0</v>
      </c>
      <c r="V28" s="27"/>
    </row>
    <row r="29" spans="1:22" s="60" customFormat="1" x14ac:dyDescent="0.2">
      <c r="A29" s="53" t="s">
        <v>46</v>
      </c>
      <c r="B29" s="53" t="s">
        <v>47</v>
      </c>
      <c r="C29" s="54" t="s">
        <v>107</v>
      </c>
      <c r="D29" s="55">
        <v>0</v>
      </c>
      <c r="E29" s="56">
        <v>0</v>
      </c>
      <c r="F29" s="57">
        <f t="shared" si="0"/>
        <v>0</v>
      </c>
      <c r="G29" s="56">
        <f t="shared" si="12"/>
        <v>0</v>
      </c>
      <c r="H29" s="58">
        <v>0</v>
      </c>
      <c r="I29" s="59">
        <v>0</v>
      </c>
      <c r="J29" s="59">
        <v>0</v>
      </c>
      <c r="K29" s="61">
        <f t="shared" si="1"/>
        <v>0.7</v>
      </c>
      <c r="L29" s="79">
        <f t="shared" si="2"/>
        <v>0.7</v>
      </c>
      <c r="M29" s="49">
        <f>VLOOKUP(B29,'Election Results by State'!$B$3:$J$52,9,FALSE)</f>
        <v>324522.5</v>
      </c>
      <c r="N29" s="3">
        <f t="shared" si="3"/>
        <v>0</v>
      </c>
      <c r="O29" s="3">
        <f t="shared" si="4"/>
        <v>0</v>
      </c>
      <c r="P29" s="3">
        <v>0</v>
      </c>
      <c r="Q29" s="49">
        <f t="shared" si="5"/>
        <v>0</v>
      </c>
      <c r="R29" s="3">
        <f t="shared" si="6"/>
        <v>0</v>
      </c>
      <c r="S29" s="3">
        <f t="shared" si="7"/>
        <v>0</v>
      </c>
      <c r="T29" s="3">
        <f t="shared" si="8"/>
        <v>0</v>
      </c>
      <c r="U29" s="3">
        <f t="shared" si="9"/>
        <v>0</v>
      </c>
      <c r="V29" s="27"/>
    </row>
    <row r="30" spans="1:22" s="60" customFormat="1" x14ac:dyDescent="0.2">
      <c r="A30" s="53" t="s">
        <v>48</v>
      </c>
      <c r="B30" s="53" t="s">
        <v>49</v>
      </c>
      <c r="C30" s="54" t="s">
        <v>107</v>
      </c>
      <c r="D30" s="55">
        <v>0</v>
      </c>
      <c r="E30" s="56">
        <v>0</v>
      </c>
      <c r="F30" s="57">
        <f t="shared" si="0"/>
        <v>0</v>
      </c>
      <c r="G30" s="56">
        <f t="shared" si="12"/>
        <v>0</v>
      </c>
      <c r="H30" s="58">
        <v>0</v>
      </c>
      <c r="I30" s="59">
        <v>0</v>
      </c>
      <c r="J30" s="59">
        <v>0</v>
      </c>
      <c r="K30" s="61">
        <f t="shared" si="1"/>
        <v>0.7</v>
      </c>
      <c r="L30" s="79">
        <f t="shared" si="2"/>
        <v>0.7</v>
      </c>
      <c r="M30" s="49">
        <f>VLOOKUP(B30,'Election Results by State'!$B$3:$J$52,9,FALSE)</f>
        <v>414152.5</v>
      </c>
      <c r="N30" s="3">
        <f t="shared" si="3"/>
        <v>0</v>
      </c>
      <c r="O30" s="3">
        <f t="shared" si="4"/>
        <v>0</v>
      </c>
      <c r="P30" s="3">
        <v>0</v>
      </c>
      <c r="Q30" s="49">
        <f t="shared" si="5"/>
        <v>0</v>
      </c>
      <c r="R30" s="3">
        <f t="shared" si="6"/>
        <v>0</v>
      </c>
      <c r="S30" s="3">
        <f t="shared" si="7"/>
        <v>0</v>
      </c>
      <c r="T30" s="3">
        <f t="shared" si="8"/>
        <v>0</v>
      </c>
      <c r="U30" s="3">
        <f t="shared" si="9"/>
        <v>0</v>
      </c>
      <c r="V30" s="27"/>
    </row>
    <row r="31" spans="1:22" s="60" customFormat="1" x14ac:dyDescent="0.2">
      <c r="A31" s="53" t="s">
        <v>50</v>
      </c>
      <c r="B31" s="53" t="s">
        <v>6</v>
      </c>
      <c r="C31" s="54" t="s">
        <v>107</v>
      </c>
      <c r="D31" s="55">
        <v>0</v>
      </c>
      <c r="E31" s="56">
        <v>0</v>
      </c>
      <c r="F31" s="57">
        <f t="shared" si="0"/>
        <v>0</v>
      </c>
      <c r="G31" s="56">
        <f t="shared" si="12"/>
        <v>0</v>
      </c>
      <c r="H31" s="58">
        <v>0</v>
      </c>
      <c r="I31" s="59">
        <v>0</v>
      </c>
      <c r="J31" s="59">
        <v>0</v>
      </c>
      <c r="K31" s="61">
        <f t="shared" si="1"/>
        <v>0.7</v>
      </c>
      <c r="L31" s="79">
        <f t="shared" si="2"/>
        <v>0.7</v>
      </c>
      <c r="M31" s="49">
        <f>VLOOKUP(B31,'Election Results by State'!$B$3:$J$52,9,FALSE)</f>
        <v>369271.25</v>
      </c>
      <c r="N31" s="3">
        <f t="shared" si="3"/>
        <v>0</v>
      </c>
      <c r="O31" s="3">
        <f t="shared" si="4"/>
        <v>0</v>
      </c>
      <c r="P31" s="3">
        <v>0</v>
      </c>
      <c r="Q31" s="49">
        <f t="shared" si="5"/>
        <v>0</v>
      </c>
      <c r="R31" s="3">
        <f t="shared" si="6"/>
        <v>0</v>
      </c>
      <c r="S31" s="3">
        <f t="shared" si="7"/>
        <v>0</v>
      </c>
      <c r="T31" s="3">
        <f t="shared" si="8"/>
        <v>0</v>
      </c>
      <c r="U31" s="3">
        <f t="shared" si="9"/>
        <v>0</v>
      </c>
      <c r="V31" s="27"/>
    </row>
    <row r="32" spans="1:22" s="60" customFormat="1" x14ac:dyDescent="0.2">
      <c r="A32" s="53" t="s">
        <v>51</v>
      </c>
      <c r="B32" s="53" t="s">
        <v>52</v>
      </c>
      <c r="C32" s="54" t="s">
        <v>144</v>
      </c>
      <c r="D32" s="55">
        <v>0</v>
      </c>
      <c r="E32" s="56">
        <v>275376</v>
      </c>
      <c r="F32" s="57">
        <f t="shared" si="0"/>
        <v>97340</v>
      </c>
      <c r="G32" s="56">
        <v>372716</v>
      </c>
      <c r="H32" s="58">
        <v>1</v>
      </c>
      <c r="I32" s="59">
        <v>0</v>
      </c>
      <c r="J32" s="59">
        <v>0</v>
      </c>
      <c r="K32" s="61">
        <f t="shared" si="1"/>
        <v>0.7</v>
      </c>
      <c r="L32" s="79">
        <f t="shared" si="2"/>
        <v>0.7</v>
      </c>
      <c r="M32" s="49">
        <f>VLOOKUP(B32,'Election Results by State'!$B$3:$J$52,9,FALSE)</f>
        <v>427339.4</v>
      </c>
      <c r="N32" s="3">
        <f t="shared" si="3"/>
        <v>299138</v>
      </c>
      <c r="O32" s="3">
        <f t="shared" si="4"/>
        <v>128202</v>
      </c>
      <c r="P32" s="3">
        <v>0</v>
      </c>
      <c r="Q32" s="49">
        <f t="shared" si="5"/>
        <v>427340</v>
      </c>
      <c r="R32" s="3">
        <f t="shared" si="6"/>
        <v>299138</v>
      </c>
      <c r="S32" s="3">
        <f t="shared" si="7"/>
        <v>-147174</v>
      </c>
      <c r="T32" s="3">
        <f t="shared" si="8"/>
        <v>-97340</v>
      </c>
      <c r="U32" s="3">
        <f t="shared" si="9"/>
        <v>54624</v>
      </c>
      <c r="V32" s="27"/>
    </row>
    <row r="33" spans="1:22" s="60" customFormat="1" x14ac:dyDescent="0.2">
      <c r="A33" s="53" t="s">
        <v>51</v>
      </c>
      <c r="B33" s="53" t="s">
        <v>52</v>
      </c>
      <c r="C33" s="54" t="s">
        <v>145</v>
      </c>
      <c r="D33" s="55">
        <v>0</v>
      </c>
      <c r="E33" s="56">
        <v>286896</v>
      </c>
      <c r="F33" s="57">
        <f t="shared" ref="F33:F35" si="17">G33-SUM(D33:E33)</f>
        <v>101314</v>
      </c>
      <c r="G33" s="56">
        <v>388210</v>
      </c>
      <c r="H33" s="58">
        <v>1</v>
      </c>
      <c r="I33" s="59">
        <v>0</v>
      </c>
      <c r="J33" s="59">
        <v>0</v>
      </c>
      <c r="K33" s="61">
        <f t="shared" si="1"/>
        <v>0.7</v>
      </c>
      <c r="L33" s="79">
        <f t="shared" si="2"/>
        <v>0.7</v>
      </c>
      <c r="M33" s="49">
        <f>VLOOKUP(B33,'Election Results by State'!$B$3:$J$52,9,FALSE)</f>
        <v>427339.4</v>
      </c>
      <c r="N33" s="3">
        <f t="shared" si="3"/>
        <v>299138</v>
      </c>
      <c r="O33" s="3">
        <f t="shared" si="4"/>
        <v>128202</v>
      </c>
      <c r="P33" s="3">
        <v>0</v>
      </c>
      <c r="Q33" s="49">
        <f t="shared" si="5"/>
        <v>427340</v>
      </c>
      <c r="R33" s="3">
        <f t="shared" si="6"/>
        <v>299138</v>
      </c>
      <c r="S33" s="3">
        <f t="shared" si="7"/>
        <v>-158694</v>
      </c>
      <c r="T33" s="3">
        <f t="shared" si="8"/>
        <v>-101314</v>
      </c>
      <c r="U33" s="3">
        <f t="shared" si="9"/>
        <v>39130</v>
      </c>
      <c r="V33" s="27"/>
    </row>
    <row r="34" spans="1:22" s="60" customFormat="1" x14ac:dyDescent="0.2">
      <c r="A34" s="53" t="s">
        <v>51</v>
      </c>
      <c r="B34" s="53" t="s">
        <v>52</v>
      </c>
      <c r="C34" s="54" t="s">
        <v>132</v>
      </c>
      <c r="D34" s="55">
        <v>0</v>
      </c>
      <c r="E34" s="56">
        <v>267362</v>
      </c>
      <c r="F34" s="57">
        <f t="shared" si="17"/>
        <v>59475</v>
      </c>
      <c r="G34" s="56">
        <v>326837</v>
      </c>
      <c r="H34" s="58">
        <v>1</v>
      </c>
      <c r="I34" s="59">
        <v>0</v>
      </c>
      <c r="J34" s="59">
        <v>0</v>
      </c>
      <c r="K34" s="61">
        <f t="shared" si="1"/>
        <v>0.7</v>
      </c>
      <c r="L34" s="79">
        <f t="shared" si="2"/>
        <v>0.7</v>
      </c>
      <c r="M34" s="49">
        <f>VLOOKUP(B34,'Election Results by State'!$B$3:$J$52,9,FALSE)</f>
        <v>427339.4</v>
      </c>
      <c r="N34" s="3">
        <f t="shared" si="3"/>
        <v>299138</v>
      </c>
      <c r="O34" s="3">
        <f t="shared" si="4"/>
        <v>128202</v>
      </c>
      <c r="P34" s="3">
        <v>0</v>
      </c>
      <c r="Q34" s="49">
        <f t="shared" si="5"/>
        <v>427340</v>
      </c>
      <c r="R34" s="3">
        <f t="shared" si="6"/>
        <v>299138</v>
      </c>
      <c r="S34" s="3">
        <f t="shared" si="7"/>
        <v>-139160</v>
      </c>
      <c r="T34" s="3">
        <f t="shared" si="8"/>
        <v>-59475</v>
      </c>
      <c r="U34" s="3">
        <f t="shared" si="9"/>
        <v>100503</v>
      </c>
      <c r="V34" s="27"/>
    </row>
    <row r="35" spans="1:22" s="60" customFormat="1" x14ac:dyDescent="0.2">
      <c r="A35" s="53" t="s">
        <v>51</v>
      </c>
      <c r="B35" s="53" t="s">
        <v>52</v>
      </c>
      <c r="C35" s="54" t="s">
        <v>143</v>
      </c>
      <c r="D35" s="55">
        <v>0</v>
      </c>
      <c r="E35" s="56">
        <v>310940</v>
      </c>
      <c r="F35" s="57">
        <f t="shared" si="17"/>
        <v>122605</v>
      </c>
      <c r="G35" s="56">
        <v>433545</v>
      </c>
      <c r="H35" s="58">
        <v>1</v>
      </c>
      <c r="I35" s="59">
        <v>0</v>
      </c>
      <c r="J35" s="59">
        <v>0</v>
      </c>
      <c r="K35" s="61">
        <f t="shared" si="1"/>
        <v>0.7</v>
      </c>
      <c r="L35" s="79">
        <f t="shared" si="2"/>
        <v>0.7</v>
      </c>
      <c r="M35" s="49">
        <f>VLOOKUP(B35,'Election Results by State'!$B$3:$J$52,9,FALSE)</f>
        <v>427339.4</v>
      </c>
      <c r="N35" s="3">
        <f t="shared" si="3"/>
        <v>299138</v>
      </c>
      <c r="O35" s="3">
        <f t="shared" si="4"/>
        <v>128202</v>
      </c>
      <c r="P35" s="3">
        <v>0</v>
      </c>
      <c r="Q35" s="49">
        <f t="shared" si="5"/>
        <v>427340</v>
      </c>
      <c r="R35" s="3">
        <f t="shared" si="6"/>
        <v>299138</v>
      </c>
      <c r="S35" s="3">
        <f t="shared" si="7"/>
        <v>-182738</v>
      </c>
      <c r="T35" s="3">
        <f t="shared" si="8"/>
        <v>-122605</v>
      </c>
      <c r="U35" s="3">
        <f t="shared" si="9"/>
        <v>-6205</v>
      </c>
      <c r="V35" s="27"/>
    </row>
    <row r="36" spans="1:22" s="60" customFormat="1" x14ac:dyDescent="0.2">
      <c r="A36" s="53" t="s">
        <v>53</v>
      </c>
      <c r="B36" s="53" t="s">
        <v>4</v>
      </c>
      <c r="C36" s="54" t="s">
        <v>107</v>
      </c>
      <c r="D36" s="55">
        <v>0</v>
      </c>
      <c r="E36" s="56">
        <v>0</v>
      </c>
      <c r="F36" s="57">
        <f t="shared" si="0"/>
        <v>0</v>
      </c>
      <c r="G36" s="56">
        <f t="shared" si="12"/>
        <v>0</v>
      </c>
      <c r="H36" s="58">
        <v>0</v>
      </c>
      <c r="I36" s="59">
        <v>0</v>
      </c>
      <c r="J36" s="59">
        <v>0</v>
      </c>
      <c r="K36" s="61">
        <f t="shared" si="1"/>
        <v>0.7</v>
      </c>
      <c r="L36" s="79">
        <f t="shared" si="2"/>
        <v>0.7</v>
      </c>
      <c r="M36" s="49">
        <f>VLOOKUP(B36,'Election Results by State'!$B$3:$J$52,9,FALSE)</f>
        <v>387367.14285714284</v>
      </c>
      <c r="N36" s="3">
        <f t="shared" si="3"/>
        <v>0</v>
      </c>
      <c r="O36" s="3">
        <f t="shared" si="4"/>
        <v>0</v>
      </c>
      <c r="P36" s="3">
        <v>0</v>
      </c>
      <c r="Q36" s="49">
        <f t="shared" si="5"/>
        <v>0</v>
      </c>
      <c r="R36" s="3">
        <f t="shared" si="6"/>
        <v>0</v>
      </c>
      <c r="S36" s="3">
        <f t="shared" si="7"/>
        <v>0</v>
      </c>
      <c r="T36" s="3">
        <f t="shared" si="8"/>
        <v>0</v>
      </c>
      <c r="U36" s="3">
        <f t="shared" si="9"/>
        <v>0</v>
      </c>
      <c r="V36" s="27"/>
    </row>
    <row r="37" spans="1:22" s="60" customFormat="1" x14ac:dyDescent="0.2">
      <c r="A37" s="53" t="s">
        <v>54</v>
      </c>
      <c r="B37" s="53" t="s">
        <v>55</v>
      </c>
      <c r="C37" s="54" t="s">
        <v>107</v>
      </c>
      <c r="D37" s="55">
        <v>0</v>
      </c>
      <c r="E37" s="56">
        <v>0</v>
      </c>
      <c r="F37" s="57">
        <f t="shared" si="0"/>
        <v>0</v>
      </c>
      <c r="G37" s="56">
        <f t="shared" si="12"/>
        <v>0</v>
      </c>
      <c r="H37" s="58">
        <v>0</v>
      </c>
      <c r="I37" s="59">
        <v>0</v>
      </c>
      <c r="J37" s="59">
        <v>0</v>
      </c>
      <c r="K37" s="61">
        <f t="shared" si="1"/>
        <v>0.7</v>
      </c>
      <c r="L37" s="79">
        <f t="shared" si="2"/>
        <v>0.7</v>
      </c>
      <c r="M37" s="49">
        <f>VLOOKUP(B37,'Election Results by State'!$B$3:$J$52,9,FALSE)</f>
        <v>399226.125</v>
      </c>
      <c r="N37" s="3">
        <f t="shared" si="3"/>
        <v>0</v>
      </c>
      <c r="O37" s="3">
        <f t="shared" si="4"/>
        <v>0</v>
      </c>
      <c r="P37" s="3">
        <v>0</v>
      </c>
      <c r="Q37" s="49">
        <f t="shared" si="5"/>
        <v>0</v>
      </c>
      <c r="R37" s="3">
        <f t="shared" si="6"/>
        <v>0</v>
      </c>
      <c r="S37" s="3">
        <f t="shared" si="7"/>
        <v>0</v>
      </c>
      <c r="T37" s="3">
        <f t="shared" si="8"/>
        <v>0</v>
      </c>
      <c r="U37" s="3">
        <f t="shared" si="9"/>
        <v>0</v>
      </c>
      <c r="V37" s="27"/>
    </row>
    <row r="38" spans="1:22" s="60" customFormat="1" x14ac:dyDescent="0.2">
      <c r="A38" s="53" t="s">
        <v>56</v>
      </c>
      <c r="B38" s="53" t="s">
        <v>57</v>
      </c>
      <c r="C38" s="54" t="s">
        <v>146</v>
      </c>
      <c r="D38" s="55">
        <v>255971</v>
      </c>
      <c r="E38" s="56">
        <v>0</v>
      </c>
      <c r="F38" s="57">
        <f t="shared" si="0"/>
        <v>0</v>
      </c>
      <c r="G38" s="56">
        <f t="shared" si="12"/>
        <v>255971</v>
      </c>
      <c r="H38" s="58">
        <v>1</v>
      </c>
      <c r="I38" s="59">
        <v>0</v>
      </c>
      <c r="J38" s="59">
        <v>0</v>
      </c>
      <c r="K38" s="61">
        <f t="shared" si="1"/>
        <v>0.7</v>
      </c>
      <c r="L38" s="79">
        <f t="shared" si="2"/>
        <v>0.7</v>
      </c>
      <c r="M38" s="49">
        <f>VLOOKUP(B38,'Election Results by State'!$B$3:$J$52,9,FALSE)</f>
        <v>323958.33333333331</v>
      </c>
      <c r="N38" s="3">
        <f t="shared" si="3"/>
        <v>255971</v>
      </c>
      <c r="O38" s="3">
        <f t="shared" si="4"/>
        <v>109702</v>
      </c>
      <c r="P38" s="3">
        <v>0</v>
      </c>
      <c r="Q38" s="49">
        <f t="shared" si="5"/>
        <v>365673</v>
      </c>
      <c r="R38" s="3">
        <f t="shared" si="6"/>
        <v>0</v>
      </c>
      <c r="S38" s="3">
        <f t="shared" si="7"/>
        <v>109702</v>
      </c>
      <c r="T38" s="3">
        <f t="shared" si="8"/>
        <v>0</v>
      </c>
      <c r="U38" s="3">
        <f t="shared" si="9"/>
        <v>109702</v>
      </c>
      <c r="V38" s="27"/>
    </row>
    <row r="39" spans="1:22" s="60" customFormat="1" x14ac:dyDescent="0.2">
      <c r="A39" s="53" t="s">
        <v>58</v>
      </c>
      <c r="B39" s="53" t="s">
        <v>59</v>
      </c>
      <c r="C39" s="54" t="s">
        <v>107</v>
      </c>
      <c r="D39" s="55">
        <v>0</v>
      </c>
      <c r="E39" s="56">
        <v>0</v>
      </c>
      <c r="F39" s="57">
        <f t="shared" si="0"/>
        <v>0</v>
      </c>
      <c r="G39" s="56">
        <f t="shared" si="12"/>
        <v>0</v>
      </c>
      <c r="H39" s="58">
        <v>0</v>
      </c>
      <c r="I39" s="59">
        <v>0</v>
      </c>
      <c r="J39" s="59">
        <v>0</v>
      </c>
      <c r="K39" s="61">
        <f t="shared" si="1"/>
        <v>0.7</v>
      </c>
      <c r="L39" s="79">
        <f t="shared" si="2"/>
        <v>0.7</v>
      </c>
      <c r="M39" s="49">
        <f>VLOOKUP(B39,'Election Results by State'!$B$3:$J$52,9,FALSE)</f>
        <v>371677.625</v>
      </c>
      <c r="N39" s="3">
        <f t="shared" si="3"/>
        <v>0</v>
      </c>
      <c r="O39" s="3">
        <f t="shared" si="4"/>
        <v>0</v>
      </c>
      <c r="P39" s="3">
        <v>0</v>
      </c>
      <c r="Q39" s="49">
        <f t="shared" si="5"/>
        <v>0</v>
      </c>
      <c r="R39" s="3">
        <f t="shared" si="6"/>
        <v>0</v>
      </c>
      <c r="S39" s="3">
        <f t="shared" si="7"/>
        <v>0</v>
      </c>
      <c r="T39" s="3">
        <f t="shared" si="8"/>
        <v>0</v>
      </c>
      <c r="U39" s="3">
        <f t="shared" si="9"/>
        <v>0</v>
      </c>
      <c r="V39" s="27"/>
    </row>
    <row r="40" spans="1:22" s="60" customFormat="1" x14ac:dyDescent="0.2">
      <c r="A40" s="53" t="s">
        <v>60</v>
      </c>
      <c r="B40" s="53" t="s">
        <v>61</v>
      </c>
      <c r="C40" s="54" t="s">
        <v>107</v>
      </c>
      <c r="D40" s="55">
        <v>0</v>
      </c>
      <c r="E40" s="56">
        <v>0</v>
      </c>
      <c r="F40" s="57">
        <f t="shared" si="0"/>
        <v>0</v>
      </c>
      <c r="G40" s="56">
        <f t="shared" si="12"/>
        <v>0</v>
      </c>
      <c r="H40" s="58">
        <v>0</v>
      </c>
      <c r="I40" s="59">
        <v>0</v>
      </c>
      <c r="J40" s="59">
        <v>0</v>
      </c>
      <c r="K40" s="61">
        <f t="shared" si="1"/>
        <v>0.7</v>
      </c>
      <c r="L40" s="79">
        <f t="shared" si="2"/>
        <v>0.7</v>
      </c>
      <c r="M40" s="49">
        <f>VLOOKUP(B40,'Election Results by State'!$B$3:$J$52,9,FALSE)</f>
        <v>601509</v>
      </c>
      <c r="N40" s="3">
        <f t="shared" si="3"/>
        <v>0</v>
      </c>
      <c r="O40" s="3">
        <f t="shared" si="4"/>
        <v>0</v>
      </c>
      <c r="P40" s="3">
        <v>0</v>
      </c>
      <c r="Q40" s="49">
        <f t="shared" si="5"/>
        <v>0</v>
      </c>
      <c r="R40" s="3">
        <f t="shared" si="6"/>
        <v>0</v>
      </c>
      <c r="S40" s="3">
        <f t="shared" si="7"/>
        <v>0</v>
      </c>
      <c r="T40" s="3">
        <f t="shared" si="8"/>
        <v>0</v>
      </c>
      <c r="U40" s="3">
        <f t="shared" si="9"/>
        <v>0</v>
      </c>
      <c r="V40" s="27"/>
    </row>
    <row r="41" spans="1:22" s="60" customFormat="1" x14ac:dyDescent="0.2">
      <c r="A41" s="53" t="s">
        <v>62</v>
      </c>
      <c r="B41" s="53" t="s">
        <v>63</v>
      </c>
      <c r="C41" s="54" t="s">
        <v>107</v>
      </c>
      <c r="D41" s="55">
        <v>0</v>
      </c>
      <c r="E41" s="56">
        <v>0</v>
      </c>
      <c r="F41" s="57">
        <f t="shared" si="0"/>
        <v>0</v>
      </c>
      <c r="G41" s="56">
        <f t="shared" si="12"/>
        <v>0</v>
      </c>
      <c r="H41" s="58">
        <v>0</v>
      </c>
      <c r="I41" s="59">
        <v>0</v>
      </c>
      <c r="J41" s="59">
        <v>0</v>
      </c>
      <c r="K41" s="61">
        <f t="shared" si="1"/>
        <v>0.7</v>
      </c>
      <c r="L41" s="79">
        <f t="shared" si="2"/>
        <v>0.7</v>
      </c>
      <c r="M41" s="49">
        <f>VLOOKUP(B41,'Election Results by State'!$B$3:$J$52,9,FALSE)</f>
        <v>313766</v>
      </c>
      <c r="N41" s="3">
        <f t="shared" si="3"/>
        <v>0</v>
      </c>
      <c r="O41" s="3">
        <f t="shared" si="4"/>
        <v>0</v>
      </c>
      <c r="P41" s="3">
        <v>0</v>
      </c>
      <c r="Q41" s="49">
        <f t="shared" si="5"/>
        <v>0</v>
      </c>
      <c r="R41" s="3">
        <f t="shared" si="6"/>
        <v>0</v>
      </c>
      <c r="S41" s="3">
        <f t="shared" si="7"/>
        <v>0</v>
      </c>
      <c r="T41" s="3">
        <f t="shared" si="8"/>
        <v>0</v>
      </c>
      <c r="U41" s="3">
        <f t="shared" si="9"/>
        <v>0</v>
      </c>
      <c r="V41" s="27"/>
    </row>
    <row r="42" spans="1:22" s="60" customFormat="1" x14ac:dyDescent="0.2">
      <c r="A42" s="53" t="s">
        <v>64</v>
      </c>
      <c r="B42" s="53" t="s">
        <v>65</v>
      </c>
      <c r="C42" s="54" t="s">
        <v>107</v>
      </c>
      <c r="D42" s="55">
        <v>0</v>
      </c>
      <c r="E42" s="56">
        <v>0</v>
      </c>
      <c r="F42" s="57">
        <f t="shared" si="0"/>
        <v>0</v>
      </c>
      <c r="G42" s="56">
        <f t="shared" si="12"/>
        <v>0</v>
      </c>
      <c r="H42" s="58">
        <v>0</v>
      </c>
      <c r="I42" s="59">
        <v>0</v>
      </c>
      <c r="J42" s="59">
        <v>0</v>
      </c>
      <c r="K42" s="61">
        <f t="shared" si="1"/>
        <v>0.7</v>
      </c>
      <c r="L42" s="79">
        <f t="shared" si="2"/>
        <v>0.7</v>
      </c>
      <c r="M42" s="49">
        <f>VLOOKUP(B42,'Election Results by State'!$B$3:$J$52,9,FALSE)</f>
        <v>338901.75</v>
      </c>
      <c r="N42" s="3">
        <f t="shared" si="3"/>
        <v>0</v>
      </c>
      <c r="O42" s="3">
        <f t="shared" si="4"/>
        <v>0</v>
      </c>
      <c r="P42" s="3">
        <v>0</v>
      </c>
      <c r="Q42" s="49">
        <f t="shared" si="5"/>
        <v>0</v>
      </c>
      <c r="R42" s="3">
        <f t="shared" si="6"/>
        <v>0</v>
      </c>
      <c r="S42" s="3">
        <f t="shared" si="7"/>
        <v>0</v>
      </c>
      <c r="T42" s="3">
        <f t="shared" si="8"/>
        <v>0</v>
      </c>
      <c r="U42" s="3">
        <f t="shared" si="9"/>
        <v>0</v>
      </c>
      <c r="V42" s="27"/>
    </row>
    <row r="43" spans="1:22" s="60" customFormat="1" x14ac:dyDescent="0.2">
      <c r="A43" s="53" t="s">
        <v>66</v>
      </c>
      <c r="B43" s="53" t="s">
        <v>67</v>
      </c>
      <c r="C43" s="54" t="s">
        <v>107</v>
      </c>
      <c r="D43" s="55">
        <v>0</v>
      </c>
      <c r="E43" s="56">
        <v>0</v>
      </c>
      <c r="F43" s="57">
        <f t="shared" si="0"/>
        <v>0</v>
      </c>
      <c r="G43" s="56">
        <f t="shared" si="12"/>
        <v>0</v>
      </c>
      <c r="H43" s="58">
        <v>0</v>
      </c>
      <c r="I43" s="59">
        <v>0</v>
      </c>
      <c r="J43" s="59">
        <v>0</v>
      </c>
      <c r="K43" s="61">
        <f t="shared" si="1"/>
        <v>0.7</v>
      </c>
      <c r="L43" s="79">
        <f t="shared" si="2"/>
        <v>0.7</v>
      </c>
      <c r="M43" s="49">
        <f>VLOOKUP(B43,'Election Results by State'!$B$3:$J$52,9,FALSE)</f>
        <v>393551</v>
      </c>
      <c r="N43" s="3">
        <f t="shared" si="3"/>
        <v>0</v>
      </c>
      <c r="O43" s="3">
        <f t="shared" si="4"/>
        <v>0</v>
      </c>
      <c r="P43" s="3">
        <v>0</v>
      </c>
      <c r="Q43" s="49">
        <f t="shared" si="5"/>
        <v>0</v>
      </c>
      <c r="R43" s="3">
        <f t="shared" si="6"/>
        <v>0</v>
      </c>
      <c r="S43" s="3">
        <f t="shared" si="7"/>
        <v>0</v>
      </c>
      <c r="T43" s="3">
        <f t="shared" si="8"/>
        <v>0</v>
      </c>
      <c r="U43" s="3">
        <f t="shared" si="9"/>
        <v>0</v>
      </c>
      <c r="V43" s="27"/>
    </row>
    <row r="44" spans="1:22" s="60" customFormat="1" x14ac:dyDescent="0.2">
      <c r="A44" s="53" t="s">
        <v>68</v>
      </c>
      <c r="B44" s="53" t="s">
        <v>69</v>
      </c>
      <c r="C44" s="54" t="s">
        <v>107</v>
      </c>
      <c r="D44" s="55">
        <v>0</v>
      </c>
      <c r="E44" s="56">
        <v>0</v>
      </c>
      <c r="F44" s="57">
        <f t="shared" si="0"/>
        <v>0</v>
      </c>
      <c r="G44" s="56">
        <f t="shared" si="12"/>
        <v>0</v>
      </c>
      <c r="H44" s="58">
        <v>0</v>
      </c>
      <c r="I44" s="59">
        <v>0</v>
      </c>
      <c r="J44" s="59">
        <v>0</v>
      </c>
      <c r="K44" s="61">
        <f t="shared" si="1"/>
        <v>0.7</v>
      </c>
      <c r="L44" s="79">
        <f t="shared" si="2"/>
        <v>0.7</v>
      </c>
      <c r="M44" s="49">
        <f>VLOOKUP(B44,'Election Results by State'!$B$3:$J$52,9,FALSE)</f>
        <v>369410.25</v>
      </c>
      <c r="N44" s="3">
        <f t="shared" si="3"/>
        <v>0</v>
      </c>
      <c r="O44" s="3">
        <f t="shared" si="4"/>
        <v>0</v>
      </c>
      <c r="P44" s="3">
        <v>0</v>
      </c>
      <c r="Q44" s="49">
        <f t="shared" si="5"/>
        <v>0</v>
      </c>
      <c r="R44" s="3">
        <f t="shared" si="6"/>
        <v>0</v>
      </c>
      <c r="S44" s="3">
        <f t="shared" si="7"/>
        <v>0</v>
      </c>
      <c r="T44" s="3">
        <f t="shared" si="8"/>
        <v>0</v>
      </c>
      <c r="U44" s="3">
        <f t="shared" si="9"/>
        <v>0</v>
      </c>
      <c r="V44" s="27"/>
    </row>
    <row r="45" spans="1:22" s="60" customFormat="1" x14ac:dyDescent="0.2">
      <c r="A45" s="53" t="s">
        <v>70</v>
      </c>
      <c r="B45" s="53" t="s">
        <v>71</v>
      </c>
      <c r="C45" s="54" t="s">
        <v>107</v>
      </c>
      <c r="D45" s="55">
        <v>0</v>
      </c>
      <c r="E45" s="56">
        <v>0</v>
      </c>
      <c r="F45" s="57">
        <f t="shared" si="0"/>
        <v>0</v>
      </c>
      <c r="G45" s="56">
        <f t="shared" si="12"/>
        <v>0</v>
      </c>
      <c r="H45" s="58">
        <v>0</v>
      </c>
      <c r="I45" s="59">
        <v>0</v>
      </c>
      <c r="J45" s="59">
        <v>0</v>
      </c>
      <c r="K45" s="61">
        <f t="shared" si="1"/>
        <v>0.7</v>
      </c>
      <c r="L45" s="79">
        <f t="shared" si="2"/>
        <v>0.7</v>
      </c>
      <c r="M45" s="49">
        <f>VLOOKUP(B45,'Election Results by State'!$B$3:$J$52,9,FALSE)</f>
        <v>301228</v>
      </c>
      <c r="N45" s="3">
        <f t="shared" si="3"/>
        <v>0</v>
      </c>
      <c r="O45" s="3">
        <f t="shared" si="4"/>
        <v>0</v>
      </c>
      <c r="P45" s="3">
        <v>0</v>
      </c>
      <c r="Q45" s="49">
        <f t="shared" si="5"/>
        <v>0</v>
      </c>
      <c r="R45" s="3">
        <f t="shared" si="6"/>
        <v>0</v>
      </c>
      <c r="S45" s="3">
        <f t="shared" si="7"/>
        <v>0</v>
      </c>
      <c r="T45" s="3">
        <f t="shared" si="8"/>
        <v>0</v>
      </c>
      <c r="U45" s="3">
        <f t="shared" si="9"/>
        <v>0</v>
      </c>
      <c r="V45" s="27"/>
    </row>
    <row r="46" spans="1:22" s="60" customFormat="1" x14ac:dyDescent="0.2">
      <c r="A46" s="53" t="s">
        <v>72</v>
      </c>
      <c r="B46" s="53" t="s">
        <v>73</v>
      </c>
      <c r="C46" s="54" t="s">
        <v>130</v>
      </c>
      <c r="D46" s="55">
        <v>0</v>
      </c>
      <c r="E46" s="56">
        <v>229125</v>
      </c>
      <c r="F46" s="57">
        <f t="shared" si="0"/>
        <v>48784</v>
      </c>
      <c r="G46" s="56">
        <v>277909</v>
      </c>
      <c r="H46" s="58">
        <v>0</v>
      </c>
      <c r="I46" s="59">
        <v>1</v>
      </c>
      <c r="J46" s="59">
        <v>0</v>
      </c>
      <c r="K46" s="61">
        <f t="shared" si="1"/>
        <v>0.7</v>
      </c>
      <c r="L46" s="79">
        <f t="shared" si="2"/>
        <v>0.7</v>
      </c>
      <c r="M46" s="49">
        <f>VLOOKUP(B46,'Election Results by State'!$B$3:$J$52,9,FALSE)</f>
        <v>322418.40000000002</v>
      </c>
      <c r="N46" s="3">
        <f t="shared" si="3"/>
        <v>98196</v>
      </c>
      <c r="O46" s="3">
        <f t="shared" si="4"/>
        <v>229125</v>
      </c>
      <c r="P46" s="3">
        <v>0</v>
      </c>
      <c r="Q46" s="49">
        <f t="shared" si="5"/>
        <v>327321</v>
      </c>
      <c r="R46" s="3">
        <f t="shared" si="6"/>
        <v>98196</v>
      </c>
      <c r="S46" s="3">
        <f t="shared" si="7"/>
        <v>0</v>
      </c>
      <c r="T46" s="3">
        <f t="shared" si="8"/>
        <v>-48784</v>
      </c>
      <c r="U46" s="3">
        <f t="shared" si="9"/>
        <v>49412</v>
      </c>
      <c r="V46" s="27" t="s">
        <v>14</v>
      </c>
    </row>
    <row r="47" spans="1:22" s="60" customFormat="1" x14ac:dyDescent="0.2">
      <c r="A47" s="53" t="s">
        <v>72</v>
      </c>
      <c r="B47" s="53" t="s">
        <v>73</v>
      </c>
      <c r="C47" s="54" t="s">
        <v>147</v>
      </c>
      <c r="D47" s="55">
        <v>0</v>
      </c>
      <c r="E47" s="56">
        <v>218471</v>
      </c>
      <c r="F47" s="57">
        <f t="shared" ref="F47" si="18">G47-SUM(D47:E47)</f>
        <v>47589</v>
      </c>
      <c r="G47" s="56">
        <v>266060</v>
      </c>
      <c r="H47" s="58">
        <v>0</v>
      </c>
      <c r="I47" s="59">
        <v>1</v>
      </c>
      <c r="J47" s="59">
        <v>0</v>
      </c>
      <c r="K47" s="61">
        <f t="shared" si="1"/>
        <v>0.7</v>
      </c>
      <c r="L47" s="79">
        <f t="shared" si="2"/>
        <v>0.7</v>
      </c>
      <c r="M47" s="49">
        <f>VLOOKUP(B47,'Election Results by State'!$B$3:$J$52,9,FALSE)</f>
        <v>322418.40000000002</v>
      </c>
      <c r="N47" s="3">
        <f t="shared" si="3"/>
        <v>96726</v>
      </c>
      <c r="O47" s="3">
        <f t="shared" si="4"/>
        <v>225693</v>
      </c>
      <c r="P47" s="3">
        <v>0</v>
      </c>
      <c r="Q47" s="49">
        <f t="shared" si="5"/>
        <v>322419</v>
      </c>
      <c r="R47" s="3">
        <f t="shared" si="6"/>
        <v>96726</v>
      </c>
      <c r="S47" s="3">
        <f t="shared" si="7"/>
        <v>7222</v>
      </c>
      <c r="T47" s="3">
        <f t="shared" si="8"/>
        <v>-47589</v>
      </c>
      <c r="U47" s="3">
        <f t="shared" si="9"/>
        <v>56359</v>
      </c>
      <c r="V47" s="27"/>
    </row>
    <row r="48" spans="1:22" s="60" customFormat="1" x14ac:dyDescent="0.2">
      <c r="A48" s="53" t="s">
        <v>74</v>
      </c>
      <c r="B48" s="53" t="s">
        <v>2</v>
      </c>
      <c r="C48" s="54" t="s">
        <v>133</v>
      </c>
      <c r="D48" s="55">
        <v>0</v>
      </c>
      <c r="E48" s="56">
        <v>341457</v>
      </c>
      <c r="F48" s="57">
        <f t="shared" si="0"/>
        <v>0</v>
      </c>
      <c r="G48" s="56">
        <f t="shared" si="12"/>
        <v>341457</v>
      </c>
      <c r="H48" s="58">
        <v>0</v>
      </c>
      <c r="I48" s="59">
        <v>1</v>
      </c>
      <c r="J48" s="59">
        <v>0</v>
      </c>
      <c r="K48" s="61">
        <f t="shared" si="1"/>
        <v>0.7</v>
      </c>
      <c r="L48" s="79">
        <f t="shared" si="2"/>
        <v>0.7</v>
      </c>
      <c r="M48" s="49">
        <f>VLOOKUP(B48,'Election Results by State'!$B$3:$J$52,9,FALSE)</f>
        <v>415315.66666666669</v>
      </c>
      <c r="N48" s="3">
        <f t="shared" si="3"/>
        <v>146339</v>
      </c>
      <c r="O48" s="3">
        <f t="shared" si="4"/>
        <v>341457</v>
      </c>
      <c r="P48" s="3">
        <v>0</v>
      </c>
      <c r="Q48" s="49">
        <f t="shared" si="5"/>
        <v>487796</v>
      </c>
      <c r="R48" s="3">
        <f t="shared" si="6"/>
        <v>146339</v>
      </c>
      <c r="S48" s="3">
        <f t="shared" si="7"/>
        <v>0</v>
      </c>
      <c r="T48" s="3">
        <f t="shared" si="8"/>
        <v>0</v>
      </c>
      <c r="U48" s="3">
        <f t="shared" si="9"/>
        <v>146339</v>
      </c>
      <c r="V48" s="27"/>
    </row>
    <row r="49" spans="1:22" s="60" customFormat="1" x14ac:dyDescent="0.2">
      <c r="A49" s="53" t="s">
        <v>75</v>
      </c>
      <c r="B49" s="53" t="s">
        <v>76</v>
      </c>
      <c r="C49" s="54" t="s">
        <v>107</v>
      </c>
      <c r="D49" s="55">
        <v>0</v>
      </c>
      <c r="E49" s="56">
        <v>0</v>
      </c>
      <c r="F49" s="57">
        <f t="shared" si="0"/>
        <v>0</v>
      </c>
      <c r="G49" s="56">
        <f t="shared" si="12"/>
        <v>0</v>
      </c>
      <c r="H49" s="58">
        <v>0</v>
      </c>
      <c r="I49" s="59">
        <v>0</v>
      </c>
      <c r="J49" s="59">
        <v>0</v>
      </c>
      <c r="K49" s="61">
        <f t="shared" si="1"/>
        <v>0.7</v>
      </c>
      <c r="L49" s="79">
        <f t="shared" si="2"/>
        <v>0.7</v>
      </c>
      <c r="M49" s="49">
        <f>VLOOKUP(B49,'Election Results by State'!$B$3:$J$52,9,FALSE)</f>
        <v>355598</v>
      </c>
      <c r="N49" s="3">
        <f t="shared" si="3"/>
        <v>0</v>
      </c>
      <c r="O49" s="3">
        <f t="shared" si="4"/>
        <v>0</v>
      </c>
      <c r="P49" s="3">
        <v>0</v>
      </c>
      <c r="Q49" s="49">
        <f t="shared" si="5"/>
        <v>0</v>
      </c>
      <c r="R49" s="3">
        <f t="shared" si="6"/>
        <v>0</v>
      </c>
      <c r="S49" s="3">
        <f t="shared" si="7"/>
        <v>0</v>
      </c>
      <c r="T49" s="3">
        <f t="shared" si="8"/>
        <v>0</v>
      </c>
      <c r="U49" s="3">
        <f t="shared" si="9"/>
        <v>0</v>
      </c>
      <c r="V49" s="27"/>
    </row>
    <row r="50" spans="1:22" s="60" customFormat="1" x14ac:dyDescent="0.2">
      <c r="A50" s="53" t="s">
        <v>77</v>
      </c>
      <c r="B50" s="53" t="s">
        <v>8</v>
      </c>
      <c r="C50" s="54" t="s">
        <v>107</v>
      </c>
      <c r="D50" s="55">
        <v>0</v>
      </c>
      <c r="E50" s="56">
        <v>0</v>
      </c>
      <c r="F50" s="57">
        <f t="shared" si="0"/>
        <v>0</v>
      </c>
      <c r="G50" s="56">
        <f t="shared" si="12"/>
        <v>0</v>
      </c>
      <c r="H50" s="58">
        <v>0</v>
      </c>
      <c r="I50" s="59">
        <v>0</v>
      </c>
      <c r="J50" s="59">
        <v>0</v>
      </c>
      <c r="K50" s="61">
        <f t="shared" si="1"/>
        <v>0.7</v>
      </c>
      <c r="L50" s="79">
        <f t="shared" si="2"/>
        <v>0.7</v>
      </c>
      <c r="M50" s="49">
        <f>VLOOKUP(B50,'Election Results by State'!$B$3:$J$52,9,FALSE)</f>
        <v>360096.25</v>
      </c>
      <c r="N50" s="3">
        <f t="shared" si="3"/>
        <v>0</v>
      </c>
      <c r="O50" s="3">
        <f t="shared" si="4"/>
        <v>0</v>
      </c>
      <c r="P50" s="3">
        <v>0</v>
      </c>
      <c r="Q50" s="49">
        <f t="shared" si="5"/>
        <v>0</v>
      </c>
      <c r="R50" s="3">
        <f t="shared" si="6"/>
        <v>0</v>
      </c>
      <c r="S50" s="3">
        <f t="shared" si="7"/>
        <v>0</v>
      </c>
      <c r="T50" s="3">
        <f t="shared" si="8"/>
        <v>0</v>
      </c>
      <c r="U50" s="3">
        <f t="shared" si="9"/>
        <v>0</v>
      </c>
      <c r="V50" s="27"/>
    </row>
    <row r="51" spans="1:22" s="60" customFormat="1" x14ac:dyDescent="0.2">
      <c r="A51" s="53" t="s">
        <v>78</v>
      </c>
      <c r="B51" s="53" t="s">
        <v>79</v>
      </c>
      <c r="C51" s="54" t="s">
        <v>107</v>
      </c>
      <c r="D51" s="55">
        <v>0</v>
      </c>
      <c r="E51" s="56">
        <v>0</v>
      </c>
      <c r="F51" s="57">
        <f t="shared" si="0"/>
        <v>0</v>
      </c>
      <c r="G51" s="56">
        <f t="shared" si="12"/>
        <v>0</v>
      </c>
      <c r="H51" s="58">
        <v>0</v>
      </c>
      <c r="I51" s="59">
        <v>0</v>
      </c>
      <c r="J51" s="59">
        <v>0</v>
      </c>
      <c r="K51" s="61">
        <f t="shared" si="1"/>
        <v>0.7</v>
      </c>
      <c r="L51" s="79">
        <f t="shared" si="2"/>
        <v>0.7</v>
      </c>
      <c r="M51" s="49">
        <f>VLOOKUP(B51,'Election Results by State'!$B$3:$J$52,9,FALSE)</f>
        <v>310276.59999999998</v>
      </c>
      <c r="N51" s="3">
        <f t="shared" si="3"/>
        <v>0</v>
      </c>
      <c r="O51" s="3">
        <f t="shared" si="4"/>
        <v>0</v>
      </c>
      <c r="P51" s="3">
        <v>0</v>
      </c>
      <c r="Q51" s="49">
        <f t="shared" si="5"/>
        <v>0</v>
      </c>
      <c r="R51" s="3">
        <f t="shared" si="6"/>
        <v>0</v>
      </c>
      <c r="S51" s="3">
        <f t="shared" si="7"/>
        <v>0</v>
      </c>
      <c r="T51" s="3">
        <f t="shared" si="8"/>
        <v>0</v>
      </c>
      <c r="U51" s="3">
        <f t="shared" si="9"/>
        <v>0</v>
      </c>
      <c r="V51" s="27"/>
    </row>
    <row r="52" spans="1:22" s="60" customFormat="1" x14ac:dyDescent="0.2">
      <c r="A52" s="53" t="s">
        <v>80</v>
      </c>
      <c r="B52" s="53" t="s">
        <v>81</v>
      </c>
      <c r="C52" s="54" t="s">
        <v>107</v>
      </c>
      <c r="D52" s="55">
        <v>0</v>
      </c>
      <c r="E52" s="56">
        <v>0</v>
      </c>
      <c r="F52" s="57">
        <f t="shared" si="0"/>
        <v>0</v>
      </c>
      <c r="G52" s="56">
        <f t="shared" si="12"/>
        <v>0</v>
      </c>
      <c r="H52" s="58">
        <v>0</v>
      </c>
      <c r="I52" s="59">
        <v>0</v>
      </c>
      <c r="J52" s="59">
        <v>0</v>
      </c>
      <c r="K52" s="61">
        <f t="shared" si="1"/>
        <v>0.7</v>
      </c>
      <c r="L52" s="79">
        <f t="shared" si="2"/>
        <v>0.7</v>
      </c>
      <c r="M52" s="49">
        <f>VLOOKUP(B52,'Election Results by State'!$B$3:$J$52,9,FALSE)</f>
        <v>461637.8</v>
      </c>
      <c r="N52" s="3">
        <f t="shared" si="3"/>
        <v>0</v>
      </c>
      <c r="O52" s="3">
        <f t="shared" si="4"/>
        <v>0</v>
      </c>
      <c r="P52" s="3">
        <v>0</v>
      </c>
      <c r="Q52" s="49">
        <f t="shared" si="5"/>
        <v>0</v>
      </c>
      <c r="R52" s="3">
        <f t="shared" si="6"/>
        <v>0</v>
      </c>
      <c r="S52" s="3">
        <f t="shared" si="7"/>
        <v>0</v>
      </c>
      <c r="T52" s="3">
        <f t="shared" si="8"/>
        <v>0</v>
      </c>
      <c r="U52" s="3">
        <f t="shared" si="9"/>
        <v>0</v>
      </c>
      <c r="V52" s="27"/>
    </row>
    <row r="53" spans="1:22" s="60" customFormat="1" x14ac:dyDescent="0.2">
      <c r="A53" s="53" t="s">
        <v>82</v>
      </c>
      <c r="B53" s="53" t="s">
        <v>1</v>
      </c>
      <c r="C53" s="54" t="s">
        <v>107</v>
      </c>
      <c r="D53" s="55">
        <v>0</v>
      </c>
      <c r="E53" s="56">
        <v>0</v>
      </c>
      <c r="F53" s="57">
        <f t="shared" si="0"/>
        <v>0</v>
      </c>
      <c r="G53" s="56">
        <f t="shared" si="12"/>
        <v>0</v>
      </c>
      <c r="H53" s="58">
        <v>0</v>
      </c>
      <c r="I53" s="59">
        <v>0</v>
      </c>
      <c r="J53" s="59">
        <v>0</v>
      </c>
      <c r="K53" s="61">
        <f t="shared" si="1"/>
        <v>0.7</v>
      </c>
      <c r="L53" s="79">
        <f t="shared" si="2"/>
        <v>0.7</v>
      </c>
      <c r="M53" s="49">
        <f>VLOOKUP(B53,'Election Results by State'!$B$3:$J$52,9,FALSE)</f>
        <v>376628.16666666669</v>
      </c>
      <c r="N53" s="3">
        <f t="shared" si="3"/>
        <v>0</v>
      </c>
      <c r="O53" s="3">
        <f t="shared" si="4"/>
        <v>0</v>
      </c>
      <c r="P53" s="3">
        <v>0</v>
      </c>
      <c r="Q53" s="49">
        <f t="shared" si="5"/>
        <v>0</v>
      </c>
      <c r="R53" s="3">
        <f t="shared" si="6"/>
        <v>0</v>
      </c>
      <c r="S53" s="3">
        <f t="shared" si="7"/>
        <v>0</v>
      </c>
      <c r="T53" s="3">
        <f t="shared" si="8"/>
        <v>0</v>
      </c>
      <c r="U53" s="3">
        <f t="shared" si="9"/>
        <v>0</v>
      </c>
      <c r="V53" s="27"/>
    </row>
    <row r="54" spans="1:22" s="60" customFormat="1" x14ac:dyDescent="0.2">
      <c r="A54" s="53" t="s">
        <v>83</v>
      </c>
      <c r="B54" s="53" t="s">
        <v>84</v>
      </c>
      <c r="C54" s="54" t="s">
        <v>144</v>
      </c>
      <c r="D54" s="55">
        <v>0</v>
      </c>
      <c r="E54" s="56">
        <v>158550</v>
      </c>
      <c r="F54" s="57">
        <f t="shared" si="0"/>
        <v>65310</v>
      </c>
      <c r="G54" s="56">
        <v>223860</v>
      </c>
      <c r="H54" s="58">
        <v>0</v>
      </c>
      <c r="I54" s="59">
        <v>1</v>
      </c>
      <c r="J54" s="59">
        <v>0</v>
      </c>
      <c r="K54" s="61">
        <f t="shared" si="1"/>
        <v>0.7</v>
      </c>
      <c r="L54" s="79">
        <f t="shared" si="2"/>
        <v>0.7</v>
      </c>
      <c r="M54" s="49">
        <f>VLOOKUP(B54,'Election Results by State'!$B$3:$J$52,9,FALSE)</f>
        <v>264557</v>
      </c>
      <c r="N54" s="3">
        <f t="shared" si="3"/>
        <v>79367</v>
      </c>
      <c r="O54" s="3">
        <f t="shared" si="4"/>
        <v>185190</v>
      </c>
      <c r="P54" s="3">
        <v>0</v>
      </c>
      <c r="Q54" s="49">
        <f t="shared" si="5"/>
        <v>264557</v>
      </c>
      <c r="R54" s="3">
        <f t="shared" si="6"/>
        <v>79367</v>
      </c>
      <c r="S54" s="3">
        <f t="shared" si="7"/>
        <v>26640</v>
      </c>
      <c r="T54" s="3">
        <f t="shared" si="8"/>
        <v>-65310</v>
      </c>
      <c r="U54" s="3">
        <f t="shared" si="9"/>
        <v>40697</v>
      </c>
      <c r="V54" s="27"/>
    </row>
    <row r="55" spans="1:22" s="60" customFormat="1" x14ac:dyDescent="0.2">
      <c r="A55" s="53" t="s">
        <v>85</v>
      </c>
      <c r="B55" s="53" t="s">
        <v>86</v>
      </c>
      <c r="C55" s="54" t="s">
        <v>107</v>
      </c>
      <c r="D55" s="55">
        <v>0</v>
      </c>
      <c r="E55" s="56">
        <v>0</v>
      </c>
      <c r="F55" s="57">
        <f t="shared" si="0"/>
        <v>0</v>
      </c>
      <c r="G55" s="56">
        <f t="shared" si="12"/>
        <v>0</v>
      </c>
      <c r="H55" s="58">
        <v>0</v>
      </c>
      <c r="I55" s="59">
        <v>0</v>
      </c>
      <c r="J55" s="59">
        <v>0</v>
      </c>
      <c r="K55" s="61">
        <f t="shared" si="1"/>
        <v>0.7</v>
      </c>
      <c r="L55" s="79">
        <f t="shared" si="2"/>
        <v>0.7</v>
      </c>
      <c r="M55" s="49">
        <f>VLOOKUP(B55,'Election Results by State'!$B$3:$J$52,9,FALSE)</f>
        <v>357920.28571428574</v>
      </c>
      <c r="N55" s="3">
        <f t="shared" si="3"/>
        <v>0</v>
      </c>
      <c r="O55" s="3">
        <f t="shared" si="4"/>
        <v>0</v>
      </c>
      <c r="P55" s="3">
        <v>0</v>
      </c>
      <c r="Q55" s="49">
        <f t="shared" si="5"/>
        <v>0</v>
      </c>
      <c r="R55" s="3">
        <f t="shared" si="6"/>
        <v>0</v>
      </c>
      <c r="S55" s="3">
        <f t="shared" si="7"/>
        <v>0</v>
      </c>
      <c r="T55" s="3">
        <f t="shared" si="8"/>
        <v>0</v>
      </c>
      <c r="U55" s="3">
        <f t="shared" si="9"/>
        <v>0</v>
      </c>
      <c r="V55" s="27"/>
    </row>
    <row r="56" spans="1:22" s="60" customFormat="1" x14ac:dyDescent="0.2">
      <c r="A56" s="53" t="s">
        <v>87</v>
      </c>
      <c r="B56" s="53" t="s">
        <v>88</v>
      </c>
      <c r="C56" s="54" t="s">
        <v>148</v>
      </c>
      <c r="D56" s="55">
        <v>321984</v>
      </c>
      <c r="E56" s="56">
        <v>0</v>
      </c>
      <c r="F56" s="57">
        <f t="shared" si="0"/>
        <v>75748</v>
      </c>
      <c r="G56" s="56">
        <v>397732</v>
      </c>
      <c r="H56" s="58">
        <v>1</v>
      </c>
      <c r="I56" s="59">
        <v>0</v>
      </c>
      <c r="J56" s="59">
        <v>0</v>
      </c>
      <c r="K56" s="61">
        <f t="shared" si="1"/>
        <v>0.7</v>
      </c>
      <c r="L56" s="79">
        <f t="shared" si="2"/>
        <v>0.7</v>
      </c>
      <c r="M56" s="115">
        <f>VLOOKUP(B56,'Election Results by State'!$B$3:$J$52,9,FALSE)</f>
        <v>422609</v>
      </c>
      <c r="N56" s="3">
        <f t="shared" si="3"/>
        <v>321984</v>
      </c>
      <c r="O56" s="3">
        <f t="shared" si="4"/>
        <v>137993</v>
      </c>
      <c r="P56" s="3">
        <v>0</v>
      </c>
      <c r="Q56" s="49">
        <f t="shared" si="5"/>
        <v>459977</v>
      </c>
      <c r="R56" s="3">
        <f t="shared" si="6"/>
        <v>0</v>
      </c>
      <c r="S56" s="3">
        <f t="shared" si="7"/>
        <v>137993</v>
      </c>
      <c r="T56" s="3">
        <f t="shared" si="8"/>
        <v>-75748</v>
      </c>
      <c r="U56" s="3">
        <f t="shared" si="9"/>
        <v>62245</v>
      </c>
      <c r="V56" s="27"/>
    </row>
    <row r="57" spans="1:22" s="60" customFormat="1" x14ac:dyDescent="0.2">
      <c r="A57" s="53" t="s">
        <v>89</v>
      </c>
      <c r="B57" s="53" t="s">
        <v>90</v>
      </c>
      <c r="C57" s="54" t="s">
        <v>130</v>
      </c>
      <c r="D57" s="55">
        <v>0</v>
      </c>
      <c r="E57" s="56">
        <v>252155</v>
      </c>
      <c r="F57" s="57">
        <f t="shared" si="0"/>
        <v>14</v>
      </c>
      <c r="G57" s="56">
        <v>252169</v>
      </c>
      <c r="H57" s="58">
        <v>0</v>
      </c>
      <c r="I57" s="59">
        <v>1</v>
      </c>
      <c r="J57" s="59">
        <v>0</v>
      </c>
      <c r="K57" s="61">
        <f t="shared" si="1"/>
        <v>0.7</v>
      </c>
      <c r="L57" s="79">
        <f t="shared" si="2"/>
        <v>0.7</v>
      </c>
      <c r="M57" s="49">
        <f>VLOOKUP(B57,'Election Results by State'!$B$3:$J$52,9,FALSE)</f>
        <v>323696.875</v>
      </c>
      <c r="N57" s="3">
        <f t="shared" si="3"/>
        <v>108066</v>
      </c>
      <c r="O57" s="3">
        <f t="shared" si="4"/>
        <v>252155</v>
      </c>
      <c r="P57" s="3">
        <v>0</v>
      </c>
      <c r="Q57" s="49">
        <f t="shared" si="5"/>
        <v>360221</v>
      </c>
      <c r="R57" s="3">
        <f t="shared" si="6"/>
        <v>108066</v>
      </c>
      <c r="S57" s="3">
        <f t="shared" si="7"/>
        <v>0</v>
      </c>
      <c r="T57" s="3">
        <f t="shared" si="8"/>
        <v>-14</v>
      </c>
      <c r="U57" s="3">
        <f t="shared" si="9"/>
        <v>108052</v>
      </c>
      <c r="V57" s="27"/>
    </row>
    <row r="58" spans="1:22" s="60" customFormat="1" x14ac:dyDescent="0.2">
      <c r="A58" s="53" t="s">
        <v>91</v>
      </c>
      <c r="B58" s="53" t="s">
        <v>5</v>
      </c>
      <c r="C58" s="54" t="s">
        <v>107</v>
      </c>
      <c r="D58" s="55">
        <v>0</v>
      </c>
      <c r="E58" s="56">
        <v>0</v>
      </c>
      <c r="F58" s="57">
        <f t="shared" si="0"/>
        <v>0</v>
      </c>
      <c r="G58" s="56">
        <f t="shared" si="12"/>
        <v>0</v>
      </c>
      <c r="H58" s="58">
        <v>0</v>
      </c>
      <c r="I58" s="59">
        <v>0</v>
      </c>
      <c r="J58" s="59">
        <v>0</v>
      </c>
      <c r="K58" s="61">
        <f t="shared" si="1"/>
        <v>0.7</v>
      </c>
      <c r="L58" s="79">
        <f t="shared" si="2"/>
        <v>0.7</v>
      </c>
      <c r="M58" s="49">
        <f>VLOOKUP(B58,'Election Results by State'!$B$3:$J$52,9,FALSE)</f>
        <v>308156.27777777775</v>
      </c>
      <c r="N58" s="3">
        <f t="shared" si="3"/>
        <v>0</v>
      </c>
      <c r="O58" s="3">
        <f t="shared" si="4"/>
        <v>0</v>
      </c>
      <c r="P58" s="3">
        <v>0</v>
      </c>
      <c r="Q58" s="49">
        <f t="shared" si="5"/>
        <v>0</v>
      </c>
      <c r="R58" s="3">
        <f t="shared" si="6"/>
        <v>0</v>
      </c>
      <c r="S58" s="3">
        <f t="shared" si="7"/>
        <v>0</v>
      </c>
      <c r="T58" s="3">
        <f t="shared" si="8"/>
        <v>0</v>
      </c>
      <c r="U58" s="3">
        <f t="shared" si="9"/>
        <v>0</v>
      </c>
      <c r="V58" s="27"/>
    </row>
    <row r="59" spans="1:22" s="60" customFormat="1" x14ac:dyDescent="0.2">
      <c r="A59" s="53" t="s">
        <v>92</v>
      </c>
      <c r="B59" s="53" t="s">
        <v>93</v>
      </c>
      <c r="C59" s="54" t="s">
        <v>107</v>
      </c>
      <c r="D59" s="55">
        <v>0</v>
      </c>
      <c r="E59" s="56">
        <v>0</v>
      </c>
      <c r="F59" s="57">
        <f t="shared" si="0"/>
        <v>0</v>
      </c>
      <c r="G59" s="56">
        <f t="shared" si="12"/>
        <v>0</v>
      </c>
      <c r="H59" s="58">
        <v>0</v>
      </c>
      <c r="I59" s="59">
        <v>0</v>
      </c>
      <c r="J59" s="59">
        <v>0</v>
      </c>
      <c r="K59" s="61">
        <f t="shared" si="1"/>
        <v>0.7</v>
      </c>
      <c r="L59" s="79">
        <f t="shared" si="2"/>
        <v>0.7</v>
      </c>
      <c r="M59" s="49">
        <f>VLOOKUP(B59,'Election Results by State'!$B$3:$J$52,9,FALSE)</f>
        <v>358058</v>
      </c>
      <c r="N59" s="3">
        <f t="shared" si="3"/>
        <v>0</v>
      </c>
      <c r="O59" s="3">
        <f t="shared" si="4"/>
        <v>0</v>
      </c>
      <c r="P59" s="3">
        <v>0</v>
      </c>
      <c r="Q59" s="49">
        <f t="shared" si="5"/>
        <v>0</v>
      </c>
      <c r="R59" s="3">
        <f t="shared" si="6"/>
        <v>0</v>
      </c>
      <c r="S59" s="3">
        <f t="shared" si="7"/>
        <v>0</v>
      </c>
      <c r="T59" s="3">
        <f t="shared" si="8"/>
        <v>0</v>
      </c>
      <c r="U59" s="3">
        <f t="shared" si="9"/>
        <v>0</v>
      </c>
      <c r="V59" s="27"/>
    </row>
    <row r="60" spans="1:22" s="60" customFormat="1" x14ac:dyDescent="0.2">
      <c r="A60" s="53" t="s">
        <v>94</v>
      </c>
      <c r="B60" s="53" t="s">
        <v>95</v>
      </c>
      <c r="C60" s="54" t="s">
        <v>107</v>
      </c>
      <c r="D60" s="55">
        <v>0</v>
      </c>
      <c r="E60" s="56">
        <v>0</v>
      </c>
      <c r="F60" s="57">
        <f t="shared" si="0"/>
        <v>0</v>
      </c>
      <c r="G60" s="56">
        <f t="shared" si="12"/>
        <v>0</v>
      </c>
      <c r="H60" s="58">
        <v>0</v>
      </c>
      <c r="I60" s="59">
        <v>0</v>
      </c>
      <c r="J60" s="59">
        <v>0</v>
      </c>
      <c r="K60" s="61">
        <f t="shared" si="1"/>
        <v>0.7</v>
      </c>
      <c r="L60" s="79">
        <f t="shared" si="2"/>
        <v>0.7</v>
      </c>
      <c r="M60" s="49">
        <f>VLOOKUP(B60,'Election Results by State'!$B$3:$J$52,9,FALSE)</f>
        <v>370968</v>
      </c>
      <c r="N60" s="3">
        <f t="shared" si="3"/>
        <v>0</v>
      </c>
      <c r="O60" s="3">
        <f t="shared" si="4"/>
        <v>0</v>
      </c>
      <c r="P60" s="3">
        <v>0</v>
      </c>
      <c r="Q60" s="49">
        <f t="shared" si="5"/>
        <v>0</v>
      </c>
      <c r="R60" s="3">
        <f t="shared" si="6"/>
        <v>0</v>
      </c>
      <c r="S60" s="3">
        <f t="shared" si="7"/>
        <v>0</v>
      </c>
      <c r="T60" s="3">
        <f t="shared" si="8"/>
        <v>0</v>
      </c>
      <c r="U60" s="3">
        <f t="shared" si="9"/>
        <v>0</v>
      </c>
      <c r="V60" s="27"/>
    </row>
    <row r="61" spans="1:22" s="60" customFormat="1" x14ac:dyDescent="0.2">
      <c r="A61" s="53" t="s">
        <v>96</v>
      </c>
      <c r="B61" s="53" t="s">
        <v>7</v>
      </c>
      <c r="C61" s="54" t="s">
        <v>149</v>
      </c>
      <c r="D61" s="55">
        <v>271851</v>
      </c>
      <c r="E61" s="56">
        <v>0</v>
      </c>
      <c r="F61" s="57">
        <f t="shared" si="0"/>
        <v>17423</v>
      </c>
      <c r="G61" s="56">
        <v>289274</v>
      </c>
      <c r="H61" s="58">
        <v>1</v>
      </c>
      <c r="I61" s="59">
        <v>0</v>
      </c>
      <c r="J61" s="59">
        <v>0</v>
      </c>
      <c r="K61" s="61">
        <f t="shared" si="1"/>
        <v>0.7</v>
      </c>
      <c r="L61" s="79">
        <f t="shared" si="2"/>
        <v>0.7</v>
      </c>
      <c r="M61" s="49">
        <f>VLOOKUP(B61,'Election Results by State'!$B$3:$J$52,9,FALSE)</f>
        <v>404616.2</v>
      </c>
      <c r="N61" s="3">
        <f t="shared" si="3"/>
        <v>283231</v>
      </c>
      <c r="O61" s="3">
        <f t="shared" si="4"/>
        <v>121385</v>
      </c>
      <c r="P61" s="3">
        <v>0</v>
      </c>
      <c r="Q61" s="49">
        <f t="shared" si="5"/>
        <v>404616</v>
      </c>
      <c r="R61" s="3">
        <f t="shared" si="6"/>
        <v>11380</v>
      </c>
      <c r="S61" s="3">
        <f t="shared" si="7"/>
        <v>121385</v>
      </c>
      <c r="T61" s="3">
        <f t="shared" si="8"/>
        <v>-17423</v>
      </c>
      <c r="U61" s="3">
        <f t="shared" si="9"/>
        <v>115342</v>
      </c>
      <c r="V61" s="27"/>
    </row>
    <row r="62" spans="1:22" s="60" customFormat="1" x14ac:dyDescent="0.2">
      <c r="A62" s="53" t="s">
        <v>97</v>
      </c>
      <c r="B62" s="53" t="s">
        <v>98</v>
      </c>
      <c r="C62" s="54" t="s">
        <v>150</v>
      </c>
      <c r="D62" s="55">
        <v>0</v>
      </c>
      <c r="E62" s="56">
        <v>288977</v>
      </c>
      <c r="F62" s="57">
        <f t="shared" si="0"/>
        <v>51430</v>
      </c>
      <c r="G62" s="56">
        <v>340407</v>
      </c>
      <c r="H62" s="58">
        <v>0</v>
      </c>
      <c r="I62" s="59">
        <v>1</v>
      </c>
      <c r="J62" s="59">
        <v>0</v>
      </c>
      <c r="K62" s="61">
        <f t="shared" si="1"/>
        <v>0.7</v>
      </c>
      <c r="L62" s="79">
        <f t="shared" si="2"/>
        <v>0.7</v>
      </c>
      <c r="M62" s="49">
        <f>VLOOKUP(B62,'Election Results by State'!$B$3:$J$52,9,FALSE)</f>
        <v>400425.11111111112</v>
      </c>
      <c r="N62" s="3">
        <f t="shared" si="3"/>
        <v>123847</v>
      </c>
      <c r="O62" s="3">
        <f t="shared" si="4"/>
        <v>288977</v>
      </c>
      <c r="P62" s="3">
        <v>0</v>
      </c>
      <c r="Q62" s="49">
        <f t="shared" si="5"/>
        <v>412824</v>
      </c>
      <c r="R62" s="3">
        <f t="shared" si="6"/>
        <v>123847</v>
      </c>
      <c r="S62" s="3">
        <f t="shared" si="7"/>
        <v>0</v>
      </c>
      <c r="T62" s="3">
        <f t="shared" si="8"/>
        <v>-51430</v>
      </c>
      <c r="U62" s="3">
        <f t="shared" si="9"/>
        <v>72417</v>
      </c>
      <c r="V62" s="27"/>
    </row>
    <row r="63" spans="1:22" s="60" customFormat="1" x14ac:dyDescent="0.2">
      <c r="A63" s="53" t="s">
        <v>99</v>
      </c>
      <c r="B63" s="53" t="s">
        <v>100</v>
      </c>
      <c r="C63" s="54" t="s">
        <v>107</v>
      </c>
      <c r="D63" s="55">
        <v>0</v>
      </c>
      <c r="E63" s="56">
        <v>0</v>
      </c>
      <c r="F63" s="57">
        <f t="shared" si="0"/>
        <v>0</v>
      </c>
      <c r="G63" s="56">
        <f t="shared" si="12"/>
        <v>0</v>
      </c>
      <c r="H63" s="58">
        <v>0</v>
      </c>
      <c r="I63" s="59">
        <v>0</v>
      </c>
      <c r="J63" s="59">
        <v>0</v>
      </c>
      <c r="K63" s="61">
        <f t="shared" si="1"/>
        <v>0.7</v>
      </c>
      <c r="L63" s="79">
        <f t="shared" si="2"/>
        <v>0.7</v>
      </c>
      <c r="M63" s="49">
        <f>VLOOKUP(B63,'Election Results by State'!$B$3:$J$52,9,FALSE)</f>
        <v>253795</v>
      </c>
      <c r="N63" s="3">
        <f t="shared" si="3"/>
        <v>0</v>
      </c>
      <c r="O63" s="3">
        <f t="shared" si="4"/>
        <v>0</v>
      </c>
      <c r="P63" s="3">
        <v>0</v>
      </c>
      <c r="Q63" s="49">
        <f t="shared" si="5"/>
        <v>0</v>
      </c>
      <c r="R63" s="3">
        <f t="shared" si="6"/>
        <v>0</v>
      </c>
      <c r="S63" s="3">
        <f t="shared" si="7"/>
        <v>0</v>
      </c>
      <c r="T63" s="3">
        <f t="shared" si="8"/>
        <v>0</v>
      </c>
      <c r="U63" s="3">
        <f t="shared" si="9"/>
        <v>0</v>
      </c>
      <c r="V63" s="27"/>
    </row>
    <row r="64" spans="1:22" s="60" customFormat="1" x14ac:dyDescent="0.2">
      <c r="A64" s="53" t="s">
        <v>101</v>
      </c>
      <c r="B64" s="53" t="s">
        <v>11</v>
      </c>
      <c r="C64" s="54" t="s">
        <v>107</v>
      </c>
      <c r="D64" s="55">
        <v>0</v>
      </c>
      <c r="E64" s="56">
        <v>0</v>
      </c>
      <c r="F64" s="57">
        <f t="shared" si="0"/>
        <v>0</v>
      </c>
      <c r="G64" s="56">
        <f t="shared" si="12"/>
        <v>0</v>
      </c>
      <c r="H64" s="58">
        <v>0</v>
      </c>
      <c r="I64" s="59">
        <v>0</v>
      </c>
      <c r="J64" s="59">
        <v>0</v>
      </c>
      <c r="K64" s="61">
        <f t="shared" si="1"/>
        <v>0.7</v>
      </c>
      <c r="L64" s="79">
        <f t="shared" si="2"/>
        <v>0.7</v>
      </c>
      <c r="M64" s="49">
        <f>VLOOKUP(B64,'Election Results by State'!$B$3:$J$52,9,FALSE)</f>
        <v>404756.375</v>
      </c>
      <c r="N64" s="3">
        <f t="shared" si="3"/>
        <v>0</v>
      </c>
      <c r="O64" s="3">
        <f t="shared" si="4"/>
        <v>0</v>
      </c>
      <c r="P64" s="3">
        <v>0</v>
      </c>
      <c r="Q64" s="49">
        <f t="shared" si="5"/>
        <v>0</v>
      </c>
      <c r="R64" s="3">
        <f t="shared" si="6"/>
        <v>0</v>
      </c>
      <c r="S64" s="3">
        <f t="shared" si="7"/>
        <v>0</v>
      </c>
      <c r="T64" s="3">
        <f t="shared" si="8"/>
        <v>0</v>
      </c>
      <c r="U64" s="3">
        <f t="shared" si="9"/>
        <v>0</v>
      </c>
      <c r="V64" s="27"/>
    </row>
    <row r="65" spans="1:22" s="60" customFormat="1" x14ac:dyDescent="0.2">
      <c r="A65" s="53" t="s">
        <v>102</v>
      </c>
      <c r="B65" s="53" t="s">
        <v>103</v>
      </c>
      <c r="C65" s="54" t="s">
        <v>107</v>
      </c>
      <c r="D65" s="55">
        <v>0</v>
      </c>
      <c r="E65" s="56">
        <v>0</v>
      </c>
      <c r="F65" s="57">
        <f t="shared" si="0"/>
        <v>0</v>
      </c>
      <c r="G65" s="56">
        <f t="shared" si="12"/>
        <v>0</v>
      </c>
      <c r="H65" s="58">
        <v>0</v>
      </c>
      <c r="I65" s="59">
        <v>0</v>
      </c>
      <c r="J65" s="59">
        <v>0</v>
      </c>
      <c r="K65" s="61">
        <f t="shared" si="1"/>
        <v>0.7</v>
      </c>
      <c r="L65" s="79">
        <f t="shared" si="2"/>
        <v>0.7</v>
      </c>
      <c r="M65" s="49">
        <f>VLOOKUP(B65,'Election Results by State'!$B$3:$J$52,9,FALSE)</f>
        <v>278503</v>
      </c>
      <c r="N65" s="3">
        <f t="shared" si="3"/>
        <v>0</v>
      </c>
      <c r="O65" s="3">
        <f t="shared" si="4"/>
        <v>0</v>
      </c>
      <c r="P65" s="3">
        <v>0</v>
      </c>
      <c r="Q65" s="49">
        <f t="shared" si="5"/>
        <v>0</v>
      </c>
      <c r="R65" s="3">
        <f t="shared" si="6"/>
        <v>0</v>
      </c>
      <c r="S65" s="3">
        <f t="shared" si="7"/>
        <v>0</v>
      </c>
      <c r="T65" s="3">
        <f t="shared" si="8"/>
        <v>0</v>
      </c>
      <c r="U65" s="3">
        <f t="shared" si="9"/>
        <v>0</v>
      </c>
      <c r="V65" s="27"/>
    </row>
    <row r="66" spans="1:22" x14ac:dyDescent="0.2">
      <c r="K66" s="95"/>
      <c r="L66" s="85"/>
      <c r="M66" s="86"/>
      <c r="N66" s="87"/>
      <c r="O66" s="87"/>
      <c r="P66" s="87"/>
      <c r="Q66" s="86"/>
      <c r="R66" s="87"/>
      <c r="S66" s="87"/>
      <c r="T66" s="87"/>
      <c r="U66" s="86"/>
    </row>
    <row r="67" spans="1:22" s="2" customFormat="1" x14ac:dyDescent="0.2">
      <c r="A67" s="5" t="s">
        <v>13</v>
      </c>
      <c r="B67" s="5"/>
      <c r="C67" s="25"/>
      <c r="D67" s="31">
        <f t="shared" ref="D67:J67" si="19">SUM(D3:D65)</f>
        <v>1919993</v>
      </c>
      <c r="E67" s="30">
        <f t="shared" si="19"/>
        <v>4961781</v>
      </c>
      <c r="F67" s="30">
        <f t="shared" si="19"/>
        <v>787777</v>
      </c>
      <c r="G67" s="30">
        <f t="shared" si="19"/>
        <v>7669551</v>
      </c>
      <c r="H67" s="25">
        <f t="shared" si="19"/>
        <v>12</v>
      </c>
      <c r="I67" s="5">
        <f t="shared" si="19"/>
        <v>15</v>
      </c>
      <c r="J67" s="5">
        <f t="shared" si="19"/>
        <v>0</v>
      </c>
      <c r="K67" s="94"/>
      <c r="L67" s="82"/>
      <c r="M67" s="83"/>
      <c r="N67" s="84"/>
      <c r="O67" s="84"/>
      <c r="P67" s="84"/>
      <c r="Q67" s="83"/>
      <c r="R67" s="84"/>
      <c r="S67" s="84"/>
      <c r="T67" s="84"/>
      <c r="U67" s="84"/>
      <c r="V67" s="25"/>
    </row>
    <row r="68" spans="1:22" x14ac:dyDescent="0.2">
      <c r="K68" s="94"/>
      <c r="L68" s="82"/>
      <c r="M68" s="83"/>
      <c r="N68" s="84"/>
      <c r="O68" s="84"/>
      <c r="P68" s="84"/>
      <c r="Q68" s="83"/>
      <c r="R68" s="84"/>
      <c r="S68" s="84"/>
      <c r="T68" s="84"/>
      <c r="U68" s="84"/>
    </row>
    <row r="69" spans="1:22" x14ac:dyDescent="0.2">
      <c r="A69" t="s">
        <v>163</v>
      </c>
      <c r="C69" s="79">
        <v>0.7</v>
      </c>
      <c r="K69" s="94"/>
      <c r="L69" s="82"/>
      <c r="M69" s="83"/>
      <c r="N69" s="84"/>
      <c r="O69" s="84"/>
      <c r="P69" s="84"/>
      <c r="Q69" s="83"/>
      <c r="R69" s="84"/>
      <c r="S69" s="84"/>
      <c r="T69" s="84"/>
      <c r="U69" s="84"/>
    </row>
    <row r="70" spans="1:22" x14ac:dyDescent="0.2">
      <c r="A70" t="s">
        <v>164</v>
      </c>
      <c r="C70" s="79">
        <f>C69</f>
        <v>0.7</v>
      </c>
      <c r="K70" s="94"/>
      <c r="L70" s="82"/>
      <c r="M70" s="83"/>
      <c r="N70" s="84"/>
      <c r="O70" s="84"/>
      <c r="P70" s="84"/>
      <c r="Q70" s="83"/>
      <c r="R70" s="84"/>
      <c r="S70" s="84"/>
      <c r="T70" s="84"/>
      <c r="U70" s="84"/>
    </row>
    <row r="71" spans="1:22" x14ac:dyDescent="0.2">
      <c r="K71" s="94"/>
      <c r="L71" s="82"/>
      <c r="M71" s="83"/>
      <c r="N71" s="84"/>
      <c r="O71" s="84"/>
      <c r="P71" s="84"/>
      <c r="Q71" s="83"/>
      <c r="R71" s="84"/>
      <c r="S71" s="84"/>
      <c r="T71" s="84"/>
      <c r="U71" s="84"/>
    </row>
    <row r="72" spans="1:22" x14ac:dyDescent="0.2">
      <c r="K72" s="94"/>
      <c r="L72" s="82"/>
      <c r="M72" s="83"/>
      <c r="N72" s="84"/>
      <c r="O72" s="84"/>
      <c r="P72" s="84"/>
      <c r="Q72" s="83"/>
      <c r="R72" s="84"/>
      <c r="S72" s="84"/>
      <c r="T72" s="84"/>
      <c r="U72" s="84"/>
    </row>
    <row r="73" spans="1:22" x14ac:dyDescent="0.2">
      <c r="K73" s="94"/>
      <c r="L73" s="82"/>
      <c r="M73" s="83"/>
      <c r="N73" s="84"/>
      <c r="O73" s="84"/>
      <c r="P73" s="84"/>
      <c r="Q73" s="83"/>
      <c r="R73" s="84"/>
      <c r="S73" s="84"/>
      <c r="T73" s="84"/>
      <c r="U73" s="84"/>
    </row>
    <row r="74" spans="1:22" x14ac:dyDescent="0.2">
      <c r="K74" s="94"/>
      <c r="L74" s="82"/>
      <c r="M74" s="83"/>
      <c r="N74" s="84"/>
      <c r="O74" s="84"/>
      <c r="P74" s="84"/>
      <c r="Q74" s="83"/>
      <c r="R74" s="84"/>
      <c r="S74" s="84"/>
      <c r="T74" s="84"/>
      <c r="U74" s="84"/>
    </row>
    <row r="75" spans="1:22" x14ac:dyDescent="0.2">
      <c r="K75" s="94"/>
      <c r="L75" s="82"/>
      <c r="M75" s="83"/>
      <c r="N75" s="84"/>
      <c r="O75" s="84"/>
      <c r="P75" s="84"/>
      <c r="Q75" s="83"/>
      <c r="R75" s="84"/>
      <c r="S75" s="84"/>
      <c r="T75" s="84"/>
      <c r="U75" s="84"/>
    </row>
    <row r="76" spans="1:22" x14ac:dyDescent="0.2">
      <c r="K76" s="94"/>
      <c r="L76" s="82"/>
      <c r="M76" s="83"/>
      <c r="N76" s="84"/>
      <c r="O76" s="84"/>
      <c r="P76" s="84"/>
      <c r="Q76" s="83"/>
      <c r="R76" s="84"/>
      <c r="S76" s="84"/>
      <c r="T76" s="84"/>
      <c r="U76" s="84"/>
    </row>
    <row r="77" spans="1:22" x14ac:dyDescent="0.2">
      <c r="K77" s="94"/>
      <c r="L77" s="82"/>
      <c r="M77" s="83"/>
      <c r="N77" s="84"/>
      <c r="O77" s="84"/>
      <c r="P77" s="84"/>
      <c r="Q77" s="83"/>
      <c r="R77" s="84"/>
      <c r="S77" s="84"/>
      <c r="T77" s="84"/>
      <c r="U77" s="84"/>
    </row>
    <row r="78" spans="1:22" x14ac:dyDescent="0.2">
      <c r="K78" s="94"/>
      <c r="L78" s="91"/>
      <c r="M78" s="83"/>
      <c r="N78" s="92"/>
      <c r="O78" s="92"/>
      <c r="P78" s="92"/>
      <c r="Q78" s="83"/>
      <c r="R78" s="92"/>
      <c r="S78" s="92"/>
      <c r="T78" s="92"/>
      <c r="U78" s="83"/>
    </row>
    <row r="79" spans="1:22" x14ac:dyDescent="0.2">
      <c r="K79" s="96"/>
      <c r="L79" s="88"/>
      <c r="M79" s="89"/>
      <c r="N79" s="90"/>
      <c r="O79" s="90"/>
      <c r="P79" s="90"/>
      <c r="Q79" s="89"/>
      <c r="R79" s="90"/>
      <c r="S79" s="90"/>
      <c r="T79" s="90"/>
      <c r="U79" s="90"/>
    </row>
    <row r="80" spans="1:22" x14ac:dyDescent="0.2">
      <c r="K80" s="94"/>
      <c r="L80" s="82"/>
      <c r="M80" s="83"/>
      <c r="N80" s="84"/>
      <c r="O80" s="84"/>
      <c r="P80" s="84"/>
      <c r="Q80" s="83"/>
      <c r="R80" s="84"/>
      <c r="S80" s="84"/>
      <c r="T80" s="84"/>
      <c r="U80" s="84"/>
    </row>
    <row r="81" spans="11:21" x14ac:dyDescent="0.2">
      <c r="K81" s="94"/>
      <c r="L81" s="82"/>
      <c r="M81" s="83"/>
      <c r="N81" s="84"/>
      <c r="O81" s="84"/>
      <c r="P81" s="84"/>
      <c r="Q81" s="83"/>
      <c r="R81" s="84"/>
      <c r="S81" s="84"/>
      <c r="T81" s="84"/>
      <c r="U81" s="84"/>
    </row>
    <row r="82" spans="11:21" x14ac:dyDescent="0.2">
      <c r="K82" s="94"/>
      <c r="L82" s="82"/>
      <c r="M82" s="83"/>
      <c r="N82" s="84"/>
      <c r="O82" s="84"/>
      <c r="P82" s="84"/>
      <c r="Q82" s="83"/>
      <c r="R82" s="84"/>
      <c r="S82" s="84"/>
      <c r="T82" s="84"/>
      <c r="U82" s="84"/>
    </row>
    <row r="83" spans="11:21" x14ac:dyDescent="0.2">
      <c r="K83" s="94"/>
      <c r="L83" s="82"/>
      <c r="M83" s="83"/>
      <c r="N83" s="84"/>
      <c r="O83" s="84"/>
      <c r="P83" s="84"/>
      <c r="Q83" s="83"/>
      <c r="R83" s="84"/>
      <c r="S83" s="84"/>
      <c r="T83" s="84"/>
      <c r="U83" s="84"/>
    </row>
    <row r="84" spans="11:21" x14ac:dyDescent="0.2">
      <c r="K84" s="94"/>
      <c r="L84" s="82"/>
      <c r="M84" s="83"/>
      <c r="N84" s="84"/>
      <c r="O84" s="84"/>
      <c r="P84" s="84"/>
      <c r="Q84" s="83"/>
      <c r="R84" s="84"/>
      <c r="S84" s="84"/>
      <c r="T84" s="84"/>
      <c r="U84" s="84"/>
    </row>
    <row r="85" spans="11:21" x14ac:dyDescent="0.2">
      <c r="K85" s="94"/>
      <c r="L85" s="82"/>
      <c r="M85" s="83"/>
      <c r="N85" s="84"/>
      <c r="O85" s="84"/>
      <c r="P85" s="84"/>
      <c r="Q85" s="83"/>
      <c r="R85" s="84"/>
      <c r="S85" s="84"/>
      <c r="T85" s="84"/>
      <c r="U85" s="84"/>
    </row>
    <row r="86" spans="11:21" x14ac:dyDescent="0.2">
      <c r="K86" s="94"/>
      <c r="L86" s="82"/>
      <c r="M86" s="83"/>
      <c r="N86" s="84"/>
      <c r="O86" s="84"/>
      <c r="P86" s="84"/>
      <c r="Q86" s="83"/>
      <c r="R86" s="84"/>
      <c r="S86" s="84"/>
      <c r="T86" s="84"/>
      <c r="U86" s="84"/>
    </row>
    <row r="87" spans="11:21" x14ac:dyDescent="0.2">
      <c r="K87" s="94"/>
      <c r="L87" s="82"/>
      <c r="M87" s="83"/>
      <c r="N87" s="84"/>
      <c r="O87" s="84"/>
      <c r="P87" s="84"/>
      <c r="Q87" s="83"/>
      <c r="R87" s="84"/>
      <c r="S87" s="84"/>
      <c r="T87" s="84"/>
      <c r="U87" s="84"/>
    </row>
    <row r="88" spans="11:21" x14ac:dyDescent="0.2">
      <c r="K88" s="94"/>
      <c r="L88" s="82"/>
      <c r="M88" s="83"/>
      <c r="N88" s="84"/>
      <c r="O88" s="84"/>
      <c r="P88" s="84"/>
      <c r="Q88" s="83"/>
      <c r="R88" s="84"/>
      <c r="S88" s="84"/>
      <c r="T88" s="84"/>
      <c r="U88" s="84"/>
    </row>
    <row r="89" spans="11:21" x14ac:dyDescent="0.2">
      <c r="K89" s="94"/>
      <c r="L89" s="82"/>
      <c r="M89" s="83"/>
      <c r="N89" s="84"/>
      <c r="O89" s="84"/>
      <c r="P89" s="84"/>
      <c r="Q89" s="83"/>
      <c r="R89" s="84"/>
      <c r="S89" s="84"/>
      <c r="T89" s="84"/>
      <c r="U89" s="84"/>
    </row>
    <row r="90" spans="11:21" x14ac:dyDescent="0.2">
      <c r="K90" s="94"/>
      <c r="L90" s="82"/>
      <c r="M90" s="83"/>
      <c r="N90" s="84"/>
      <c r="O90" s="84"/>
      <c r="P90" s="84"/>
      <c r="Q90" s="83"/>
      <c r="R90" s="84"/>
      <c r="S90" s="84"/>
      <c r="T90" s="84"/>
      <c r="U90" s="84"/>
    </row>
    <row r="91" spans="11:21" x14ac:dyDescent="0.2">
      <c r="K91" s="94"/>
      <c r="L91" s="82"/>
      <c r="M91" s="83"/>
      <c r="N91" s="84"/>
      <c r="O91" s="84"/>
      <c r="P91" s="84"/>
      <c r="Q91" s="83"/>
      <c r="R91" s="84"/>
      <c r="S91" s="84"/>
      <c r="T91" s="84"/>
      <c r="U91" s="84"/>
    </row>
    <row r="92" spans="11:21" x14ac:dyDescent="0.2">
      <c r="K92" s="94"/>
      <c r="L92" s="82"/>
      <c r="M92" s="83"/>
      <c r="N92" s="84"/>
      <c r="O92" s="84"/>
      <c r="P92" s="84"/>
      <c r="Q92" s="83"/>
      <c r="R92" s="84"/>
      <c r="S92" s="84"/>
      <c r="T92" s="84"/>
      <c r="U92" s="84"/>
    </row>
    <row r="93" spans="11:21" x14ac:dyDescent="0.2">
      <c r="K93" s="94"/>
      <c r="L93" s="82"/>
      <c r="M93" s="83"/>
      <c r="N93" s="84"/>
      <c r="O93" s="84"/>
      <c r="P93" s="84"/>
      <c r="Q93" s="83"/>
      <c r="R93" s="84"/>
      <c r="S93" s="84"/>
      <c r="T93" s="84"/>
      <c r="U93" s="84"/>
    </row>
    <row r="94" spans="11:21" x14ac:dyDescent="0.2">
      <c r="K94" s="94"/>
      <c r="L94" s="82"/>
      <c r="M94" s="83"/>
      <c r="N94" s="84"/>
      <c r="O94" s="84"/>
      <c r="P94" s="84"/>
      <c r="Q94" s="83"/>
      <c r="R94" s="84"/>
      <c r="S94" s="84"/>
      <c r="T94" s="84"/>
      <c r="U94" s="84"/>
    </row>
    <row r="95" spans="11:21" x14ac:dyDescent="0.2">
      <c r="K95" s="94"/>
      <c r="L95" s="82"/>
      <c r="M95" s="83"/>
      <c r="N95" s="84"/>
      <c r="O95" s="84"/>
      <c r="P95" s="84"/>
      <c r="Q95" s="83"/>
      <c r="R95" s="84"/>
      <c r="S95" s="84"/>
      <c r="T95" s="84"/>
      <c r="U95" s="84"/>
    </row>
    <row r="96" spans="11:21" x14ac:dyDescent="0.2">
      <c r="K96" s="94"/>
      <c r="L96" s="82"/>
      <c r="M96" s="83"/>
      <c r="N96" s="84"/>
      <c r="O96" s="84"/>
      <c r="P96" s="84"/>
      <c r="Q96" s="83"/>
      <c r="R96" s="84"/>
      <c r="S96" s="84"/>
      <c r="T96" s="84"/>
      <c r="U96" s="84"/>
    </row>
    <row r="97" spans="11:21" x14ac:dyDescent="0.2">
      <c r="K97" s="94"/>
      <c r="L97" s="82"/>
      <c r="M97" s="83"/>
      <c r="N97" s="84"/>
      <c r="O97" s="84"/>
      <c r="P97" s="84"/>
      <c r="Q97" s="83"/>
      <c r="R97" s="84"/>
      <c r="S97" s="84"/>
      <c r="T97" s="84"/>
      <c r="U97" s="84"/>
    </row>
    <row r="98" spans="11:21" x14ac:dyDescent="0.2">
      <c r="K98" s="94"/>
      <c r="L98" s="82"/>
      <c r="M98" s="83"/>
      <c r="N98" s="84"/>
      <c r="O98" s="84"/>
      <c r="P98" s="84"/>
      <c r="Q98" s="83"/>
      <c r="R98" s="84"/>
      <c r="S98" s="84"/>
      <c r="T98" s="84"/>
      <c r="U98" s="84"/>
    </row>
    <row r="99" spans="11:21" x14ac:dyDescent="0.2">
      <c r="K99" s="94"/>
      <c r="L99" s="82"/>
      <c r="M99" s="83"/>
      <c r="N99" s="84"/>
      <c r="O99" s="84"/>
      <c r="P99" s="84"/>
      <c r="Q99" s="83"/>
      <c r="R99" s="84"/>
      <c r="S99" s="84"/>
      <c r="T99" s="84"/>
      <c r="U99" s="84"/>
    </row>
    <row r="100" spans="11:21" x14ac:dyDescent="0.2">
      <c r="K100" s="94"/>
      <c r="L100" s="82"/>
      <c r="M100" s="83"/>
      <c r="N100" s="84"/>
      <c r="O100" s="84"/>
      <c r="P100" s="84"/>
      <c r="Q100" s="83"/>
      <c r="R100" s="84"/>
      <c r="S100" s="84"/>
      <c r="T100" s="84"/>
      <c r="U100" s="84"/>
    </row>
    <row r="101" spans="11:21" x14ac:dyDescent="0.2">
      <c r="K101" s="94"/>
      <c r="L101" s="82"/>
      <c r="M101" s="83"/>
      <c r="N101" s="84"/>
      <c r="O101" s="84"/>
      <c r="P101" s="84"/>
      <c r="Q101" s="83"/>
      <c r="R101" s="84"/>
      <c r="S101" s="84"/>
      <c r="T101" s="84"/>
      <c r="U101" s="84"/>
    </row>
    <row r="102" spans="11:21" x14ac:dyDescent="0.2">
      <c r="K102" s="94"/>
      <c r="L102" s="82"/>
      <c r="M102" s="83"/>
      <c r="N102" s="84"/>
      <c r="O102" s="84"/>
      <c r="P102" s="84"/>
      <c r="Q102" s="83"/>
      <c r="R102" s="84"/>
      <c r="S102" s="84"/>
      <c r="T102" s="84"/>
      <c r="U102" s="84"/>
    </row>
    <row r="103" spans="11:21" x14ac:dyDescent="0.2">
      <c r="K103" s="94"/>
      <c r="L103" s="82"/>
      <c r="M103" s="83"/>
      <c r="N103" s="84"/>
      <c r="O103" s="84"/>
      <c r="P103" s="84"/>
      <c r="Q103" s="83"/>
      <c r="R103" s="84"/>
      <c r="S103" s="84"/>
      <c r="T103" s="84"/>
      <c r="U103" s="84"/>
    </row>
    <row r="104" spans="11:21" x14ac:dyDescent="0.2">
      <c r="K104" s="94"/>
      <c r="L104" s="82"/>
      <c r="M104" s="83"/>
      <c r="N104" s="84"/>
      <c r="O104" s="84"/>
      <c r="P104" s="84"/>
      <c r="Q104" s="83"/>
      <c r="R104" s="84"/>
      <c r="S104" s="84"/>
      <c r="T104" s="84"/>
      <c r="U104" s="84"/>
    </row>
    <row r="105" spans="11:21" x14ac:dyDescent="0.2">
      <c r="K105" s="94"/>
      <c r="L105" s="82"/>
      <c r="M105" s="83"/>
      <c r="N105" s="84"/>
      <c r="O105" s="84"/>
      <c r="P105" s="84"/>
      <c r="Q105" s="83"/>
      <c r="R105" s="84"/>
      <c r="S105" s="84"/>
      <c r="T105" s="84"/>
      <c r="U105" s="84"/>
    </row>
    <row r="106" spans="11:21" x14ac:dyDescent="0.2">
      <c r="K106" s="94"/>
      <c r="L106" s="82"/>
      <c r="M106" s="83"/>
      <c r="N106" s="84"/>
      <c r="O106" s="84"/>
      <c r="P106" s="84"/>
      <c r="Q106" s="83"/>
      <c r="R106" s="84"/>
      <c r="S106" s="84"/>
      <c r="T106" s="84"/>
      <c r="U106" s="84"/>
    </row>
    <row r="107" spans="11:21" x14ac:dyDescent="0.2">
      <c r="K107" s="94"/>
      <c r="L107" s="82"/>
      <c r="M107" s="83"/>
      <c r="N107" s="84"/>
      <c r="O107" s="84"/>
      <c r="P107" s="84"/>
      <c r="Q107" s="83"/>
      <c r="R107" s="84"/>
      <c r="S107" s="84"/>
      <c r="T107" s="84"/>
      <c r="U107" s="84"/>
    </row>
    <row r="108" spans="11:21" x14ac:dyDescent="0.2">
      <c r="K108" s="94"/>
      <c r="L108" s="82"/>
      <c r="M108" s="83"/>
      <c r="N108" s="84"/>
      <c r="O108" s="84"/>
      <c r="P108" s="84"/>
      <c r="Q108" s="83"/>
      <c r="R108" s="84"/>
      <c r="S108" s="84"/>
      <c r="T108" s="84"/>
      <c r="U108" s="84"/>
    </row>
    <row r="109" spans="11:21" x14ac:dyDescent="0.2">
      <c r="K109" s="94"/>
      <c r="L109" s="82"/>
      <c r="M109" s="83"/>
      <c r="N109" s="84"/>
      <c r="O109" s="84"/>
      <c r="P109" s="84"/>
      <c r="Q109" s="83"/>
      <c r="R109" s="84"/>
      <c r="S109" s="84"/>
      <c r="T109" s="84"/>
      <c r="U109" s="84"/>
    </row>
    <row r="110" spans="11:21" x14ac:dyDescent="0.2">
      <c r="K110" s="94"/>
      <c r="L110" s="82"/>
      <c r="M110" s="83"/>
      <c r="N110" s="84"/>
      <c r="O110" s="84"/>
      <c r="P110" s="84"/>
      <c r="Q110" s="83"/>
      <c r="R110" s="84"/>
      <c r="S110" s="84"/>
      <c r="T110" s="84"/>
      <c r="U110" s="84"/>
    </row>
    <row r="111" spans="11:21" x14ac:dyDescent="0.2">
      <c r="K111" s="94"/>
      <c r="L111" s="82"/>
      <c r="M111" s="83"/>
      <c r="N111" s="84"/>
      <c r="O111" s="84"/>
      <c r="P111" s="84"/>
      <c r="Q111" s="83"/>
      <c r="R111" s="84"/>
      <c r="S111" s="84"/>
      <c r="T111" s="84"/>
      <c r="U111" s="84"/>
    </row>
    <row r="112" spans="11:21" x14ac:dyDescent="0.2">
      <c r="K112" s="94"/>
      <c r="L112" s="82"/>
      <c r="M112" s="83"/>
      <c r="N112" s="84"/>
      <c r="O112" s="84"/>
      <c r="P112" s="84"/>
      <c r="Q112" s="83"/>
      <c r="R112" s="84"/>
      <c r="S112" s="84"/>
      <c r="T112" s="84"/>
      <c r="U112" s="84"/>
    </row>
    <row r="113" spans="11:21" x14ac:dyDescent="0.2">
      <c r="K113" s="94"/>
      <c r="L113" s="82"/>
      <c r="M113" s="83"/>
      <c r="N113" s="84"/>
      <c r="O113" s="84"/>
      <c r="P113" s="84"/>
      <c r="Q113" s="83"/>
      <c r="R113" s="84"/>
      <c r="S113" s="84"/>
      <c r="T113" s="84"/>
      <c r="U113" s="84"/>
    </row>
    <row r="114" spans="11:21" x14ac:dyDescent="0.2">
      <c r="K114" s="94"/>
      <c r="L114" s="82"/>
      <c r="M114" s="83"/>
      <c r="N114" s="84"/>
      <c r="O114" s="84"/>
      <c r="P114" s="84"/>
      <c r="Q114" s="83"/>
      <c r="R114" s="84"/>
      <c r="S114" s="84"/>
      <c r="T114" s="84"/>
      <c r="U114" s="84"/>
    </row>
    <row r="115" spans="11:21" x14ac:dyDescent="0.2">
      <c r="K115" s="94"/>
      <c r="L115" s="82"/>
      <c r="M115" s="83"/>
      <c r="N115" s="84"/>
      <c r="O115" s="84"/>
      <c r="P115" s="84"/>
      <c r="Q115" s="83"/>
      <c r="R115" s="84"/>
      <c r="S115" s="84"/>
      <c r="T115" s="84"/>
      <c r="U115" s="84"/>
    </row>
    <row r="116" spans="11:21" x14ac:dyDescent="0.2">
      <c r="K116" s="94"/>
      <c r="L116" s="82"/>
      <c r="M116" s="83"/>
      <c r="N116" s="84"/>
      <c r="O116" s="84"/>
      <c r="P116" s="84"/>
      <c r="Q116" s="83"/>
      <c r="R116" s="84"/>
      <c r="S116" s="84"/>
      <c r="T116" s="84"/>
      <c r="U116" s="84"/>
    </row>
    <row r="117" spans="11:21" x14ac:dyDescent="0.2">
      <c r="K117" s="94"/>
      <c r="L117" s="82"/>
      <c r="M117" s="83"/>
      <c r="N117" s="84"/>
      <c r="O117" s="84"/>
      <c r="P117" s="84"/>
      <c r="Q117" s="83"/>
      <c r="R117" s="84"/>
      <c r="S117" s="84"/>
      <c r="T117" s="84"/>
      <c r="U117" s="84"/>
    </row>
    <row r="118" spans="11:21" x14ac:dyDescent="0.2">
      <c r="K118" s="94"/>
      <c r="L118" s="82"/>
      <c r="M118" s="83"/>
      <c r="N118" s="84"/>
      <c r="O118" s="84"/>
      <c r="P118" s="84"/>
      <c r="Q118" s="83"/>
      <c r="R118" s="84"/>
      <c r="S118" s="84"/>
      <c r="T118" s="84"/>
      <c r="U118" s="84"/>
    </row>
    <row r="119" spans="11:21" x14ac:dyDescent="0.2">
      <c r="K119" s="94"/>
      <c r="L119" s="82"/>
      <c r="M119" s="83"/>
      <c r="N119" s="84"/>
      <c r="O119" s="84"/>
      <c r="P119" s="84"/>
      <c r="Q119" s="83"/>
      <c r="R119" s="84"/>
      <c r="S119" s="84"/>
      <c r="T119" s="84"/>
      <c r="U119" s="84"/>
    </row>
    <row r="120" spans="11:21" x14ac:dyDescent="0.2">
      <c r="K120" s="94"/>
      <c r="L120" s="82"/>
      <c r="M120" s="83"/>
      <c r="N120" s="84"/>
      <c r="O120" s="84"/>
      <c r="P120" s="84"/>
      <c r="Q120" s="83"/>
      <c r="R120" s="84"/>
      <c r="S120" s="84"/>
      <c r="T120" s="84"/>
      <c r="U120" s="84"/>
    </row>
    <row r="121" spans="11:21" x14ac:dyDescent="0.2">
      <c r="K121" s="94"/>
      <c r="L121" s="82"/>
      <c r="M121" s="83"/>
      <c r="N121" s="84"/>
      <c r="O121" s="84"/>
      <c r="P121" s="84"/>
      <c r="Q121" s="83"/>
      <c r="R121" s="84"/>
      <c r="S121" s="84"/>
      <c r="T121" s="84"/>
      <c r="U121" s="84"/>
    </row>
    <row r="122" spans="11:21" x14ac:dyDescent="0.2">
      <c r="K122" s="94"/>
      <c r="L122" s="82"/>
      <c r="M122" s="83"/>
      <c r="N122" s="84"/>
      <c r="O122" s="84"/>
      <c r="P122" s="84"/>
      <c r="Q122" s="83"/>
      <c r="R122" s="84"/>
      <c r="S122" s="84"/>
      <c r="T122" s="84"/>
      <c r="U122" s="84"/>
    </row>
    <row r="123" spans="11:21" x14ac:dyDescent="0.2">
      <c r="K123" s="94"/>
      <c r="L123" s="82"/>
      <c r="M123" s="83"/>
      <c r="N123" s="84"/>
      <c r="O123" s="84"/>
      <c r="P123" s="84"/>
      <c r="Q123" s="83"/>
      <c r="R123" s="84"/>
      <c r="S123" s="84"/>
      <c r="T123" s="84"/>
      <c r="U123" s="84"/>
    </row>
    <row r="124" spans="11:21" x14ac:dyDescent="0.2">
      <c r="K124" s="94"/>
      <c r="L124" s="82"/>
      <c r="M124" s="83"/>
      <c r="N124" s="84"/>
      <c r="O124" s="84"/>
      <c r="P124" s="84"/>
      <c r="Q124" s="83"/>
      <c r="R124" s="84"/>
      <c r="S124" s="84"/>
      <c r="T124" s="84"/>
      <c r="U124" s="84"/>
    </row>
    <row r="125" spans="11:21" x14ac:dyDescent="0.2">
      <c r="K125" s="94"/>
      <c r="L125" s="82"/>
      <c r="M125" s="83"/>
      <c r="N125" s="84"/>
      <c r="O125" s="84"/>
      <c r="P125" s="84"/>
      <c r="Q125" s="83"/>
      <c r="R125" s="84"/>
      <c r="S125" s="84"/>
      <c r="T125" s="84"/>
      <c r="U125" s="84"/>
    </row>
    <row r="126" spans="11:21" x14ac:dyDescent="0.2">
      <c r="K126" s="94"/>
      <c r="L126" s="82"/>
      <c r="M126" s="83"/>
      <c r="N126" s="84"/>
      <c r="O126" s="84"/>
      <c r="P126" s="84"/>
      <c r="Q126" s="83"/>
      <c r="R126" s="84"/>
      <c r="S126" s="84"/>
      <c r="T126" s="84"/>
      <c r="U126" s="84"/>
    </row>
    <row r="127" spans="11:21" x14ac:dyDescent="0.2">
      <c r="K127" s="94"/>
      <c r="L127" s="82"/>
      <c r="M127" s="83"/>
      <c r="N127" s="84"/>
      <c r="O127" s="84"/>
      <c r="P127" s="84"/>
      <c r="Q127" s="83"/>
      <c r="R127" s="84"/>
      <c r="S127" s="84"/>
      <c r="T127" s="84"/>
      <c r="U127" s="84"/>
    </row>
    <row r="128" spans="11:21" x14ac:dyDescent="0.2">
      <c r="K128" s="94"/>
      <c r="L128" s="82"/>
      <c r="M128" s="83"/>
      <c r="N128" s="84"/>
      <c r="O128" s="84"/>
      <c r="P128" s="84"/>
      <c r="Q128" s="83"/>
      <c r="R128" s="84"/>
      <c r="S128" s="84"/>
      <c r="T128" s="84"/>
      <c r="U128" s="84"/>
    </row>
    <row r="129" spans="11:21" x14ac:dyDescent="0.2">
      <c r="K129" s="94"/>
      <c r="L129" s="82"/>
      <c r="M129" s="83"/>
      <c r="N129" s="84"/>
      <c r="O129" s="84"/>
      <c r="P129" s="84"/>
      <c r="Q129" s="83"/>
      <c r="R129" s="84"/>
      <c r="S129" s="84"/>
      <c r="T129" s="84"/>
      <c r="U129" s="84"/>
    </row>
    <row r="130" spans="11:21" x14ac:dyDescent="0.2">
      <c r="K130" s="94"/>
      <c r="L130" s="82"/>
      <c r="M130" s="83"/>
      <c r="N130" s="84"/>
      <c r="O130" s="84"/>
      <c r="P130" s="84"/>
      <c r="Q130" s="83"/>
      <c r="R130" s="84"/>
      <c r="S130" s="84"/>
      <c r="T130" s="84"/>
      <c r="U130" s="84"/>
    </row>
    <row r="131" spans="11:21" x14ac:dyDescent="0.2">
      <c r="K131" s="94"/>
      <c r="L131" s="82"/>
      <c r="M131" s="83"/>
      <c r="N131" s="84"/>
      <c r="O131" s="84"/>
      <c r="P131" s="84"/>
      <c r="Q131" s="83"/>
      <c r="R131" s="84"/>
      <c r="S131" s="84"/>
      <c r="T131" s="84"/>
      <c r="U131" s="84"/>
    </row>
    <row r="132" spans="11:21" x14ac:dyDescent="0.2">
      <c r="K132" s="94"/>
      <c r="L132" s="82"/>
      <c r="M132" s="83"/>
      <c r="N132" s="84"/>
      <c r="O132" s="84"/>
      <c r="P132" s="84"/>
      <c r="Q132" s="83"/>
      <c r="R132" s="84"/>
      <c r="S132" s="84"/>
      <c r="T132" s="84"/>
      <c r="U132" s="84"/>
    </row>
    <row r="133" spans="11:21" x14ac:dyDescent="0.2">
      <c r="K133" s="94"/>
      <c r="L133" s="82"/>
      <c r="M133" s="83"/>
      <c r="N133" s="84"/>
      <c r="O133" s="84"/>
      <c r="P133" s="84"/>
      <c r="Q133" s="83"/>
      <c r="R133" s="84"/>
      <c r="S133" s="84"/>
      <c r="T133" s="84"/>
      <c r="U133" s="84"/>
    </row>
    <row r="134" spans="11:21" x14ac:dyDescent="0.2">
      <c r="K134" s="94"/>
      <c r="L134" s="82"/>
      <c r="M134" s="83"/>
      <c r="N134" s="84"/>
      <c r="O134" s="84"/>
      <c r="P134" s="84"/>
      <c r="Q134" s="83"/>
      <c r="R134" s="84"/>
      <c r="S134" s="84"/>
      <c r="T134" s="84"/>
      <c r="U134" s="84"/>
    </row>
    <row r="135" spans="11:21" x14ac:dyDescent="0.2">
      <c r="K135" s="94"/>
      <c r="L135" s="82"/>
      <c r="M135" s="83"/>
      <c r="N135" s="84"/>
      <c r="O135" s="84"/>
      <c r="P135" s="84"/>
      <c r="Q135" s="83"/>
      <c r="R135" s="84"/>
      <c r="S135" s="84"/>
      <c r="T135" s="84"/>
      <c r="U135" s="84"/>
    </row>
    <row r="136" spans="11:21" x14ac:dyDescent="0.2">
      <c r="K136" s="94"/>
      <c r="L136" s="82"/>
      <c r="M136" s="83"/>
      <c r="N136" s="84"/>
      <c r="O136" s="84"/>
      <c r="P136" s="84"/>
      <c r="Q136" s="83"/>
      <c r="R136" s="84"/>
      <c r="S136" s="84"/>
      <c r="T136" s="84"/>
      <c r="U136" s="84"/>
    </row>
    <row r="137" spans="11:21" x14ac:dyDescent="0.2">
      <c r="K137" s="94"/>
      <c r="L137" s="82"/>
      <c r="M137" s="83"/>
      <c r="N137" s="84"/>
      <c r="O137" s="84"/>
      <c r="P137" s="84"/>
      <c r="Q137" s="83"/>
      <c r="R137" s="84"/>
      <c r="S137" s="84"/>
      <c r="T137" s="84"/>
      <c r="U137" s="84"/>
    </row>
    <row r="138" spans="11:21" x14ac:dyDescent="0.2">
      <c r="K138" s="94"/>
      <c r="L138" s="82"/>
      <c r="M138" s="83"/>
      <c r="N138" s="84"/>
      <c r="O138" s="84"/>
      <c r="P138" s="84"/>
      <c r="Q138" s="83"/>
      <c r="R138" s="84"/>
      <c r="S138" s="84"/>
      <c r="T138" s="84"/>
      <c r="U138" s="84"/>
    </row>
    <row r="139" spans="11:21" x14ac:dyDescent="0.2">
      <c r="K139" s="94"/>
      <c r="L139" s="82"/>
      <c r="M139" s="83"/>
      <c r="N139" s="84"/>
      <c r="O139" s="84"/>
      <c r="P139" s="84"/>
      <c r="Q139" s="83"/>
      <c r="R139" s="84"/>
      <c r="S139" s="84"/>
      <c r="T139" s="84"/>
      <c r="U139" s="84"/>
    </row>
    <row r="140" spans="11:21" x14ac:dyDescent="0.2">
      <c r="K140" s="94"/>
      <c r="L140" s="82"/>
      <c r="M140" s="83"/>
      <c r="N140" s="84"/>
      <c r="O140" s="84"/>
      <c r="P140" s="84"/>
      <c r="Q140" s="83"/>
      <c r="R140" s="84"/>
      <c r="S140" s="84"/>
      <c r="T140" s="84"/>
      <c r="U140" s="84"/>
    </row>
    <row r="141" spans="11:21" x14ac:dyDescent="0.2">
      <c r="K141" s="94"/>
      <c r="L141" s="82"/>
      <c r="M141" s="83"/>
      <c r="N141" s="84"/>
      <c r="O141" s="84"/>
      <c r="P141" s="84"/>
      <c r="Q141" s="83"/>
      <c r="R141" s="84"/>
      <c r="S141" s="84"/>
      <c r="T141" s="84"/>
      <c r="U141" s="84"/>
    </row>
    <row r="142" spans="11:21" x14ac:dyDescent="0.2">
      <c r="K142" s="94"/>
      <c r="L142" s="82"/>
      <c r="M142" s="83"/>
      <c r="N142" s="84"/>
      <c r="O142" s="84"/>
      <c r="P142" s="84"/>
      <c r="Q142" s="83"/>
      <c r="R142" s="84"/>
      <c r="S142" s="84"/>
      <c r="T142" s="84"/>
      <c r="U142" s="84"/>
    </row>
    <row r="143" spans="11:21" x14ac:dyDescent="0.2">
      <c r="K143" s="94"/>
      <c r="L143" s="82"/>
      <c r="M143" s="83"/>
      <c r="N143" s="84"/>
      <c r="O143" s="84"/>
      <c r="P143" s="84"/>
      <c r="Q143" s="83"/>
      <c r="R143" s="84"/>
      <c r="S143" s="84"/>
      <c r="T143" s="84"/>
      <c r="U143" s="84"/>
    </row>
    <row r="144" spans="11:21" x14ac:dyDescent="0.2">
      <c r="K144" s="94"/>
      <c r="L144" s="82"/>
      <c r="M144" s="83"/>
      <c r="N144" s="84"/>
      <c r="O144" s="84"/>
      <c r="P144" s="84"/>
      <c r="Q144" s="83"/>
      <c r="R144" s="84"/>
      <c r="S144" s="84"/>
      <c r="T144" s="84"/>
      <c r="U144" s="84"/>
    </row>
    <row r="145" spans="11:21" x14ac:dyDescent="0.2">
      <c r="K145" s="94"/>
      <c r="L145" s="82"/>
      <c r="M145" s="83"/>
      <c r="N145" s="84"/>
      <c r="O145" s="84"/>
      <c r="P145" s="84"/>
      <c r="Q145" s="83"/>
      <c r="R145" s="84"/>
      <c r="S145" s="84"/>
      <c r="T145" s="84"/>
      <c r="U145" s="84"/>
    </row>
    <row r="146" spans="11:21" x14ac:dyDescent="0.2">
      <c r="K146" s="94"/>
      <c r="L146" s="82"/>
      <c r="M146" s="83"/>
      <c r="N146" s="84"/>
      <c r="O146" s="84"/>
      <c r="P146" s="84"/>
      <c r="Q146" s="83"/>
      <c r="R146" s="84"/>
      <c r="S146" s="84"/>
      <c r="T146" s="84"/>
      <c r="U146" s="84"/>
    </row>
    <row r="147" spans="11:21" x14ac:dyDescent="0.2">
      <c r="K147" s="94"/>
      <c r="L147" s="82"/>
      <c r="M147" s="83"/>
      <c r="N147" s="84"/>
      <c r="O147" s="84"/>
      <c r="P147" s="84"/>
      <c r="Q147" s="83"/>
      <c r="R147" s="84"/>
      <c r="S147" s="84"/>
      <c r="T147" s="84"/>
      <c r="U147" s="84"/>
    </row>
    <row r="148" spans="11:21" x14ac:dyDescent="0.2">
      <c r="K148" s="94"/>
      <c r="L148" s="82"/>
      <c r="M148" s="83"/>
      <c r="N148" s="84"/>
      <c r="O148" s="84"/>
      <c r="P148" s="84"/>
      <c r="Q148" s="83"/>
      <c r="R148" s="84"/>
      <c r="S148" s="84"/>
      <c r="T148" s="84"/>
      <c r="U148" s="84"/>
    </row>
    <row r="149" spans="11:21" x14ac:dyDescent="0.2">
      <c r="K149" s="94"/>
      <c r="L149" s="82"/>
      <c r="M149" s="83"/>
      <c r="N149" s="84"/>
      <c r="O149" s="84"/>
      <c r="P149" s="84"/>
      <c r="Q149" s="83"/>
      <c r="R149" s="84"/>
      <c r="S149" s="84"/>
      <c r="T149" s="84"/>
      <c r="U149" s="84"/>
    </row>
    <row r="150" spans="11:21" x14ac:dyDescent="0.2">
      <c r="K150" s="94"/>
      <c r="L150" s="82"/>
      <c r="M150" s="83"/>
      <c r="N150" s="84"/>
      <c r="O150" s="84"/>
      <c r="P150" s="84"/>
      <c r="Q150" s="83"/>
      <c r="R150" s="84"/>
      <c r="S150" s="84"/>
      <c r="T150" s="84"/>
      <c r="U150" s="84"/>
    </row>
    <row r="151" spans="11:21" x14ac:dyDescent="0.2">
      <c r="K151" s="94"/>
      <c r="L151" s="82"/>
      <c r="M151" s="83"/>
      <c r="N151" s="84"/>
      <c r="O151" s="84"/>
      <c r="P151" s="84"/>
      <c r="Q151" s="83"/>
      <c r="R151" s="84"/>
      <c r="S151" s="84"/>
      <c r="T151" s="84"/>
      <c r="U151" s="84"/>
    </row>
    <row r="152" spans="11:21" x14ac:dyDescent="0.2">
      <c r="K152" s="94"/>
      <c r="L152" s="82"/>
      <c r="M152" s="83"/>
      <c r="N152" s="84"/>
      <c r="O152" s="84"/>
      <c r="P152" s="84"/>
      <c r="Q152" s="83"/>
      <c r="R152" s="84"/>
      <c r="S152" s="84"/>
      <c r="T152" s="84"/>
      <c r="U152" s="84"/>
    </row>
    <row r="153" spans="11:21" x14ac:dyDescent="0.2">
      <c r="K153" s="94"/>
      <c r="L153" s="82"/>
      <c r="M153" s="83"/>
      <c r="N153" s="84"/>
      <c r="O153" s="84"/>
      <c r="P153" s="84"/>
      <c r="Q153" s="83"/>
      <c r="R153" s="84"/>
      <c r="S153" s="84"/>
      <c r="T153" s="84"/>
      <c r="U153" s="84"/>
    </row>
    <row r="154" spans="11:21" x14ac:dyDescent="0.2">
      <c r="K154" s="94"/>
      <c r="L154" s="82"/>
      <c r="M154" s="83"/>
      <c r="N154" s="84"/>
      <c r="O154" s="84"/>
      <c r="P154" s="84"/>
      <c r="Q154" s="83"/>
      <c r="R154" s="84"/>
      <c r="S154" s="84"/>
      <c r="T154" s="84"/>
      <c r="U154" s="84"/>
    </row>
    <row r="155" spans="11:21" x14ac:dyDescent="0.2">
      <c r="K155" s="94"/>
      <c r="L155" s="82"/>
      <c r="M155" s="83"/>
      <c r="N155" s="84"/>
      <c r="O155" s="84"/>
      <c r="P155" s="84"/>
      <c r="Q155" s="83"/>
      <c r="R155" s="84"/>
      <c r="S155" s="84"/>
      <c r="T155" s="84"/>
      <c r="U155" s="84"/>
    </row>
    <row r="156" spans="11:21" x14ac:dyDescent="0.2">
      <c r="K156" s="94"/>
      <c r="L156" s="82"/>
      <c r="M156" s="83"/>
      <c r="N156" s="84"/>
      <c r="O156" s="84"/>
      <c r="P156" s="84"/>
      <c r="Q156" s="83"/>
      <c r="R156" s="84"/>
      <c r="S156" s="84"/>
      <c r="T156" s="84"/>
      <c r="U156" s="84"/>
    </row>
    <row r="157" spans="11:21" x14ac:dyDescent="0.2">
      <c r="K157" s="94"/>
      <c r="L157" s="82"/>
      <c r="M157" s="83"/>
      <c r="N157" s="84"/>
      <c r="O157" s="84"/>
      <c r="P157" s="84"/>
      <c r="Q157" s="83"/>
      <c r="R157" s="84"/>
      <c r="S157" s="84"/>
      <c r="T157" s="84"/>
      <c r="U157" s="84"/>
    </row>
    <row r="158" spans="11:21" x14ac:dyDescent="0.2">
      <c r="K158" s="94"/>
      <c r="L158" s="82"/>
      <c r="M158" s="83"/>
      <c r="N158" s="84"/>
      <c r="O158" s="84"/>
      <c r="P158" s="84"/>
      <c r="Q158" s="83"/>
      <c r="R158" s="84"/>
      <c r="S158" s="84"/>
      <c r="T158" s="84"/>
      <c r="U158" s="84"/>
    </row>
    <row r="159" spans="11:21" x14ac:dyDescent="0.2">
      <c r="K159" s="94"/>
      <c r="L159" s="82"/>
      <c r="M159" s="83"/>
      <c r="N159" s="84"/>
      <c r="O159" s="84"/>
      <c r="P159" s="84"/>
      <c r="Q159" s="83"/>
      <c r="R159" s="84"/>
      <c r="S159" s="84"/>
      <c r="T159" s="84"/>
      <c r="U159" s="84"/>
    </row>
    <row r="160" spans="11:21" x14ac:dyDescent="0.2">
      <c r="K160" s="94"/>
      <c r="L160" s="82"/>
      <c r="M160" s="83"/>
      <c r="N160" s="84"/>
      <c r="O160" s="84"/>
      <c r="P160" s="84"/>
      <c r="Q160" s="83"/>
      <c r="R160" s="84"/>
      <c r="S160" s="84"/>
      <c r="T160" s="84"/>
      <c r="U160" s="84"/>
    </row>
    <row r="161" spans="11:21" x14ac:dyDescent="0.2">
      <c r="K161" s="94"/>
      <c r="L161" s="82"/>
      <c r="M161" s="83"/>
      <c r="N161" s="84"/>
      <c r="O161" s="84"/>
      <c r="P161" s="84"/>
      <c r="Q161" s="83"/>
      <c r="R161" s="84"/>
      <c r="S161" s="84"/>
      <c r="T161" s="84"/>
      <c r="U161" s="84"/>
    </row>
    <row r="162" spans="11:21" x14ac:dyDescent="0.2">
      <c r="K162" s="94"/>
      <c r="L162" s="82"/>
      <c r="M162" s="83"/>
      <c r="N162" s="84"/>
      <c r="O162" s="84"/>
      <c r="P162" s="84"/>
      <c r="Q162" s="83"/>
      <c r="R162" s="84"/>
      <c r="S162" s="84"/>
      <c r="T162" s="84"/>
      <c r="U162" s="84"/>
    </row>
    <row r="163" spans="11:21" x14ac:dyDescent="0.2">
      <c r="K163" s="94"/>
      <c r="L163" s="82"/>
      <c r="M163" s="83"/>
      <c r="N163" s="84"/>
      <c r="O163" s="84"/>
      <c r="P163" s="84"/>
      <c r="Q163" s="83"/>
      <c r="R163" s="84"/>
      <c r="S163" s="84"/>
      <c r="T163" s="84"/>
      <c r="U163" s="84"/>
    </row>
    <row r="164" spans="11:21" x14ac:dyDescent="0.2">
      <c r="K164" s="94"/>
      <c r="L164" s="82"/>
      <c r="M164" s="83"/>
      <c r="N164" s="84"/>
      <c r="O164" s="84"/>
      <c r="P164" s="84"/>
      <c r="Q164" s="83"/>
      <c r="R164" s="84"/>
      <c r="S164" s="84"/>
      <c r="T164" s="84"/>
      <c r="U164" s="84"/>
    </row>
    <row r="165" spans="11:21" x14ac:dyDescent="0.2">
      <c r="K165" s="94"/>
      <c r="L165" s="82"/>
      <c r="M165" s="83"/>
      <c r="N165" s="84"/>
      <c r="O165" s="84"/>
      <c r="P165" s="84"/>
      <c r="Q165" s="83"/>
      <c r="R165" s="84"/>
      <c r="S165" s="84"/>
      <c r="T165" s="84"/>
      <c r="U165" s="84"/>
    </row>
    <row r="166" spans="11:21" x14ac:dyDescent="0.2">
      <c r="K166" s="94"/>
      <c r="L166" s="82"/>
      <c r="M166" s="83"/>
      <c r="N166" s="84"/>
      <c r="O166" s="84"/>
      <c r="P166" s="84"/>
      <c r="Q166" s="83"/>
      <c r="R166" s="84"/>
      <c r="S166" s="84"/>
      <c r="T166" s="84"/>
      <c r="U166" s="84"/>
    </row>
    <row r="167" spans="11:21" x14ac:dyDescent="0.2">
      <c r="K167" s="94"/>
      <c r="L167" s="82"/>
      <c r="M167" s="83"/>
      <c r="N167" s="84"/>
      <c r="O167" s="84"/>
      <c r="P167" s="84"/>
      <c r="Q167" s="83"/>
      <c r="R167" s="84"/>
      <c r="S167" s="84"/>
      <c r="T167" s="84"/>
      <c r="U167" s="84"/>
    </row>
    <row r="168" spans="11:21" x14ac:dyDescent="0.2">
      <c r="K168" s="94"/>
      <c r="L168" s="82"/>
      <c r="M168" s="83"/>
      <c r="N168" s="84"/>
      <c r="O168" s="84"/>
      <c r="P168" s="84"/>
      <c r="Q168" s="83"/>
      <c r="R168" s="84"/>
      <c r="S168" s="84"/>
      <c r="T168" s="84"/>
      <c r="U168" s="84"/>
    </row>
    <row r="169" spans="11:21" x14ac:dyDescent="0.2">
      <c r="K169" s="94"/>
      <c r="L169" s="82"/>
      <c r="M169" s="83"/>
      <c r="N169" s="84"/>
      <c r="O169" s="84"/>
      <c r="P169" s="84"/>
      <c r="Q169" s="83"/>
      <c r="R169" s="84"/>
      <c r="S169" s="84"/>
      <c r="T169" s="84"/>
      <c r="U169" s="84"/>
    </row>
    <row r="170" spans="11:21" x14ac:dyDescent="0.2">
      <c r="K170" s="94"/>
      <c r="L170" s="82"/>
      <c r="M170" s="83"/>
      <c r="N170" s="84"/>
      <c r="O170" s="84"/>
      <c r="P170" s="84"/>
      <c r="Q170" s="83"/>
      <c r="R170" s="84"/>
      <c r="S170" s="84"/>
      <c r="T170" s="84"/>
      <c r="U170" s="84"/>
    </row>
    <row r="171" spans="11:21" x14ac:dyDescent="0.2">
      <c r="K171" s="94"/>
      <c r="L171" s="82"/>
      <c r="M171" s="83"/>
      <c r="N171" s="84"/>
      <c r="O171" s="84"/>
      <c r="P171" s="84"/>
      <c r="Q171" s="83"/>
      <c r="R171" s="84"/>
      <c r="S171" s="84"/>
      <c r="T171" s="84"/>
      <c r="U171" s="84"/>
    </row>
    <row r="172" spans="11:21" x14ac:dyDescent="0.2">
      <c r="K172" s="94"/>
      <c r="L172" s="82"/>
      <c r="M172" s="83"/>
      <c r="N172" s="84"/>
      <c r="O172" s="84"/>
      <c r="P172" s="84"/>
      <c r="Q172" s="83"/>
      <c r="R172" s="84"/>
      <c r="S172" s="84"/>
      <c r="T172" s="84"/>
      <c r="U172" s="84"/>
    </row>
    <row r="173" spans="11:21" x14ac:dyDescent="0.2">
      <c r="K173" s="94"/>
      <c r="L173" s="82"/>
      <c r="M173" s="83"/>
      <c r="N173" s="84"/>
      <c r="O173" s="84"/>
      <c r="P173" s="84"/>
      <c r="Q173" s="83"/>
      <c r="R173" s="84"/>
      <c r="S173" s="84"/>
      <c r="T173" s="84"/>
      <c r="U173" s="84"/>
    </row>
    <row r="174" spans="11:21" x14ac:dyDescent="0.2">
      <c r="K174" s="94"/>
      <c r="L174" s="82"/>
      <c r="M174" s="83"/>
      <c r="N174" s="84"/>
      <c r="O174" s="84"/>
      <c r="P174" s="84"/>
      <c r="Q174" s="83"/>
      <c r="R174" s="84"/>
      <c r="S174" s="84"/>
      <c r="T174" s="84"/>
      <c r="U174" s="84"/>
    </row>
    <row r="175" spans="11:21" x14ac:dyDescent="0.2">
      <c r="K175" s="94"/>
      <c r="L175" s="82"/>
      <c r="M175" s="83"/>
      <c r="N175" s="84"/>
      <c r="O175" s="84"/>
      <c r="P175" s="84"/>
      <c r="Q175" s="83"/>
      <c r="R175" s="84"/>
      <c r="S175" s="84"/>
      <c r="T175" s="84"/>
      <c r="U175" s="84"/>
    </row>
    <row r="176" spans="11:21" x14ac:dyDescent="0.2">
      <c r="K176" s="94"/>
      <c r="L176" s="82"/>
      <c r="M176" s="83"/>
      <c r="N176" s="84"/>
      <c r="O176" s="84"/>
      <c r="P176" s="84"/>
      <c r="Q176" s="83"/>
      <c r="R176" s="84"/>
      <c r="S176" s="84"/>
      <c r="T176" s="84"/>
      <c r="U176" s="84"/>
    </row>
    <row r="177" spans="11:21" x14ac:dyDescent="0.2">
      <c r="K177" s="94"/>
      <c r="L177" s="82"/>
      <c r="M177" s="83"/>
      <c r="N177" s="84"/>
      <c r="O177" s="84"/>
      <c r="P177" s="84"/>
      <c r="Q177" s="83"/>
      <c r="R177" s="84"/>
      <c r="S177" s="84"/>
      <c r="T177" s="84"/>
      <c r="U177" s="84"/>
    </row>
    <row r="178" spans="11:21" x14ac:dyDescent="0.2">
      <c r="K178" s="94"/>
      <c r="L178" s="82"/>
      <c r="M178" s="83"/>
      <c r="N178" s="84"/>
      <c r="O178" s="84"/>
      <c r="P178" s="84"/>
      <c r="Q178" s="83"/>
      <c r="R178" s="84"/>
      <c r="S178" s="84"/>
      <c r="T178" s="84"/>
      <c r="U178" s="84"/>
    </row>
    <row r="179" spans="11:21" x14ac:dyDescent="0.2">
      <c r="K179" s="94"/>
      <c r="L179" s="82"/>
      <c r="M179" s="83"/>
      <c r="N179" s="84"/>
      <c r="O179" s="84"/>
      <c r="P179" s="84"/>
      <c r="Q179" s="83"/>
      <c r="R179" s="84"/>
      <c r="S179" s="84"/>
      <c r="T179" s="84"/>
      <c r="U179" s="84"/>
    </row>
    <row r="180" spans="11:21" x14ac:dyDescent="0.2">
      <c r="K180" s="94"/>
      <c r="L180" s="82"/>
      <c r="M180" s="83"/>
      <c r="N180" s="84"/>
      <c r="O180" s="84"/>
      <c r="P180" s="84"/>
      <c r="Q180" s="83"/>
      <c r="R180" s="84"/>
      <c r="S180" s="84"/>
      <c r="T180" s="84"/>
      <c r="U180" s="84"/>
    </row>
    <row r="181" spans="11:21" x14ac:dyDescent="0.2">
      <c r="K181" s="94"/>
      <c r="L181" s="82"/>
      <c r="M181" s="83"/>
      <c r="N181" s="84"/>
      <c r="O181" s="84"/>
      <c r="P181" s="84"/>
      <c r="Q181" s="83"/>
      <c r="R181" s="84"/>
      <c r="S181" s="84"/>
      <c r="T181" s="84"/>
      <c r="U181" s="84"/>
    </row>
    <row r="182" spans="11:21" x14ac:dyDescent="0.2">
      <c r="K182" s="94"/>
      <c r="L182" s="82"/>
      <c r="M182" s="83"/>
      <c r="N182" s="84"/>
      <c r="O182" s="84"/>
      <c r="P182" s="84"/>
      <c r="Q182" s="83"/>
      <c r="R182" s="84"/>
      <c r="S182" s="84"/>
      <c r="T182" s="84"/>
      <c r="U182" s="84"/>
    </row>
    <row r="183" spans="11:21" x14ac:dyDescent="0.2">
      <c r="K183" s="94"/>
      <c r="L183" s="82"/>
      <c r="M183" s="83"/>
      <c r="N183" s="84"/>
      <c r="O183" s="84"/>
      <c r="P183" s="84"/>
      <c r="Q183" s="83"/>
      <c r="R183" s="84"/>
      <c r="S183" s="84"/>
      <c r="T183" s="84"/>
      <c r="U183" s="84"/>
    </row>
    <row r="184" spans="11:21" x14ac:dyDescent="0.2">
      <c r="K184" s="94"/>
      <c r="L184" s="82"/>
      <c r="M184" s="83"/>
      <c r="N184" s="84"/>
      <c r="O184" s="84"/>
      <c r="P184" s="84"/>
      <c r="Q184" s="83"/>
      <c r="R184" s="84"/>
      <c r="S184" s="84"/>
      <c r="T184" s="84"/>
      <c r="U184" s="84"/>
    </row>
    <row r="185" spans="11:21" x14ac:dyDescent="0.2">
      <c r="K185" s="94"/>
      <c r="L185" s="82"/>
      <c r="M185" s="83"/>
      <c r="N185" s="84"/>
      <c r="O185" s="84"/>
      <c r="P185" s="84"/>
      <c r="Q185" s="83"/>
      <c r="R185" s="84"/>
      <c r="S185" s="84"/>
      <c r="T185" s="84"/>
      <c r="U185" s="84"/>
    </row>
    <row r="186" spans="11:21" x14ac:dyDescent="0.2">
      <c r="K186" s="94"/>
      <c r="L186" s="82"/>
      <c r="M186" s="83"/>
      <c r="N186" s="84"/>
      <c r="O186" s="84"/>
      <c r="P186" s="84"/>
      <c r="Q186" s="83"/>
      <c r="R186" s="84"/>
      <c r="S186" s="84"/>
      <c r="T186" s="84"/>
      <c r="U186" s="84"/>
    </row>
    <row r="187" spans="11:21" x14ac:dyDescent="0.2">
      <c r="K187" s="94"/>
      <c r="L187" s="82"/>
      <c r="M187" s="83"/>
      <c r="N187" s="84"/>
      <c r="O187" s="84"/>
      <c r="P187" s="84"/>
      <c r="Q187" s="83"/>
      <c r="R187" s="84"/>
      <c r="S187" s="84"/>
      <c r="T187" s="84"/>
      <c r="U187" s="84"/>
    </row>
    <row r="188" spans="11:21" x14ac:dyDescent="0.2">
      <c r="K188" s="94"/>
      <c r="L188" s="82"/>
      <c r="M188" s="83"/>
      <c r="N188" s="84"/>
      <c r="O188" s="84"/>
      <c r="P188" s="84"/>
      <c r="Q188" s="83"/>
      <c r="R188" s="84"/>
      <c r="S188" s="84"/>
      <c r="T188" s="84"/>
      <c r="U188" s="84"/>
    </row>
    <row r="189" spans="11:21" x14ac:dyDescent="0.2">
      <c r="K189" s="94"/>
      <c r="L189" s="82"/>
      <c r="M189" s="83"/>
      <c r="N189" s="84"/>
      <c r="O189" s="84"/>
      <c r="P189" s="84"/>
      <c r="Q189" s="83"/>
      <c r="R189" s="84"/>
      <c r="S189" s="84"/>
      <c r="T189" s="84"/>
      <c r="U189" s="84"/>
    </row>
    <row r="190" spans="11:21" x14ac:dyDescent="0.2">
      <c r="K190" s="94"/>
      <c r="L190" s="82"/>
      <c r="M190" s="83"/>
      <c r="N190" s="84"/>
      <c r="O190" s="84"/>
      <c r="P190" s="84"/>
      <c r="Q190" s="83"/>
      <c r="R190" s="84"/>
      <c r="S190" s="84"/>
      <c r="T190" s="84"/>
      <c r="U190" s="84"/>
    </row>
    <row r="191" spans="11:21" x14ac:dyDescent="0.2">
      <c r="K191" s="94"/>
      <c r="L191" s="82"/>
      <c r="M191" s="83"/>
      <c r="N191" s="84"/>
      <c r="O191" s="84"/>
      <c r="P191" s="84"/>
      <c r="Q191" s="83"/>
      <c r="R191" s="84"/>
      <c r="S191" s="84"/>
      <c r="T191" s="84"/>
      <c r="U191" s="84"/>
    </row>
    <row r="192" spans="11:21" x14ac:dyDescent="0.2">
      <c r="K192" s="94"/>
      <c r="L192" s="82"/>
      <c r="M192" s="83"/>
      <c r="N192" s="84"/>
      <c r="O192" s="84"/>
      <c r="P192" s="84"/>
      <c r="Q192" s="83"/>
      <c r="R192" s="84"/>
      <c r="S192" s="84"/>
      <c r="T192" s="84"/>
      <c r="U192" s="84"/>
    </row>
    <row r="193" spans="11:21" x14ac:dyDescent="0.2">
      <c r="K193" s="94"/>
      <c r="L193" s="82"/>
      <c r="M193" s="83"/>
      <c r="N193" s="84"/>
      <c r="O193" s="84"/>
      <c r="P193" s="84"/>
      <c r="Q193" s="83"/>
      <c r="R193" s="84"/>
      <c r="S193" s="84"/>
      <c r="T193" s="84"/>
      <c r="U193" s="84"/>
    </row>
    <row r="194" spans="11:21" x14ac:dyDescent="0.2">
      <c r="K194" s="94"/>
      <c r="L194" s="82"/>
      <c r="M194" s="83"/>
      <c r="N194" s="84"/>
      <c r="O194" s="84"/>
      <c r="P194" s="84"/>
      <c r="Q194" s="83"/>
      <c r="R194" s="84"/>
      <c r="S194" s="84"/>
      <c r="T194" s="84"/>
      <c r="U194" s="84"/>
    </row>
    <row r="195" spans="11:21" x14ac:dyDescent="0.2">
      <c r="K195" s="94"/>
      <c r="L195" s="82"/>
      <c r="M195" s="83"/>
      <c r="N195" s="84"/>
      <c r="O195" s="84"/>
      <c r="P195" s="84"/>
      <c r="Q195" s="83"/>
      <c r="R195" s="84"/>
      <c r="S195" s="84"/>
      <c r="T195" s="84"/>
      <c r="U195" s="84"/>
    </row>
    <row r="196" spans="11:21" x14ac:dyDescent="0.2">
      <c r="K196" s="94"/>
      <c r="L196" s="82"/>
      <c r="M196" s="83"/>
      <c r="N196" s="84"/>
      <c r="O196" s="84"/>
      <c r="P196" s="84"/>
      <c r="Q196" s="83"/>
      <c r="R196" s="84"/>
      <c r="S196" s="84"/>
      <c r="T196" s="84"/>
      <c r="U196" s="84"/>
    </row>
  </sheetData>
  <sheetProtection sheet="1" objects="1" scenarios="1"/>
  <autoFilter ref="A2:J65" xr:uid="{00000000-0009-0000-0000-000001000000}"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F893E-9078-2946-B7FE-F90213A2E019}">
  <dimension ref="A3:F54"/>
  <sheetViews>
    <sheetView workbookViewId="0">
      <selection activeCell="P3" sqref="P3:P65"/>
    </sheetView>
  </sheetViews>
  <sheetFormatPr baseColWidth="10" defaultRowHeight="16" x14ac:dyDescent="0.2"/>
  <cols>
    <col min="1" max="1" width="16.5" bestFit="1" customWidth="1"/>
    <col min="2" max="2" width="5.6640625" bestFit="1" customWidth="1"/>
    <col min="3" max="3" width="11.6640625" bestFit="1" customWidth="1"/>
    <col min="4" max="4" width="12.33203125" bestFit="1" customWidth="1"/>
    <col min="5" max="5" width="12" bestFit="1" customWidth="1"/>
    <col min="6" max="6" width="11.83203125" bestFit="1" customWidth="1"/>
  </cols>
  <sheetData>
    <row r="3" spans="1:6" x14ac:dyDescent="0.2">
      <c r="A3" s="44" t="s">
        <v>0</v>
      </c>
      <c r="B3" s="44" t="s">
        <v>104</v>
      </c>
      <c r="C3" t="s">
        <v>171</v>
      </c>
      <c r="D3" t="s">
        <v>172</v>
      </c>
      <c r="E3" t="s">
        <v>173</v>
      </c>
      <c r="F3" t="s">
        <v>174</v>
      </c>
    </row>
    <row r="4" spans="1:6" x14ac:dyDescent="0.2">
      <c r="A4" t="s">
        <v>16</v>
      </c>
      <c r="B4" t="s">
        <v>17</v>
      </c>
      <c r="C4" s="45">
        <v>96747</v>
      </c>
      <c r="D4" s="45">
        <v>225966</v>
      </c>
      <c r="E4" s="45">
        <v>-25756</v>
      </c>
      <c r="F4" s="45">
        <v>296957</v>
      </c>
    </row>
    <row r="5" spans="1:6" x14ac:dyDescent="0.2">
      <c r="A5" t="s">
        <v>18</v>
      </c>
      <c r="B5" t="s">
        <v>19</v>
      </c>
      <c r="C5" s="45">
        <v>0</v>
      </c>
      <c r="D5" s="45">
        <v>0</v>
      </c>
      <c r="E5" s="45">
        <v>0</v>
      </c>
      <c r="F5" s="45">
        <v>0</v>
      </c>
    </row>
    <row r="6" spans="1:6" x14ac:dyDescent="0.2">
      <c r="A6" t="s">
        <v>20</v>
      </c>
      <c r="B6" t="s">
        <v>3</v>
      </c>
      <c r="C6" s="45">
        <v>0</v>
      </c>
      <c r="D6" s="45">
        <v>0</v>
      </c>
      <c r="E6" s="45">
        <v>0</v>
      </c>
      <c r="F6" s="45">
        <v>0</v>
      </c>
    </row>
    <row r="7" spans="1:6" x14ac:dyDescent="0.2">
      <c r="A7" t="s">
        <v>21</v>
      </c>
      <c r="B7" t="s">
        <v>22</v>
      </c>
      <c r="C7" s="45">
        <v>0</v>
      </c>
      <c r="D7" s="45">
        <v>101827</v>
      </c>
      <c r="E7" s="45">
        <v>0</v>
      </c>
      <c r="F7" s="45">
        <v>101827</v>
      </c>
    </row>
    <row r="8" spans="1:6" x14ac:dyDescent="0.2">
      <c r="A8" t="s">
        <v>23</v>
      </c>
      <c r="B8" t="s">
        <v>24</v>
      </c>
      <c r="C8" s="45">
        <v>846005</v>
      </c>
      <c r="D8" s="45">
        <v>53529</v>
      </c>
      <c r="E8" s="45">
        <v>0</v>
      </c>
      <c r="F8" s="45">
        <v>899534</v>
      </c>
    </row>
    <row r="9" spans="1:6" x14ac:dyDescent="0.2">
      <c r="A9" t="s">
        <v>25</v>
      </c>
      <c r="B9" t="s">
        <v>26</v>
      </c>
      <c r="C9" s="45">
        <v>0</v>
      </c>
      <c r="D9" s="45">
        <v>0</v>
      </c>
      <c r="E9" s="45">
        <v>0</v>
      </c>
      <c r="F9" s="45">
        <v>0</v>
      </c>
    </row>
    <row r="10" spans="1:6" x14ac:dyDescent="0.2">
      <c r="A10" t="s">
        <v>27</v>
      </c>
      <c r="B10" t="s">
        <v>28</v>
      </c>
      <c r="C10" s="45">
        <v>0</v>
      </c>
      <c r="D10" s="45">
        <v>0</v>
      </c>
      <c r="E10" s="45">
        <v>0</v>
      </c>
      <c r="F10" s="45">
        <v>0</v>
      </c>
    </row>
    <row r="11" spans="1:6" x14ac:dyDescent="0.2">
      <c r="A11" t="s">
        <v>29</v>
      </c>
      <c r="B11" t="s">
        <v>30</v>
      </c>
      <c r="C11" s="45">
        <v>0</v>
      </c>
      <c r="D11" s="45">
        <v>0</v>
      </c>
      <c r="E11" s="45">
        <v>0</v>
      </c>
      <c r="F11" s="45">
        <v>0</v>
      </c>
    </row>
    <row r="12" spans="1:6" x14ac:dyDescent="0.2">
      <c r="A12" t="s">
        <v>31</v>
      </c>
      <c r="B12" t="s">
        <v>10</v>
      </c>
      <c r="C12" s="45">
        <v>0</v>
      </c>
      <c r="D12" s="45">
        <v>130859</v>
      </c>
      <c r="E12" s="45">
        <v>-6662</v>
      </c>
      <c r="F12" s="45">
        <v>124197</v>
      </c>
    </row>
    <row r="13" spans="1:6" x14ac:dyDescent="0.2">
      <c r="A13" t="s">
        <v>32</v>
      </c>
      <c r="B13" t="s">
        <v>33</v>
      </c>
      <c r="C13" s="45">
        <v>0</v>
      </c>
      <c r="D13" s="45">
        <v>0</v>
      </c>
      <c r="E13" s="45">
        <v>0</v>
      </c>
      <c r="F13" s="45">
        <v>0</v>
      </c>
    </row>
    <row r="14" spans="1:6" x14ac:dyDescent="0.2">
      <c r="A14" t="s">
        <v>34</v>
      </c>
      <c r="B14" t="s">
        <v>35</v>
      </c>
      <c r="C14" s="45">
        <v>0</v>
      </c>
      <c r="D14" s="45">
        <v>0</v>
      </c>
      <c r="E14" s="45">
        <v>0</v>
      </c>
      <c r="F14" s="45">
        <v>0</v>
      </c>
    </row>
    <row r="15" spans="1:6" x14ac:dyDescent="0.2">
      <c r="A15" t="s">
        <v>36</v>
      </c>
      <c r="B15" t="s">
        <v>37</v>
      </c>
      <c r="C15" s="45">
        <v>0</v>
      </c>
      <c r="D15" s="45">
        <v>0</v>
      </c>
      <c r="E15" s="45">
        <v>0</v>
      </c>
      <c r="F15" s="45">
        <v>0</v>
      </c>
    </row>
    <row r="16" spans="1:6" x14ac:dyDescent="0.2">
      <c r="A16" t="s">
        <v>38</v>
      </c>
      <c r="B16" t="s">
        <v>9</v>
      </c>
      <c r="C16" s="45">
        <v>99216</v>
      </c>
      <c r="D16" s="45">
        <v>45253</v>
      </c>
      <c r="E16" s="45">
        <v>-68327</v>
      </c>
      <c r="F16" s="45">
        <v>76142</v>
      </c>
    </row>
    <row r="17" spans="1:6" x14ac:dyDescent="0.2">
      <c r="A17" t="s">
        <v>39</v>
      </c>
      <c r="B17" t="s">
        <v>12</v>
      </c>
      <c r="C17" s="45">
        <v>0</v>
      </c>
      <c r="D17" s="45">
        <v>0</v>
      </c>
      <c r="E17" s="45">
        <v>0</v>
      </c>
      <c r="F17" s="45">
        <v>0</v>
      </c>
    </row>
    <row r="18" spans="1:6" x14ac:dyDescent="0.2">
      <c r="A18" t="s">
        <v>40</v>
      </c>
      <c r="B18" t="s">
        <v>41</v>
      </c>
      <c r="C18" s="45">
        <v>0</v>
      </c>
      <c r="D18" s="45">
        <v>0</v>
      </c>
      <c r="E18" s="45">
        <v>0</v>
      </c>
      <c r="F18" s="45">
        <v>0</v>
      </c>
    </row>
    <row r="19" spans="1:6" x14ac:dyDescent="0.2">
      <c r="A19" t="s">
        <v>42</v>
      </c>
      <c r="B19" t="s">
        <v>43</v>
      </c>
      <c r="C19" s="45">
        <v>0</v>
      </c>
      <c r="D19" s="45">
        <v>0</v>
      </c>
      <c r="E19" s="45">
        <v>0</v>
      </c>
      <c r="F19" s="45">
        <v>0</v>
      </c>
    </row>
    <row r="20" spans="1:6" x14ac:dyDescent="0.2">
      <c r="A20" t="s">
        <v>44</v>
      </c>
      <c r="B20" t="s">
        <v>45</v>
      </c>
      <c r="C20" s="45">
        <v>0</v>
      </c>
      <c r="D20" s="45">
        <v>0</v>
      </c>
      <c r="E20" s="45">
        <v>0</v>
      </c>
      <c r="F20" s="45">
        <v>0</v>
      </c>
    </row>
    <row r="21" spans="1:6" x14ac:dyDescent="0.2">
      <c r="A21" t="s">
        <v>46</v>
      </c>
      <c r="B21" t="s">
        <v>47</v>
      </c>
      <c r="C21" s="45">
        <v>0</v>
      </c>
      <c r="D21" s="45">
        <v>0</v>
      </c>
      <c r="E21" s="45">
        <v>0</v>
      </c>
      <c r="F21" s="45">
        <v>0</v>
      </c>
    </row>
    <row r="22" spans="1:6" x14ac:dyDescent="0.2">
      <c r="A22" t="s">
        <v>48</v>
      </c>
      <c r="B22" t="s">
        <v>49</v>
      </c>
      <c r="C22" s="45">
        <v>0</v>
      </c>
      <c r="D22" s="45">
        <v>0</v>
      </c>
      <c r="E22" s="45">
        <v>0</v>
      </c>
      <c r="F22" s="45">
        <v>0</v>
      </c>
    </row>
    <row r="23" spans="1:6" x14ac:dyDescent="0.2">
      <c r="A23" t="s">
        <v>50</v>
      </c>
      <c r="B23" t="s">
        <v>6</v>
      </c>
      <c r="C23" s="45">
        <v>0</v>
      </c>
      <c r="D23" s="45">
        <v>0</v>
      </c>
      <c r="E23" s="45">
        <v>0</v>
      </c>
      <c r="F23" s="45">
        <v>0</v>
      </c>
    </row>
    <row r="24" spans="1:6" x14ac:dyDescent="0.2">
      <c r="A24" t="s">
        <v>51</v>
      </c>
      <c r="B24" t="s">
        <v>52</v>
      </c>
      <c r="C24" s="45">
        <v>1196552</v>
      </c>
      <c r="D24" s="45">
        <v>-627766</v>
      </c>
      <c r="E24" s="45">
        <v>-380734</v>
      </c>
      <c r="F24" s="45">
        <v>188052</v>
      </c>
    </row>
    <row r="25" spans="1:6" x14ac:dyDescent="0.2">
      <c r="A25" t="s">
        <v>53</v>
      </c>
      <c r="B25" t="s">
        <v>4</v>
      </c>
      <c r="C25" s="45">
        <v>0</v>
      </c>
      <c r="D25" s="45">
        <v>0</v>
      </c>
      <c r="E25" s="45">
        <v>0</v>
      </c>
      <c r="F25" s="45">
        <v>0</v>
      </c>
    </row>
    <row r="26" spans="1:6" x14ac:dyDescent="0.2">
      <c r="A26" t="s">
        <v>54</v>
      </c>
      <c r="B26" t="s">
        <v>55</v>
      </c>
      <c r="C26" s="45">
        <v>0</v>
      </c>
      <c r="D26" s="45">
        <v>0</v>
      </c>
      <c r="E26" s="45">
        <v>0</v>
      </c>
      <c r="F26" s="45">
        <v>0</v>
      </c>
    </row>
    <row r="27" spans="1:6" x14ac:dyDescent="0.2">
      <c r="A27" t="s">
        <v>56</v>
      </c>
      <c r="B27" t="s">
        <v>57</v>
      </c>
      <c r="C27" s="45">
        <v>0</v>
      </c>
      <c r="D27" s="45">
        <v>109702</v>
      </c>
      <c r="E27" s="45">
        <v>0</v>
      </c>
      <c r="F27" s="45">
        <v>109702</v>
      </c>
    </row>
    <row r="28" spans="1:6" x14ac:dyDescent="0.2">
      <c r="A28" t="s">
        <v>58</v>
      </c>
      <c r="B28" t="s">
        <v>59</v>
      </c>
      <c r="C28" s="45">
        <v>0</v>
      </c>
      <c r="D28" s="45">
        <v>0</v>
      </c>
      <c r="E28" s="45">
        <v>0</v>
      </c>
      <c r="F28" s="45">
        <v>0</v>
      </c>
    </row>
    <row r="29" spans="1:6" x14ac:dyDescent="0.2">
      <c r="A29" t="s">
        <v>60</v>
      </c>
      <c r="B29" t="s">
        <v>61</v>
      </c>
      <c r="C29" s="45">
        <v>0</v>
      </c>
      <c r="D29" s="45">
        <v>0</v>
      </c>
      <c r="E29" s="45">
        <v>0</v>
      </c>
      <c r="F29" s="45">
        <v>0</v>
      </c>
    </row>
    <row r="30" spans="1:6" x14ac:dyDescent="0.2">
      <c r="A30" t="s">
        <v>62</v>
      </c>
      <c r="B30" t="s">
        <v>63</v>
      </c>
      <c r="C30" s="45">
        <v>0</v>
      </c>
      <c r="D30" s="45">
        <v>0</v>
      </c>
      <c r="E30" s="45">
        <v>0</v>
      </c>
      <c r="F30" s="45">
        <v>0</v>
      </c>
    </row>
    <row r="31" spans="1:6" x14ac:dyDescent="0.2">
      <c r="A31" t="s">
        <v>64</v>
      </c>
      <c r="B31" t="s">
        <v>65</v>
      </c>
      <c r="C31" s="45">
        <v>0</v>
      </c>
      <c r="D31" s="45">
        <v>0</v>
      </c>
      <c r="E31" s="45">
        <v>0</v>
      </c>
      <c r="F31" s="45">
        <v>0</v>
      </c>
    </row>
    <row r="32" spans="1:6" x14ac:dyDescent="0.2">
      <c r="A32" t="s">
        <v>66</v>
      </c>
      <c r="B32" t="s">
        <v>67</v>
      </c>
      <c r="C32" s="45">
        <v>0</v>
      </c>
      <c r="D32" s="45">
        <v>0</v>
      </c>
      <c r="E32" s="45">
        <v>0</v>
      </c>
      <c r="F32" s="45">
        <v>0</v>
      </c>
    </row>
    <row r="33" spans="1:6" x14ac:dyDescent="0.2">
      <c r="A33" t="s">
        <v>68</v>
      </c>
      <c r="B33" t="s">
        <v>69</v>
      </c>
      <c r="C33" s="45">
        <v>0</v>
      </c>
      <c r="D33" s="45">
        <v>0</v>
      </c>
      <c r="E33" s="45">
        <v>0</v>
      </c>
      <c r="F33" s="45">
        <v>0</v>
      </c>
    </row>
    <row r="34" spans="1:6" x14ac:dyDescent="0.2">
      <c r="A34" t="s">
        <v>70</v>
      </c>
      <c r="B34" t="s">
        <v>71</v>
      </c>
      <c r="C34" s="45">
        <v>0</v>
      </c>
      <c r="D34" s="45">
        <v>0</v>
      </c>
      <c r="E34" s="45">
        <v>0</v>
      </c>
      <c r="F34" s="45">
        <v>0</v>
      </c>
    </row>
    <row r="35" spans="1:6" x14ac:dyDescent="0.2">
      <c r="A35" t="s">
        <v>72</v>
      </c>
      <c r="B35" t="s">
        <v>73</v>
      </c>
      <c r="C35" s="45">
        <v>194922</v>
      </c>
      <c r="D35" s="45">
        <v>7222</v>
      </c>
      <c r="E35" s="45">
        <v>-96373</v>
      </c>
      <c r="F35" s="45">
        <v>105771</v>
      </c>
    </row>
    <row r="36" spans="1:6" x14ac:dyDescent="0.2">
      <c r="A36" t="s">
        <v>74</v>
      </c>
      <c r="B36" t="s">
        <v>2</v>
      </c>
      <c r="C36" s="45">
        <v>146339</v>
      </c>
      <c r="D36" s="45">
        <v>0</v>
      </c>
      <c r="E36" s="45">
        <v>0</v>
      </c>
      <c r="F36" s="45">
        <v>146339</v>
      </c>
    </row>
    <row r="37" spans="1:6" x14ac:dyDescent="0.2">
      <c r="A37" t="s">
        <v>75</v>
      </c>
      <c r="B37" t="s">
        <v>76</v>
      </c>
      <c r="C37" s="45">
        <v>0</v>
      </c>
      <c r="D37" s="45">
        <v>0</v>
      </c>
      <c r="E37" s="45">
        <v>0</v>
      </c>
      <c r="F37" s="45">
        <v>0</v>
      </c>
    </row>
    <row r="38" spans="1:6" x14ac:dyDescent="0.2">
      <c r="A38" t="s">
        <v>77</v>
      </c>
      <c r="B38" t="s">
        <v>8</v>
      </c>
      <c r="C38" s="45">
        <v>0</v>
      </c>
      <c r="D38" s="45">
        <v>0</v>
      </c>
      <c r="E38" s="45">
        <v>0</v>
      </c>
      <c r="F38" s="45">
        <v>0</v>
      </c>
    </row>
    <row r="39" spans="1:6" x14ac:dyDescent="0.2">
      <c r="A39" t="s">
        <v>78</v>
      </c>
      <c r="B39" t="s">
        <v>79</v>
      </c>
      <c r="C39" s="45">
        <v>0</v>
      </c>
      <c r="D39" s="45">
        <v>0</v>
      </c>
      <c r="E39" s="45">
        <v>0</v>
      </c>
      <c r="F39" s="45">
        <v>0</v>
      </c>
    </row>
    <row r="40" spans="1:6" x14ac:dyDescent="0.2">
      <c r="A40" t="s">
        <v>80</v>
      </c>
      <c r="B40" t="s">
        <v>81</v>
      </c>
      <c r="C40" s="45">
        <v>0</v>
      </c>
      <c r="D40" s="45">
        <v>0</v>
      </c>
      <c r="E40" s="45">
        <v>0</v>
      </c>
      <c r="F40" s="45">
        <v>0</v>
      </c>
    </row>
    <row r="41" spans="1:6" x14ac:dyDescent="0.2">
      <c r="A41" t="s">
        <v>82</v>
      </c>
      <c r="B41" t="s">
        <v>1</v>
      </c>
      <c r="C41" s="45">
        <v>0</v>
      </c>
      <c r="D41" s="45">
        <v>0</v>
      </c>
      <c r="E41" s="45">
        <v>0</v>
      </c>
      <c r="F41" s="45">
        <v>0</v>
      </c>
    </row>
    <row r="42" spans="1:6" x14ac:dyDescent="0.2">
      <c r="A42" t="s">
        <v>83</v>
      </c>
      <c r="B42" t="s">
        <v>84</v>
      </c>
      <c r="C42" s="45">
        <v>79367</v>
      </c>
      <c r="D42" s="45">
        <v>26640</v>
      </c>
      <c r="E42" s="45">
        <v>-65310</v>
      </c>
      <c r="F42" s="45">
        <v>40697</v>
      </c>
    </row>
    <row r="43" spans="1:6" x14ac:dyDescent="0.2">
      <c r="A43" t="s">
        <v>85</v>
      </c>
      <c r="B43" t="s">
        <v>86</v>
      </c>
      <c r="C43" s="45">
        <v>0</v>
      </c>
      <c r="D43" s="45">
        <v>0</v>
      </c>
      <c r="E43" s="45">
        <v>0</v>
      </c>
      <c r="F43" s="45">
        <v>0</v>
      </c>
    </row>
    <row r="44" spans="1:6" x14ac:dyDescent="0.2">
      <c r="A44" t="s">
        <v>87</v>
      </c>
      <c r="B44" t="s">
        <v>88</v>
      </c>
      <c r="C44" s="45">
        <v>0</v>
      </c>
      <c r="D44" s="45">
        <v>137993</v>
      </c>
      <c r="E44" s="45">
        <v>-75748</v>
      </c>
      <c r="F44" s="45">
        <v>62245</v>
      </c>
    </row>
    <row r="45" spans="1:6" x14ac:dyDescent="0.2">
      <c r="A45" t="s">
        <v>89</v>
      </c>
      <c r="B45" t="s">
        <v>90</v>
      </c>
      <c r="C45" s="45">
        <v>108066</v>
      </c>
      <c r="D45" s="45">
        <v>0</v>
      </c>
      <c r="E45" s="45">
        <v>-14</v>
      </c>
      <c r="F45" s="45">
        <v>108052</v>
      </c>
    </row>
    <row r="46" spans="1:6" x14ac:dyDescent="0.2">
      <c r="A46" t="s">
        <v>91</v>
      </c>
      <c r="B46" t="s">
        <v>5</v>
      </c>
      <c r="C46" s="45">
        <v>0</v>
      </c>
      <c r="D46" s="45">
        <v>0</v>
      </c>
      <c r="E46" s="45">
        <v>0</v>
      </c>
      <c r="F46" s="45">
        <v>0</v>
      </c>
    </row>
    <row r="47" spans="1:6" x14ac:dyDescent="0.2">
      <c r="A47" t="s">
        <v>92</v>
      </c>
      <c r="B47" t="s">
        <v>93</v>
      </c>
      <c r="C47" s="45">
        <v>0</v>
      </c>
      <c r="D47" s="45">
        <v>0</v>
      </c>
      <c r="E47" s="45">
        <v>0</v>
      </c>
      <c r="F47" s="45">
        <v>0</v>
      </c>
    </row>
    <row r="48" spans="1:6" x14ac:dyDescent="0.2">
      <c r="A48" t="s">
        <v>94</v>
      </c>
      <c r="B48" t="s">
        <v>95</v>
      </c>
      <c r="C48" s="45">
        <v>0</v>
      </c>
      <c r="D48" s="45">
        <v>0</v>
      </c>
      <c r="E48" s="45">
        <v>0</v>
      </c>
      <c r="F48" s="45">
        <v>0</v>
      </c>
    </row>
    <row r="49" spans="1:6" x14ac:dyDescent="0.2">
      <c r="A49" t="s">
        <v>96</v>
      </c>
      <c r="B49" t="s">
        <v>7</v>
      </c>
      <c r="C49" s="45">
        <v>11380</v>
      </c>
      <c r="D49" s="45">
        <v>121385</v>
      </c>
      <c r="E49" s="45">
        <v>-17423</v>
      </c>
      <c r="F49" s="45">
        <v>115342</v>
      </c>
    </row>
    <row r="50" spans="1:6" x14ac:dyDescent="0.2">
      <c r="A50" t="s">
        <v>97</v>
      </c>
      <c r="B50" t="s">
        <v>98</v>
      </c>
      <c r="C50" s="45">
        <v>123847</v>
      </c>
      <c r="D50" s="45">
        <v>0</v>
      </c>
      <c r="E50" s="45">
        <v>-51430</v>
      </c>
      <c r="F50" s="45">
        <v>72417</v>
      </c>
    </row>
    <row r="51" spans="1:6" x14ac:dyDescent="0.2">
      <c r="A51" t="s">
        <v>99</v>
      </c>
      <c r="B51" t="s">
        <v>100</v>
      </c>
      <c r="C51" s="45">
        <v>0</v>
      </c>
      <c r="D51" s="45">
        <v>0</v>
      </c>
      <c r="E51" s="45">
        <v>0</v>
      </c>
      <c r="F51" s="45">
        <v>0</v>
      </c>
    </row>
    <row r="52" spans="1:6" x14ac:dyDescent="0.2">
      <c r="A52" t="s">
        <v>101</v>
      </c>
      <c r="B52" t="s">
        <v>11</v>
      </c>
      <c r="C52" s="45">
        <v>0</v>
      </c>
      <c r="D52" s="45">
        <v>0</v>
      </c>
      <c r="E52" s="45">
        <v>0</v>
      </c>
      <c r="F52" s="45">
        <v>0</v>
      </c>
    </row>
    <row r="53" spans="1:6" x14ac:dyDescent="0.2">
      <c r="A53" t="s">
        <v>102</v>
      </c>
      <c r="B53" t="s">
        <v>103</v>
      </c>
      <c r="C53" s="45">
        <v>0</v>
      </c>
      <c r="D53" s="45">
        <v>0</v>
      </c>
      <c r="E53" s="45">
        <v>0</v>
      </c>
      <c r="F53" s="45">
        <v>0</v>
      </c>
    </row>
    <row r="54" spans="1:6" x14ac:dyDescent="0.2">
      <c r="A54" t="s">
        <v>118</v>
      </c>
      <c r="C54" s="45">
        <v>2902441</v>
      </c>
      <c r="D54" s="45">
        <v>332610</v>
      </c>
      <c r="E54" s="45">
        <v>-787777</v>
      </c>
      <c r="F54" s="45">
        <v>2447274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2D77-6316-B445-8323-5E9749112A62}">
  <dimension ref="A1:L51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C42" sqref="C42"/>
    </sheetView>
  </sheetViews>
  <sheetFormatPr baseColWidth="10" defaultRowHeight="16" x14ac:dyDescent="0.2"/>
  <cols>
    <col min="11" max="12" width="10.83203125" style="114"/>
  </cols>
  <sheetData>
    <row r="1" spans="1:12" x14ac:dyDescent="0.2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s="114" t="s">
        <v>176</v>
      </c>
      <c r="L1" s="114" t="s">
        <v>177</v>
      </c>
    </row>
    <row r="2" spans="1:12" x14ac:dyDescent="0.2">
      <c r="A2" t="s">
        <v>16</v>
      </c>
      <c r="B2" t="s">
        <v>17</v>
      </c>
      <c r="C2">
        <v>1512759</v>
      </c>
      <c r="D2">
        <v>834775</v>
      </c>
      <c r="E2">
        <v>1082</v>
      </c>
      <c r="F2">
        <v>2348616</v>
      </c>
      <c r="G2">
        <v>6</v>
      </c>
      <c r="H2">
        <v>1</v>
      </c>
      <c r="I2">
        <v>0</v>
      </c>
      <c r="J2">
        <v>7</v>
      </c>
      <c r="K2" s="114">
        <v>0.64440344633986135</v>
      </c>
      <c r="L2" s="114">
        <v>0.8571428571428571</v>
      </c>
    </row>
    <row r="3" spans="1:12" x14ac:dyDescent="0.2">
      <c r="A3" t="s">
        <v>18</v>
      </c>
      <c r="B3" t="s">
        <v>19</v>
      </c>
      <c r="C3">
        <v>192126</v>
      </c>
      <c r="D3">
        <v>159856</v>
      </c>
      <c r="E3">
        <v>1183</v>
      </c>
      <c r="F3">
        <v>353165</v>
      </c>
      <c r="G3">
        <v>1</v>
      </c>
      <c r="H3">
        <v>0</v>
      </c>
      <c r="I3">
        <v>0</v>
      </c>
      <c r="J3">
        <v>1</v>
      </c>
      <c r="K3" s="114">
        <v>0.54584041229381053</v>
      </c>
      <c r="L3" s="114">
        <v>1</v>
      </c>
    </row>
    <row r="4" spans="1:12" x14ac:dyDescent="0.2">
      <c r="A4" t="s">
        <v>20</v>
      </c>
      <c r="B4" t="s">
        <v>3</v>
      </c>
      <c r="C4">
        <v>1638516</v>
      </c>
      <c r="D4">
        <v>1629318</v>
      </c>
      <c r="E4">
        <v>415</v>
      </c>
      <c r="F4">
        <v>3268249</v>
      </c>
      <c r="G4">
        <v>4</v>
      </c>
      <c r="H4">
        <v>5</v>
      </c>
      <c r="I4">
        <v>0</v>
      </c>
      <c r="J4">
        <v>9</v>
      </c>
      <c r="K4" s="114">
        <v>0.50140735422913163</v>
      </c>
      <c r="L4" s="114">
        <v>0.44444444444444442</v>
      </c>
    </row>
    <row r="5" spans="1:12" x14ac:dyDescent="0.2">
      <c r="A5" t="s">
        <v>21</v>
      </c>
      <c r="B5" t="s">
        <v>22</v>
      </c>
      <c r="C5">
        <v>828266</v>
      </c>
      <c r="D5">
        <v>432312</v>
      </c>
      <c r="E5">
        <v>20645</v>
      </c>
      <c r="F5">
        <v>1281223</v>
      </c>
      <c r="G5">
        <v>4</v>
      </c>
      <c r="H5">
        <v>0</v>
      </c>
      <c r="I5">
        <v>0</v>
      </c>
      <c r="J5">
        <v>4</v>
      </c>
      <c r="K5" s="114">
        <v>0.6570525584295458</v>
      </c>
      <c r="L5" s="114">
        <v>1</v>
      </c>
    </row>
    <row r="6" spans="1:12" x14ac:dyDescent="0.2">
      <c r="A6" t="s">
        <v>23</v>
      </c>
      <c r="B6" t="s">
        <v>24</v>
      </c>
      <c r="C6">
        <v>6486672</v>
      </c>
      <c r="D6">
        <v>11137763</v>
      </c>
      <c r="E6">
        <v>0</v>
      </c>
      <c r="F6">
        <v>17624435</v>
      </c>
      <c r="G6">
        <v>11</v>
      </c>
      <c r="H6">
        <v>42</v>
      </c>
      <c r="I6">
        <v>0</v>
      </c>
      <c r="J6">
        <v>53</v>
      </c>
      <c r="K6" s="114">
        <v>0.36804992613947624</v>
      </c>
      <c r="L6" s="114">
        <v>0.20754716981132076</v>
      </c>
    </row>
    <row r="7" spans="1:12" x14ac:dyDescent="0.2">
      <c r="A7" t="s">
        <v>25</v>
      </c>
      <c r="B7" t="s">
        <v>26</v>
      </c>
      <c r="C7">
        <v>1378248</v>
      </c>
      <c r="D7">
        <v>1679052</v>
      </c>
      <c r="E7">
        <v>107650</v>
      </c>
      <c r="F7">
        <v>3164950</v>
      </c>
      <c r="G7">
        <v>3</v>
      </c>
      <c r="H7">
        <v>4</v>
      </c>
      <c r="I7">
        <v>0</v>
      </c>
      <c r="J7">
        <v>7</v>
      </c>
      <c r="K7" s="114">
        <v>0.45080561279560394</v>
      </c>
      <c r="L7" s="114">
        <v>0.42857142857142855</v>
      </c>
    </row>
    <row r="8" spans="1:12" x14ac:dyDescent="0.2">
      <c r="A8" t="s">
        <v>27</v>
      </c>
      <c r="B8" t="s">
        <v>28</v>
      </c>
      <c r="C8">
        <v>676650</v>
      </c>
      <c r="D8">
        <v>1022792</v>
      </c>
      <c r="E8">
        <v>73485</v>
      </c>
      <c r="F8">
        <v>1772927</v>
      </c>
      <c r="G8">
        <v>0</v>
      </c>
      <c r="H8">
        <v>5</v>
      </c>
      <c r="I8">
        <v>0</v>
      </c>
      <c r="J8">
        <v>5</v>
      </c>
      <c r="K8" s="114">
        <v>0.3981601019628796</v>
      </c>
      <c r="L8" s="114">
        <v>0</v>
      </c>
    </row>
    <row r="9" spans="1:12" x14ac:dyDescent="0.2">
      <c r="A9" t="s">
        <v>29</v>
      </c>
      <c r="B9" t="s">
        <v>30</v>
      </c>
      <c r="C9">
        <v>196392</v>
      </c>
      <c r="D9">
        <v>281382</v>
      </c>
      <c r="E9">
        <v>10496</v>
      </c>
      <c r="F9">
        <v>488270</v>
      </c>
      <c r="G9">
        <v>0</v>
      </c>
      <c r="H9">
        <v>1</v>
      </c>
      <c r="I9">
        <v>0</v>
      </c>
      <c r="J9">
        <v>1</v>
      </c>
      <c r="K9" s="114">
        <v>0.41105627346820883</v>
      </c>
      <c r="L9" s="114">
        <v>0</v>
      </c>
    </row>
    <row r="10" spans="1:12" x14ac:dyDescent="0.2">
      <c r="A10" t="s">
        <v>31</v>
      </c>
      <c r="B10" t="s">
        <v>10</v>
      </c>
      <c r="C10">
        <v>5469164</v>
      </c>
      <c r="D10">
        <v>5073146</v>
      </c>
      <c r="E10">
        <v>46678</v>
      </c>
      <c r="F10">
        <v>10588988</v>
      </c>
      <c r="G10">
        <v>16</v>
      </c>
      <c r="H10">
        <v>11</v>
      </c>
      <c r="I10">
        <v>0</v>
      </c>
      <c r="J10">
        <v>27</v>
      </c>
      <c r="K10" s="114">
        <v>0.51878231620963522</v>
      </c>
      <c r="L10" s="114">
        <v>0.59259259259259256</v>
      </c>
    </row>
    <row r="11" spans="1:12" x14ac:dyDescent="0.2">
      <c r="A11" t="s">
        <v>32</v>
      </c>
      <c r="B11" t="s">
        <v>33</v>
      </c>
      <c r="C11">
        <v>2490396</v>
      </c>
      <c r="D11">
        <v>2393089</v>
      </c>
      <c r="E11">
        <v>126</v>
      </c>
      <c r="F11">
        <v>4883611</v>
      </c>
      <c r="G11">
        <v>8</v>
      </c>
      <c r="H11">
        <v>6</v>
      </c>
      <c r="I11">
        <v>0</v>
      </c>
      <c r="J11">
        <v>14</v>
      </c>
      <c r="K11" s="114">
        <v>0.50996286463457963</v>
      </c>
      <c r="L11" s="114">
        <v>0.5714285714285714</v>
      </c>
    </row>
    <row r="12" spans="1:12" x14ac:dyDescent="0.2">
      <c r="A12" t="s">
        <v>34</v>
      </c>
      <c r="B12" t="s">
        <v>35</v>
      </c>
      <c r="C12">
        <v>155215</v>
      </c>
      <c r="D12">
        <v>354762</v>
      </c>
      <c r="E12">
        <v>69807</v>
      </c>
      <c r="F12">
        <v>579784</v>
      </c>
      <c r="G12">
        <v>0</v>
      </c>
      <c r="H12">
        <v>2</v>
      </c>
      <c r="I12">
        <v>0</v>
      </c>
      <c r="J12">
        <v>2</v>
      </c>
      <c r="K12" s="114">
        <v>0.30435686315265198</v>
      </c>
      <c r="L12" s="114">
        <v>0</v>
      </c>
    </row>
    <row r="13" spans="1:12" x14ac:dyDescent="0.2">
      <c r="A13" t="s">
        <v>36</v>
      </c>
      <c r="B13" t="s">
        <v>37</v>
      </c>
      <c r="C13">
        <v>561405</v>
      </c>
      <c r="D13">
        <v>255531</v>
      </c>
      <c r="E13">
        <v>32973</v>
      </c>
      <c r="F13">
        <v>849909</v>
      </c>
      <c r="G13">
        <v>2</v>
      </c>
      <c r="H13">
        <v>0</v>
      </c>
      <c r="I13">
        <v>0</v>
      </c>
      <c r="J13">
        <v>2</v>
      </c>
      <c r="K13" s="114">
        <v>0.68720805546578922</v>
      </c>
      <c r="L13" s="114">
        <v>1</v>
      </c>
    </row>
    <row r="14" spans="1:12" x14ac:dyDescent="0.2">
      <c r="A14" t="s">
        <v>38</v>
      </c>
      <c r="B14" t="s">
        <v>9</v>
      </c>
      <c r="C14">
        <v>2516145</v>
      </c>
      <c r="D14">
        <v>3400740</v>
      </c>
      <c r="E14">
        <v>36076</v>
      </c>
      <c r="F14">
        <v>5952961</v>
      </c>
      <c r="G14">
        <v>5</v>
      </c>
      <c r="H14">
        <v>13</v>
      </c>
      <c r="I14">
        <v>0</v>
      </c>
      <c r="J14">
        <v>18</v>
      </c>
      <c r="K14" s="114">
        <v>0.4252482514025539</v>
      </c>
      <c r="L14" s="114">
        <v>0.27777777777777779</v>
      </c>
    </row>
    <row r="15" spans="1:12" x14ac:dyDescent="0.2">
      <c r="A15" t="s">
        <v>39</v>
      </c>
      <c r="B15" t="s">
        <v>12</v>
      </c>
      <c r="C15">
        <v>1738745</v>
      </c>
      <c r="D15">
        <v>1194901</v>
      </c>
      <c r="E15">
        <v>62798</v>
      </c>
      <c r="F15">
        <v>2996444</v>
      </c>
      <c r="G15">
        <v>7</v>
      </c>
      <c r="H15">
        <v>2</v>
      </c>
      <c r="I15">
        <v>0</v>
      </c>
      <c r="J15">
        <v>9</v>
      </c>
      <c r="K15" s="114">
        <v>0.59269080182135137</v>
      </c>
      <c r="L15" s="114">
        <v>0.77777777777777779</v>
      </c>
    </row>
    <row r="16" spans="1:12" x14ac:dyDescent="0.2">
      <c r="A16" t="s">
        <v>40</v>
      </c>
      <c r="B16" t="s">
        <v>41</v>
      </c>
      <c r="C16">
        <v>859418</v>
      </c>
      <c r="D16">
        <v>762271</v>
      </c>
      <c r="E16">
        <v>78579</v>
      </c>
      <c r="F16">
        <v>1700268</v>
      </c>
      <c r="G16">
        <v>3</v>
      </c>
      <c r="H16">
        <v>1</v>
      </c>
      <c r="I16">
        <v>0</v>
      </c>
      <c r="J16">
        <v>4</v>
      </c>
      <c r="K16" s="114">
        <v>0.52995241381053948</v>
      </c>
      <c r="L16" s="114">
        <v>0.75</v>
      </c>
    </row>
    <row r="17" spans="1:12" x14ac:dyDescent="0.2">
      <c r="A17" t="s">
        <v>42</v>
      </c>
      <c r="B17" t="s">
        <v>43</v>
      </c>
      <c r="C17">
        <v>775898</v>
      </c>
      <c r="D17">
        <v>557258</v>
      </c>
      <c r="E17">
        <v>25797</v>
      </c>
      <c r="F17">
        <v>1358953</v>
      </c>
      <c r="G17">
        <v>3</v>
      </c>
      <c r="H17">
        <v>1</v>
      </c>
      <c r="I17">
        <v>0</v>
      </c>
      <c r="J17">
        <v>4</v>
      </c>
      <c r="K17" s="114">
        <v>0.58200090612051403</v>
      </c>
      <c r="L17" s="114">
        <v>0.75</v>
      </c>
    </row>
    <row r="18" spans="1:12" x14ac:dyDescent="0.2">
      <c r="A18" t="s">
        <v>44</v>
      </c>
      <c r="B18" t="s">
        <v>45</v>
      </c>
      <c r="C18">
        <v>1363964</v>
      </c>
      <c r="D18">
        <v>735419</v>
      </c>
      <c r="E18">
        <v>16512</v>
      </c>
      <c r="F18">
        <v>2115895</v>
      </c>
      <c r="G18">
        <v>5</v>
      </c>
      <c r="H18">
        <v>1</v>
      </c>
      <c r="I18">
        <v>0</v>
      </c>
      <c r="J18">
        <v>6</v>
      </c>
      <c r="K18" s="114">
        <v>0.64969755399562634</v>
      </c>
      <c r="L18" s="114">
        <v>0.83333333333333337</v>
      </c>
    </row>
    <row r="19" spans="1:12" x14ac:dyDescent="0.2">
      <c r="A19" t="s">
        <v>46</v>
      </c>
      <c r="B19" t="s">
        <v>47</v>
      </c>
      <c r="C19">
        <v>1169788</v>
      </c>
      <c r="D19">
        <v>727402</v>
      </c>
      <c r="E19">
        <v>49945</v>
      </c>
      <c r="F19">
        <v>1947135</v>
      </c>
      <c r="G19">
        <v>5</v>
      </c>
      <c r="H19">
        <v>1</v>
      </c>
      <c r="I19">
        <v>0</v>
      </c>
      <c r="J19">
        <v>6</v>
      </c>
      <c r="K19" s="114">
        <v>0.61658979859687224</v>
      </c>
      <c r="L19" s="114">
        <v>0.83333333333333337</v>
      </c>
    </row>
    <row r="20" spans="1:12" x14ac:dyDescent="0.2">
      <c r="A20" t="s">
        <v>48</v>
      </c>
      <c r="B20" t="s">
        <v>49</v>
      </c>
      <c r="C20">
        <v>340236</v>
      </c>
      <c r="D20">
        <v>468978</v>
      </c>
      <c r="E20">
        <v>19091</v>
      </c>
      <c r="F20">
        <v>828305</v>
      </c>
      <c r="G20">
        <v>0</v>
      </c>
      <c r="H20">
        <v>2</v>
      </c>
      <c r="I20">
        <v>0</v>
      </c>
      <c r="J20">
        <v>2</v>
      </c>
      <c r="K20" s="114">
        <v>0.42045243903343243</v>
      </c>
      <c r="L20" s="114">
        <v>0</v>
      </c>
    </row>
    <row r="21" spans="1:12" x14ac:dyDescent="0.2">
      <c r="A21" t="s">
        <v>50</v>
      </c>
      <c r="B21" t="s">
        <v>6</v>
      </c>
      <c r="C21">
        <v>1028150</v>
      </c>
      <c r="D21">
        <v>1912740</v>
      </c>
      <c r="E21">
        <v>13280</v>
      </c>
      <c r="F21">
        <v>2954170</v>
      </c>
      <c r="G21">
        <v>1</v>
      </c>
      <c r="H21">
        <v>7</v>
      </c>
      <c r="I21">
        <v>0</v>
      </c>
      <c r="J21">
        <v>8</v>
      </c>
      <c r="K21" s="114">
        <v>0.34960505153201921</v>
      </c>
      <c r="L21" s="114">
        <v>0.125</v>
      </c>
    </row>
    <row r="22" spans="1:12" x14ac:dyDescent="0.2">
      <c r="A22" t="s">
        <v>51</v>
      </c>
      <c r="B22" t="s">
        <v>52</v>
      </c>
      <c r="C22">
        <v>1895553</v>
      </c>
      <c r="D22">
        <v>1854830</v>
      </c>
      <c r="E22">
        <v>95674</v>
      </c>
      <c r="F22">
        <v>3846057</v>
      </c>
      <c r="G22">
        <v>0</v>
      </c>
      <c r="H22">
        <v>9</v>
      </c>
      <c r="I22">
        <v>0</v>
      </c>
      <c r="J22">
        <v>9</v>
      </c>
      <c r="K22" s="114">
        <v>0.50542917883320182</v>
      </c>
      <c r="L22" s="114">
        <v>0</v>
      </c>
    </row>
    <row r="23" spans="1:12" x14ac:dyDescent="0.2">
      <c r="A23" t="s">
        <v>53</v>
      </c>
      <c r="B23" t="s">
        <v>4</v>
      </c>
      <c r="C23">
        <v>2617881</v>
      </c>
      <c r="D23">
        <v>2688527</v>
      </c>
      <c r="E23">
        <v>116732</v>
      </c>
      <c r="F23">
        <v>5423140</v>
      </c>
      <c r="G23">
        <v>7</v>
      </c>
      <c r="H23">
        <v>7</v>
      </c>
      <c r="I23">
        <v>0</v>
      </c>
      <c r="J23">
        <v>14</v>
      </c>
      <c r="K23" s="114">
        <v>0.49334333130810898</v>
      </c>
      <c r="L23" s="114">
        <v>0.5</v>
      </c>
    </row>
    <row r="24" spans="1:12" x14ac:dyDescent="0.2">
      <c r="A24" t="s">
        <v>54</v>
      </c>
      <c r="B24" t="s">
        <v>55</v>
      </c>
      <c r="C24">
        <v>1474820</v>
      </c>
      <c r="D24">
        <v>1554373</v>
      </c>
      <c r="E24">
        <v>164616</v>
      </c>
      <c r="F24">
        <v>3193809</v>
      </c>
      <c r="G24">
        <v>4</v>
      </c>
      <c r="H24">
        <v>4</v>
      </c>
      <c r="I24">
        <v>0</v>
      </c>
      <c r="J24">
        <v>8</v>
      </c>
      <c r="K24" s="114">
        <v>0.48686894496322947</v>
      </c>
      <c r="L24" s="114">
        <v>0.5</v>
      </c>
    </row>
    <row r="25" spans="1:12" x14ac:dyDescent="0.2">
      <c r="A25" t="s">
        <v>56</v>
      </c>
      <c r="B25" t="s">
        <v>57</v>
      </c>
      <c r="C25">
        <v>806832</v>
      </c>
      <c r="D25">
        <v>530716</v>
      </c>
      <c r="E25">
        <v>0</v>
      </c>
      <c r="F25">
        <v>1337548</v>
      </c>
      <c r="G25">
        <v>3</v>
      </c>
      <c r="H25">
        <v>1</v>
      </c>
      <c r="I25">
        <v>0</v>
      </c>
      <c r="J25">
        <v>4</v>
      </c>
      <c r="K25" s="114">
        <v>0.60321723033491137</v>
      </c>
      <c r="L25" s="114">
        <v>0.75</v>
      </c>
    </row>
    <row r="26" spans="1:12" x14ac:dyDescent="0.2">
      <c r="A26" t="s">
        <v>58</v>
      </c>
      <c r="B26" t="s">
        <v>59</v>
      </c>
      <c r="C26">
        <v>1723982</v>
      </c>
      <c r="D26">
        <v>1172135</v>
      </c>
      <c r="E26">
        <v>77304</v>
      </c>
      <c r="F26">
        <v>2973421</v>
      </c>
      <c r="G26">
        <v>6</v>
      </c>
      <c r="H26">
        <v>2</v>
      </c>
      <c r="I26">
        <v>0</v>
      </c>
      <c r="J26">
        <v>8</v>
      </c>
      <c r="K26" s="114">
        <v>0.59527360255127815</v>
      </c>
      <c r="L26" s="114">
        <v>0.75</v>
      </c>
    </row>
    <row r="27" spans="1:12" x14ac:dyDescent="0.2">
      <c r="A27" t="s">
        <v>60</v>
      </c>
      <c r="B27" t="s">
        <v>61</v>
      </c>
      <c r="C27">
        <v>339169</v>
      </c>
      <c r="D27">
        <v>262340</v>
      </c>
      <c r="E27">
        <v>0</v>
      </c>
      <c r="F27">
        <v>601509</v>
      </c>
      <c r="G27">
        <v>1</v>
      </c>
      <c r="H27">
        <v>0</v>
      </c>
      <c r="I27">
        <v>0</v>
      </c>
      <c r="J27">
        <v>1</v>
      </c>
      <c r="K27" s="114">
        <v>0.56386354983882203</v>
      </c>
      <c r="L27" s="114">
        <v>1</v>
      </c>
    </row>
    <row r="28" spans="1:12" x14ac:dyDescent="0.2">
      <c r="A28" t="s">
        <v>62</v>
      </c>
      <c r="B28" t="s">
        <v>63</v>
      </c>
      <c r="C28">
        <v>585234</v>
      </c>
      <c r="D28">
        <v>326018</v>
      </c>
      <c r="E28">
        <v>30046</v>
      </c>
      <c r="F28">
        <v>941298</v>
      </c>
      <c r="G28">
        <v>3</v>
      </c>
      <c r="H28">
        <v>0</v>
      </c>
      <c r="I28">
        <v>0</v>
      </c>
      <c r="J28">
        <v>3</v>
      </c>
      <c r="K28" s="114">
        <v>0.64223068920562043</v>
      </c>
      <c r="L28" s="114">
        <v>1</v>
      </c>
    </row>
    <row r="29" spans="1:12" x14ac:dyDescent="0.2">
      <c r="A29" t="s">
        <v>64</v>
      </c>
      <c r="B29" t="s">
        <v>65</v>
      </c>
      <c r="C29">
        <v>633827</v>
      </c>
      <c r="D29">
        <v>665526</v>
      </c>
      <c r="E29">
        <v>56254</v>
      </c>
      <c r="F29">
        <v>1355607</v>
      </c>
      <c r="G29">
        <v>1</v>
      </c>
      <c r="H29">
        <v>3</v>
      </c>
      <c r="I29">
        <v>0</v>
      </c>
      <c r="J29">
        <v>4</v>
      </c>
      <c r="K29" s="114">
        <v>0.48780200607533136</v>
      </c>
      <c r="L29" s="114">
        <v>0.25</v>
      </c>
    </row>
    <row r="30" spans="1:12" x14ac:dyDescent="0.2">
      <c r="A30" t="s">
        <v>66</v>
      </c>
      <c r="B30" t="s">
        <v>67</v>
      </c>
      <c r="C30">
        <v>354045</v>
      </c>
      <c r="D30">
        <v>413895</v>
      </c>
      <c r="E30">
        <v>19162</v>
      </c>
      <c r="F30">
        <v>787102</v>
      </c>
      <c r="G30">
        <v>0</v>
      </c>
      <c r="H30">
        <v>2</v>
      </c>
      <c r="I30">
        <v>0</v>
      </c>
      <c r="J30">
        <v>2</v>
      </c>
      <c r="K30" s="114">
        <v>0.46103211188374094</v>
      </c>
      <c r="L30" s="114">
        <v>0</v>
      </c>
    </row>
    <row r="31" spans="1:12" x14ac:dyDescent="0.2">
      <c r="A31" t="s">
        <v>68</v>
      </c>
      <c r="B31" t="s">
        <v>69</v>
      </c>
      <c r="C31">
        <v>1843047</v>
      </c>
      <c r="D31">
        <v>2539128</v>
      </c>
      <c r="E31">
        <v>50748</v>
      </c>
      <c r="F31">
        <v>4432923</v>
      </c>
      <c r="G31">
        <v>2</v>
      </c>
      <c r="H31">
        <v>10</v>
      </c>
      <c r="I31">
        <v>0</v>
      </c>
      <c r="J31">
        <v>12</v>
      </c>
      <c r="K31" s="114">
        <v>0.42057813756867307</v>
      </c>
      <c r="L31" s="114">
        <v>0.16666666666666666</v>
      </c>
    </row>
    <row r="32" spans="1:12" x14ac:dyDescent="0.2">
      <c r="A32" t="s">
        <v>70</v>
      </c>
      <c r="B32" t="s">
        <v>71</v>
      </c>
      <c r="C32">
        <v>407786</v>
      </c>
      <c r="D32">
        <v>495781</v>
      </c>
      <c r="E32">
        <v>117</v>
      </c>
      <c r="F32">
        <v>903684</v>
      </c>
      <c r="G32">
        <v>1</v>
      </c>
      <c r="H32">
        <v>2</v>
      </c>
      <c r="I32">
        <v>0</v>
      </c>
      <c r="J32">
        <v>3</v>
      </c>
      <c r="K32" s="114">
        <v>0.45130687597045932</v>
      </c>
      <c r="L32" s="114">
        <v>0.33333333333333331</v>
      </c>
    </row>
    <row r="33" spans="1:12" x14ac:dyDescent="0.2">
      <c r="A33" t="s">
        <v>72</v>
      </c>
      <c r="B33" t="s">
        <v>73</v>
      </c>
      <c r="C33">
        <v>2886505</v>
      </c>
      <c r="D33">
        <v>4723841</v>
      </c>
      <c r="E33">
        <v>1099854</v>
      </c>
      <c r="F33">
        <v>8710200</v>
      </c>
      <c r="G33">
        <v>8</v>
      </c>
      <c r="H33">
        <v>19</v>
      </c>
      <c r="I33">
        <v>0</v>
      </c>
      <c r="J33">
        <v>27</v>
      </c>
      <c r="K33" s="114">
        <v>0.37928696014609586</v>
      </c>
      <c r="L33" s="114">
        <v>0.29629629629629628</v>
      </c>
    </row>
    <row r="34" spans="1:12" x14ac:dyDescent="0.2">
      <c r="A34" t="s">
        <v>74</v>
      </c>
      <c r="B34" t="s">
        <v>2</v>
      </c>
      <c r="C34">
        <v>2777675</v>
      </c>
      <c r="D34">
        <v>2660535</v>
      </c>
      <c r="E34">
        <v>33374</v>
      </c>
      <c r="F34">
        <v>5471584</v>
      </c>
      <c r="G34">
        <v>8</v>
      </c>
      <c r="H34">
        <v>5</v>
      </c>
      <c r="I34">
        <v>0</v>
      </c>
      <c r="J34">
        <v>13</v>
      </c>
      <c r="K34" s="114">
        <v>0.51077008795173406</v>
      </c>
      <c r="L34" s="114">
        <v>0.61538461538461542</v>
      </c>
    </row>
    <row r="35" spans="1:12" x14ac:dyDescent="0.2">
      <c r="A35" t="s">
        <v>75</v>
      </c>
      <c r="B35" t="s">
        <v>76</v>
      </c>
      <c r="C35">
        <v>245229</v>
      </c>
      <c r="D35">
        <v>97970</v>
      </c>
      <c r="E35">
        <v>12399</v>
      </c>
      <c r="F35">
        <v>355598</v>
      </c>
      <c r="G35">
        <v>1</v>
      </c>
      <c r="H35">
        <v>0</v>
      </c>
      <c r="I35">
        <v>0</v>
      </c>
      <c r="J35">
        <v>1</v>
      </c>
      <c r="K35" s="114">
        <v>0.71453879527621</v>
      </c>
      <c r="L35" s="114">
        <v>1</v>
      </c>
    </row>
    <row r="36" spans="1:12" x14ac:dyDescent="0.2">
      <c r="A36" t="s">
        <v>77</v>
      </c>
      <c r="B36" t="s">
        <v>8</v>
      </c>
      <c r="C36">
        <v>3252887</v>
      </c>
      <c r="D36">
        <v>2451500</v>
      </c>
      <c r="E36">
        <v>57153</v>
      </c>
      <c r="F36">
        <v>5761540</v>
      </c>
      <c r="G36">
        <v>12</v>
      </c>
      <c r="H36">
        <v>4</v>
      </c>
      <c r="I36">
        <v>0</v>
      </c>
      <c r="J36">
        <v>16</v>
      </c>
      <c r="K36" s="114">
        <v>0.57024304276690907</v>
      </c>
      <c r="L36" s="114">
        <v>0.75</v>
      </c>
    </row>
    <row r="37" spans="1:12" x14ac:dyDescent="0.2">
      <c r="A37" t="s">
        <v>78</v>
      </c>
      <c r="B37" t="s">
        <v>79</v>
      </c>
      <c r="C37">
        <v>1044175</v>
      </c>
      <c r="D37">
        <v>475731</v>
      </c>
      <c r="E37">
        <v>31477</v>
      </c>
      <c r="F37">
        <v>1551383</v>
      </c>
      <c r="G37">
        <v>5</v>
      </c>
      <c r="H37">
        <v>0</v>
      </c>
      <c r="I37">
        <v>0</v>
      </c>
      <c r="J37">
        <v>5</v>
      </c>
      <c r="K37" s="114">
        <v>0.68699972235125062</v>
      </c>
      <c r="L37" s="114">
        <v>1</v>
      </c>
    </row>
    <row r="38" spans="1:12" x14ac:dyDescent="0.2">
      <c r="A38" t="s">
        <v>80</v>
      </c>
      <c r="B38" t="s">
        <v>81</v>
      </c>
      <c r="C38">
        <v>966786</v>
      </c>
      <c r="D38">
        <v>1285339</v>
      </c>
      <c r="E38">
        <v>56064</v>
      </c>
      <c r="F38">
        <v>2308189</v>
      </c>
      <c r="G38">
        <v>1</v>
      </c>
      <c r="H38">
        <v>4</v>
      </c>
      <c r="I38">
        <v>0</v>
      </c>
      <c r="J38">
        <v>5</v>
      </c>
      <c r="K38" s="114">
        <v>0.42927723816395624</v>
      </c>
      <c r="L38" s="114">
        <v>0.2</v>
      </c>
    </row>
    <row r="39" spans="1:12" x14ac:dyDescent="0.2">
      <c r="A39" t="s">
        <v>82</v>
      </c>
      <c r="B39" t="s">
        <v>1</v>
      </c>
      <c r="C39">
        <v>3432595</v>
      </c>
      <c r="D39">
        <v>3346712</v>
      </c>
      <c r="E39">
        <v>0</v>
      </c>
      <c r="F39">
        <v>6779307</v>
      </c>
      <c r="G39">
        <v>9</v>
      </c>
      <c r="H39">
        <v>9</v>
      </c>
      <c r="I39">
        <v>0</v>
      </c>
      <c r="J39">
        <v>18</v>
      </c>
      <c r="K39" s="114">
        <v>0.50633420200619328</v>
      </c>
      <c r="L39" s="114">
        <v>0.5</v>
      </c>
    </row>
    <row r="40" spans="1:12" x14ac:dyDescent="0.2">
      <c r="A40" t="s">
        <v>83</v>
      </c>
      <c r="B40" t="s">
        <v>84</v>
      </c>
      <c r="C40">
        <v>189261</v>
      </c>
      <c r="D40">
        <v>339276</v>
      </c>
      <c r="E40">
        <v>577</v>
      </c>
      <c r="F40">
        <v>529114</v>
      </c>
      <c r="G40">
        <v>0</v>
      </c>
      <c r="H40">
        <v>2</v>
      </c>
      <c r="I40">
        <v>0</v>
      </c>
      <c r="J40">
        <v>2</v>
      </c>
      <c r="K40" s="114">
        <v>0.35808467524506327</v>
      </c>
      <c r="L40" s="114">
        <v>0</v>
      </c>
    </row>
    <row r="41" spans="1:12" x14ac:dyDescent="0.2">
      <c r="A41" t="s">
        <v>85</v>
      </c>
      <c r="B41" t="s">
        <v>86</v>
      </c>
      <c r="C41">
        <v>1412684</v>
      </c>
      <c r="D41">
        <v>1076799</v>
      </c>
      <c r="E41">
        <v>15959</v>
      </c>
      <c r="F41">
        <v>2505442</v>
      </c>
      <c r="G41">
        <v>6</v>
      </c>
      <c r="H41">
        <v>1</v>
      </c>
      <c r="I41">
        <v>0</v>
      </c>
      <c r="J41">
        <v>7</v>
      </c>
      <c r="K41" s="114">
        <v>0.56746079406848726</v>
      </c>
      <c r="L41" s="114">
        <v>0.8571428571428571</v>
      </c>
    </row>
    <row r="42" spans="1:12" x14ac:dyDescent="0.2">
      <c r="A42" t="s">
        <v>87</v>
      </c>
      <c r="B42" t="s">
        <v>88</v>
      </c>
      <c r="C42">
        <v>321984</v>
      </c>
      <c r="D42">
        <v>137993</v>
      </c>
      <c r="E42">
        <v>0</v>
      </c>
      <c r="F42">
        <v>459977</v>
      </c>
      <c r="G42">
        <v>1</v>
      </c>
      <c r="H42">
        <v>0</v>
      </c>
      <c r="I42">
        <v>0</v>
      </c>
      <c r="J42">
        <v>1</v>
      </c>
      <c r="K42" s="114">
        <v>0.70000021740217444</v>
      </c>
      <c r="L42" s="114">
        <v>1</v>
      </c>
    </row>
    <row r="43" spans="1:12" x14ac:dyDescent="0.2">
      <c r="A43" t="s">
        <v>89</v>
      </c>
      <c r="B43" t="s">
        <v>90</v>
      </c>
      <c r="C43">
        <v>1793321</v>
      </c>
      <c r="D43">
        <v>1105537</v>
      </c>
      <c r="E43">
        <v>50938</v>
      </c>
      <c r="F43">
        <v>2949796</v>
      </c>
      <c r="G43">
        <v>7</v>
      </c>
      <c r="H43">
        <v>2</v>
      </c>
      <c r="I43">
        <v>0</v>
      </c>
      <c r="J43">
        <v>9</v>
      </c>
      <c r="K43" s="114">
        <v>0.61863016401631266</v>
      </c>
      <c r="L43" s="114">
        <v>0.77777777777777779</v>
      </c>
    </row>
    <row r="44" spans="1:12" x14ac:dyDescent="0.2">
      <c r="A44" t="s">
        <v>91</v>
      </c>
      <c r="B44" t="s">
        <v>5</v>
      </c>
      <c r="C44">
        <v>5926712</v>
      </c>
      <c r="D44">
        <v>4896673</v>
      </c>
      <c r="E44">
        <v>270241</v>
      </c>
      <c r="F44">
        <v>11093626</v>
      </c>
      <c r="G44">
        <v>23</v>
      </c>
      <c r="H44">
        <v>13</v>
      </c>
      <c r="I44">
        <v>0</v>
      </c>
      <c r="J44">
        <v>36</v>
      </c>
      <c r="K44" s="114">
        <v>0.54758395825335604</v>
      </c>
      <c r="L44" s="114">
        <v>0.63888888888888884</v>
      </c>
    </row>
    <row r="45" spans="1:12" x14ac:dyDescent="0.2">
      <c r="A45" t="s">
        <v>92</v>
      </c>
      <c r="B45" t="s">
        <v>93</v>
      </c>
      <c r="C45">
        <v>873347</v>
      </c>
      <c r="D45">
        <v>505946</v>
      </c>
      <c r="E45">
        <v>52939</v>
      </c>
      <c r="F45">
        <v>1432232</v>
      </c>
      <c r="G45">
        <v>4</v>
      </c>
      <c r="H45">
        <v>0</v>
      </c>
      <c r="I45">
        <v>0</v>
      </c>
      <c r="J45">
        <v>4</v>
      </c>
      <c r="K45" s="114">
        <v>0.63318453729555646</v>
      </c>
      <c r="L45" s="114">
        <v>1</v>
      </c>
    </row>
    <row r="46" spans="1:12" x14ac:dyDescent="0.2">
      <c r="A46" t="s">
        <v>94</v>
      </c>
      <c r="B46" t="s">
        <v>95</v>
      </c>
      <c r="C46">
        <v>95830</v>
      </c>
      <c r="D46">
        <v>238827</v>
      </c>
      <c r="E46">
        <v>36311</v>
      </c>
      <c r="F46">
        <v>370968</v>
      </c>
      <c r="G46">
        <v>0</v>
      </c>
      <c r="H46">
        <v>1</v>
      </c>
      <c r="I46">
        <v>0</v>
      </c>
      <c r="J46">
        <v>1</v>
      </c>
      <c r="K46" s="114">
        <v>0.28635289266323427</v>
      </c>
      <c r="L46" s="114">
        <v>0</v>
      </c>
    </row>
    <row r="47" spans="1:12" x14ac:dyDescent="0.2">
      <c r="A47" t="s">
        <v>96</v>
      </c>
      <c r="B47" t="s">
        <v>7</v>
      </c>
      <c r="C47">
        <v>2059015</v>
      </c>
      <c r="D47">
        <v>2375359</v>
      </c>
      <c r="E47">
        <v>16404</v>
      </c>
      <c r="F47">
        <v>4450778</v>
      </c>
      <c r="G47">
        <v>4</v>
      </c>
      <c r="H47">
        <v>7</v>
      </c>
      <c r="I47">
        <v>0</v>
      </c>
      <c r="J47">
        <v>11</v>
      </c>
      <c r="K47" s="114">
        <v>0.46433047821406132</v>
      </c>
      <c r="L47" s="114">
        <v>0.36363636363636365</v>
      </c>
    </row>
    <row r="48" spans="1:12" x14ac:dyDescent="0.2">
      <c r="A48" t="s">
        <v>97</v>
      </c>
      <c r="B48" t="s">
        <v>98</v>
      </c>
      <c r="C48">
        <v>1669283</v>
      </c>
      <c r="D48">
        <v>2340356</v>
      </c>
      <c r="E48">
        <v>7011</v>
      </c>
      <c r="F48">
        <v>4016650</v>
      </c>
      <c r="G48">
        <v>3</v>
      </c>
      <c r="H48">
        <v>7</v>
      </c>
      <c r="I48">
        <v>0</v>
      </c>
      <c r="J48">
        <v>10</v>
      </c>
      <c r="K48" s="114">
        <v>0.41631752883489015</v>
      </c>
      <c r="L48" s="114">
        <v>0.3</v>
      </c>
    </row>
    <row r="49" spans="1:12" x14ac:dyDescent="0.2">
      <c r="A49" t="s">
        <v>99</v>
      </c>
      <c r="B49" t="s">
        <v>100</v>
      </c>
      <c r="C49">
        <v>514268</v>
      </c>
      <c r="D49">
        <v>246903</v>
      </c>
      <c r="E49">
        <v>214</v>
      </c>
      <c r="F49">
        <v>761385</v>
      </c>
      <c r="G49">
        <v>3</v>
      </c>
      <c r="H49">
        <v>0</v>
      </c>
      <c r="I49">
        <v>0</v>
      </c>
      <c r="J49">
        <v>3</v>
      </c>
      <c r="K49" s="114">
        <v>0.67562742143355436</v>
      </c>
      <c r="L49" s="114">
        <v>1</v>
      </c>
    </row>
    <row r="50" spans="1:12" x14ac:dyDescent="0.2">
      <c r="A50" t="s">
        <v>101</v>
      </c>
      <c r="B50" t="s">
        <v>11</v>
      </c>
      <c r="C50">
        <v>1661399</v>
      </c>
      <c r="D50">
        <v>1566671</v>
      </c>
      <c r="E50">
        <v>9981</v>
      </c>
      <c r="F50">
        <v>3238051</v>
      </c>
      <c r="G50">
        <v>5</v>
      </c>
      <c r="H50">
        <v>3</v>
      </c>
      <c r="I50">
        <v>0</v>
      </c>
      <c r="J50">
        <v>8</v>
      </c>
      <c r="K50" s="114">
        <v>0.51467254427568176</v>
      </c>
      <c r="L50" s="114">
        <v>0.625</v>
      </c>
    </row>
    <row r="51" spans="1:12" x14ac:dyDescent="0.2">
      <c r="A51" t="s">
        <v>102</v>
      </c>
      <c r="B51" t="s">
        <v>103</v>
      </c>
      <c r="C51">
        <v>185732</v>
      </c>
      <c r="D51">
        <v>66576</v>
      </c>
      <c r="E51">
        <v>26195</v>
      </c>
      <c r="F51">
        <v>278503</v>
      </c>
      <c r="G51">
        <v>1</v>
      </c>
      <c r="H51">
        <v>0</v>
      </c>
      <c r="I51">
        <v>0</v>
      </c>
      <c r="J51">
        <v>1</v>
      </c>
      <c r="K51" s="114">
        <v>0.73613202910728159</v>
      </c>
      <c r="L51" s="114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by State PIVOT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2021-12-28T14:24:30Z</dcterms:modified>
</cp:coreProperties>
</file>