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cramsay/Documents/dev/ushouse/data/analysis/"/>
    </mc:Choice>
  </mc:AlternateContent>
  <xr:revisionPtr revIDLastSave="0" documentId="13_ncr:1_{509FBA4C-D678-7B46-AC10-ED1EC3D8380D}" xr6:coauthVersionLast="47" xr6:coauthVersionMax="47" xr10:uidLastSave="{00000000-0000-0000-0000-000000000000}"/>
  <bookViews>
    <workbookView xWindow="1400" yWindow="500" windowWidth="27640" windowHeight="17500" activeTab="1" xr2:uid="{243A2677-B725-5B4A-8946-B944A46BAF00}"/>
  </bookViews>
  <sheets>
    <sheet name="Analysis" sheetId="3" r:id="rId1"/>
    <sheet name="Responsiveness PIVOT" sheetId="4" r:id="rId2"/>
    <sheet name="DATA" sheetId="1" r:id="rId3"/>
  </sheets>
  <definedNames>
    <definedName name="pivot_by_state" localSheetId="2">DATA!$A$1:$M$62</definedName>
  </definedNames>
  <calcPr calcId="191029"/>
  <pivotCaches>
    <pivotCache cacheId="11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3" i="3" l="1"/>
  <c r="AC4" i="3"/>
  <c r="AC5" i="3"/>
  <c r="AC6" i="3"/>
  <c r="AC7" i="3"/>
  <c r="AC8" i="3"/>
  <c r="AC9" i="3"/>
  <c r="AC10" i="3"/>
  <c r="AC11" i="3"/>
  <c r="AC12" i="3"/>
  <c r="AC13" i="3"/>
  <c r="AC14" i="3"/>
  <c r="AC15" i="3"/>
  <c r="AC16" i="3"/>
  <c r="AC17" i="3"/>
  <c r="AC18" i="3"/>
  <c r="AC19" i="3"/>
  <c r="AC20" i="3"/>
  <c r="AC21" i="3"/>
  <c r="AC22" i="3"/>
  <c r="AC23" i="3"/>
  <c r="AC24" i="3"/>
  <c r="AC25" i="3"/>
  <c r="AC26" i="3"/>
  <c r="AC27" i="3"/>
  <c r="AC28" i="3"/>
  <c r="AC29" i="3"/>
  <c r="AC30" i="3"/>
  <c r="AC31" i="3"/>
  <c r="AC32" i="3"/>
  <c r="AC33" i="3"/>
  <c r="AC34" i="3"/>
  <c r="AC35" i="3"/>
  <c r="AC36" i="3"/>
  <c r="AC37" i="3"/>
  <c r="AC38" i="3"/>
  <c r="AC39" i="3"/>
  <c r="AC40" i="3"/>
  <c r="AC41" i="3"/>
  <c r="AC42" i="3"/>
  <c r="AC43" i="3"/>
  <c r="AC44" i="3"/>
  <c r="AC45" i="3"/>
  <c r="AC46" i="3"/>
  <c r="AC47" i="3"/>
  <c r="AC48" i="3"/>
  <c r="AC49" i="3"/>
  <c r="AC50" i="3"/>
  <c r="AC51" i="3"/>
  <c r="AC2" i="3"/>
  <c r="K86" i="3"/>
  <c r="K95" i="3"/>
  <c r="L88" i="3" l="1"/>
  <c r="M88" i="3" s="1"/>
  <c r="M94" i="3" s="1"/>
  <c r="M93" i="3" s="1"/>
  <c r="L79" i="3"/>
  <c r="M79" i="3" s="1"/>
  <c r="M85" i="3" s="1"/>
  <c r="M84" i="3" s="1"/>
  <c r="W56" i="3"/>
  <c r="X56" i="3"/>
  <c r="Y56" i="3"/>
  <c r="AA56" i="3"/>
  <c r="V56" i="3"/>
  <c r="Q56" i="3"/>
  <c r="R56" i="3"/>
  <c r="S56" i="3"/>
  <c r="T56" i="3"/>
  <c r="O56" i="3"/>
  <c r="A2" i="3"/>
  <c r="B2" i="3"/>
  <c r="C2" i="3"/>
  <c r="O2" i="3" s="1"/>
  <c r="D2" i="3"/>
  <c r="E2" i="3"/>
  <c r="F2" i="3"/>
  <c r="G2" i="3"/>
  <c r="H2" i="3"/>
  <c r="I2" i="3"/>
  <c r="J2" i="3"/>
  <c r="K2" i="3"/>
  <c r="L2" i="3"/>
  <c r="M2" i="3"/>
  <c r="A3" i="3"/>
  <c r="B3" i="3"/>
  <c r="C3" i="3"/>
  <c r="O3" i="3" s="1"/>
  <c r="D3" i="3"/>
  <c r="E3" i="3"/>
  <c r="F3" i="3"/>
  <c r="G3" i="3"/>
  <c r="H3" i="3"/>
  <c r="I3" i="3"/>
  <c r="J3" i="3"/>
  <c r="K3" i="3"/>
  <c r="L3" i="3"/>
  <c r="M3" i="3"/>
  <c r="A4" i="3"/>
  <c r="B4" i="3"/>
  <c r="C4" i="3"/>
  <c r="O4" i="3" s="1"/>
  <c r="D4" i="3"/>
  <c r="E4" i="3"/>
  <c r="F4" i="3"/>
  <c r="G4" i="3"/>
  <c r="H4" i="3"/>
  <c r="I4" i="3"/>
  <c r="J4" i="3"/>
  <c r="K4" i="3"/>
  <c r="L4" i="3"/>
  <c r="M4" i="3"/>
  <c r="A5" i="3"/>
  <c r="B5" i="3"/>
  <c r="C5" i="3"/>
  <c r="O5" i="3" s="1"/>
  <c r="D5" i="3"/>
  <c r="E5" i="3"/>
  <c r="F5" i="3"/>
  <c r="G5" i="3"/>
  <c r="H5" i="3"/>
  <c r="I5" i="3"/>
  <c r="J5" i="3"/>
  <c r="K5" i="3"/>
  <c r="L5" i="3"/>
  <c r="M5" i="3"/>
  <c r="A6" i="3"/>
  <c r="B6" i="3"/>
  <c r="C6" i="3"/>
  <c r="O6" i="3" s="1"/>
  <c r="D6" i="3"/>
  <c r="E6" i="3"/>
  <c r="F6" i="3"/>
  <c r="G6" i="3"/>
  <c r="H6" i="3"/>
  <c r="I6" i="3"/>
  <c r="J6" i="3"/>
  <c r="K6" i="3"/>
  <c r="L6" i="3"/>
  <c r="M6" i="3"/>
  <c r="A7" i="3"/>
  <c r="B7" i="3"/>
  <c r="C7" i="3"/>
  <c r="O7" i="3" s="1"/>
  <c r="D7" i="3"/>
  <c r="E7" i="3"/>
  <c r="F7" i="3"/>
  <c r="G7" i="3"/>
  <c r="H7" i="3"/>
  <c r="I7" i="3"/>
  <c r="J7" i="3"/>
  <c r="K7" i="3"/>
  <c r="L7" i="3"/>
  <c r="M7" i="3"/>
  <c r="A8" i="3"/>
  <c r="B8" i="3"/>
  <c r="C8" i="3"/>
  <c r="O8" i="3" s="1"/>
  <c r="D8" i="3"/>
  <c r="E8" i="3"/>
  <c r="F8" i="3"/>
  <c r="G8" i="3"/>
  <c r="H8" i="3"/>
  <c r="I8" i="3"/>
  <c r="J8" i="3"/>
  <c r="K8" i="3"/>
  <c r="L8" i="3"/>
  <c r="M8" i="3"/>
  <c r="A9" i="3"/>
  <c r="B9" i="3"/>
  <c r="C9" i="3"/>
  <c r="O9" i="3" s="1"/>
  <c r="D9" i="3"/>
  <c r="E9" i="3"/>
  <c r="F9" i="3"/>
  <c r="G9" i="3"/>
  <c r="H9" i="3"/>
  <c r="I9" i="3"/>
  <c r="J9" i="3"/>
  <c r="K9" i="3"/>
  <c r="L9" i="3"/>
  <c r="M9" i="3"/>
  <c r="A10" i="3"/>
  <c r="B10" i="3"/>
  <c r="C10" i="3"/>
  <c r="O10" i="3" s="1"/>
  <c r="D10" i="3"/>
  <c r="E10" i="3"/>
  <c r="F10" i="3"/>
  <c r="G10" i="3"/>
  <c r="H10" i="3"/>
  <c r="I10" i="3"/>
  <c r="J10" i="3"/>
  <c r="K10" i="3"/>
  <c r="L10" i="3"/>
  <c r="M10" i="3"/>
  <c r="A11" i="3"/>
  <c r="B11" i="3"/>
  <c r="C11" i="3"/>
  <c r="O11" i="3" s="1"/>
  <c r="D11" i="3"/>
  <c r="E11" i="3"/>
  <c r="F11" i="3"/>
  <c r="G11" i="3"/>
  <c r="H11" i="3"/>
  <c r="I11" i="3"/>
  <c r="J11" i="3"/>
  <c r="K11" i="3"/>
  <c r="L11" i="3"/>
  <c r="M11" i="3"/>
  <c r="A12" i="3"/>
  <c r="B12" i="3"/>
  <c r="C12" i="3"/>
  <c r="O12" i="3" s="1"/>
  <c r="D12" i="3"/>
  <c r="E12" i="3"/>
  <c r="F12" i="3"/>
  <c r="G12" i="3"/>
  <c r="H12" i="3"/>
  <c r="I12" i="3"/>
  <c r="J12" i="3"/>
  <c r="K12" i="3"/>
  <c r="L12" i="3"/>
  <c r="M12" i="3"/>
  <c r="A13" i="3"/>
  <c r="B13" i="3"/>
  <c r="C13" i="3"/>
  <c r="O13" i="3" s="1"/>
  <c r="D13" i="3"/>
  <c r="E13" i="3"/>
  <c r="F13" i="3"/>
  <c r="G13" i="3"/>
  <c r="H13" i="3"/>
  <c r="I13" i="3"/>
  <c r="J13" i="3"/>
  <c r="K13" i="3"/>
  <c r="L13" i="3"/>
  <c r="M13" i="3"/>
  <c r="A14" i="3"/>
  <c r="B14" i="3"/>
  <c r="C14" i="3"/>
  <c r="O14" i="3" s="1"/>
  <c r="D14" i="3"/>
  <c r="E14" i="3"/>
  <c r="F14" i="3"/>
  <c r="G14" i="3"/>
  <c r="H14" i="3"/>
  <c r="I14" i="3"/>
  <c r="J14" i="3"/>
  <c r="K14" i="3"/>
  <c r="L14" i="3"/>
  <c r="M14" i="3"/>
  <c r="A15" i="3"/>
  <c r="B15" i="3"/>
  <c r="C15" i="3"/>
  <c r="O15" i="3" s="1"/>
  <c r="D15" i="3"/>
  <c r="E15" i="3"/>
  <c r="F15" i="3"/>
  <c r="G15" i="3"/>
  <c r="H15" i="3"/>
  <c r="I15" i="3"/>
  <c r="J15" i="3"/>
  <c r="K15" i="3"/>
  <c r="L15" i="3"/>
  <c r="M15" i="3"/>
  <c r="A16" i="3"/>
  <c r="B16" i="3"/>
  <c r="C16" i="3"/>
  <c r="O16" i="3" s="1"/>
  <c r="D16" i="3"/>
  <c r="E16" i="3"/>
  <c r="F16" i="3"/>
  <c r="G16" i="3"/>
  <c r="H16" i="3"/>
  <c r="I16" i="3"/>
  <c r="J16" i="3"/>
  <c r="K16" i="3"/>
  <c r="L16" i="3"/>
  <c r="M16" i="3"/>
  <c r="A17" i="3"/>
  <c r="B17" i="3"/>
  <c r="C17" i="3"/>
  <c r="O17" i="3" s="1"/>
  <c r="D17" i="3"/>
  <c r="E17" i="3"/>
  <c r="F17" i="3"/>
  <c r="G17" i="3"/>
  <c r="H17" i="3"/>
  <c r="I17" i="3"/>
  <c r="J17" i="3"/>
  <c r="K17" i="3"/>
  <c r="L17" i="3"/>
  <c r="M17" i="3"/>
  <c r="A18" i="3"/>
  <c r="B18" i="3"/>
  <c r="C18" i="3"/>
  <c r="O18" i="3" s="1"/>
  <c r="D18" i="3"/>
  <c r="E18" i="3"/>
  <c r="F18" i="3"/>
  <c r="G18" i="3"/>
  <c r="H18" i="3"/>
  <c r="I18" i="3"/>
  <c r="J18" i="3"/>
  <c r="K18" i="3"/>
  <c r="L18" i="3"/>
  <c r="M18" i="3"/>
  <c r="A19" i="3"/>
  <c r="B19" i="3"/>
  <c r="C19" i="3"/>
  <c r="O19" i="3" s="1"/>
  <c r="D19" i="3"/>
  <c r="E19" i="3"/>
  <c r="F19" i="3"/>
  <c r="G19" i="3"/>
  <c r="H19" i="3"/>
  <c r="I19" i="3"/>
  <c r="J19" i="3"/>
  <c r="K19" i="3"/>
  <c r="L19" i="3"/>
  <c r="M19" i="3"/>
  <c r="A20" i="3"/>
  <c r="B20" i="3"/>
  <c r="C20" i="3"/>
  <c r="O20" i="3" s="1"/>
  <c r="D20" i="3"/>
  <c r="E20" i="3"/>
  <c r="F20" i="3"/>
  <c r="G20" i="3"/>
  <c r="H20" i="3"/>
  <c r="I20" i="3"/>
  <c r="J20" i="3"/>
  <c r="K20" i="3"/>
  <c r="L20" i="3"/>
  <c r="M20" i="3"/>
  <c r="A21" i="3"/>
  <c r="B21" i="3"/>
  <c r="C21" i="3"/>
  <c r="O21" i="3" s="1"/>
  <c r="D21" i="3"/>
  <c r="E21" i="3"/>
  <c r="F21" i="3"/>
  <c r="G21" i="3"/>
  <c r="H21" i="3"/>
  <c r="I21" i="3"/>
  <c r="J21" i="3"/>
  <c r="K21" i="3"/>
  <c r="L21" i="3"/>
  <c r="M21" i="3"/>
  <c r="A22" i="3"/>
  <c r="B22" i="3"/>
  <c r="C22" i="3"/>
  <c r="O22" i="3" s="1"/>
  <c r="D22" i="3"/>
  <c r="E22" i="3"/>
  <c r="F22" i="3"/>
  <c r="G22" i="3"/>
  <c r="H22" i="3"/>
  <c r="I22" i="3"/>
  <c r="J22" i="3"/>
  <c r="K22" i="3"/>
  <c r="L22" i="3"/>
  <c r="M22" i="3"/>
  <c r="A23" i="3"/>
  <c r="B23" i="3"/>
  <c r="C23" i="3"/>
  <c r="O23" i="3" s="1"/>
  <c r="D23" i="3"/>
  <c r="E23" i="3"/>
  <c r="F23" i="3"/>
  <c r="G23" i="3"/>
  <c r="H23" i="3"/>
  <c r="I23" i="3"/>
  <c r="J23" i="3"/>
  <c r="K23" i="3"/>
  <c r="L23" i="3"/>
  <c r="M23" i="3"/>
  <c r="A24" i="3"/>
  <c r="B24" i="3"/>
  <c r="C24" i="3"/>
  <c r="O24" i="3" s="1"/>
  <c r="D24" i="3"/>
  <c r="E24" i="3"/>
  <c r="F24" i="3"/>
  <c r="G24" i="3"/>
  <c r="H24" i="3"/>
  <c r="I24" i="3"/>
  <c r="J24" i="3"/>
  <c r="K24" i="3"/>
  <c r="L24" i="3"/>
  <c r="M24" i="3"/>
  <c r="A25" i="3"/>
  <c r="B25" i="3"/>
  <c r="C25" i="3"/>
  <c r="O25" i="3" s="1"/>
  <c r="D25" i="3"/>
  <c r="E25" i="3"/>
  <c r="F25" i="3"/>
  <c r="G25" i="3"/>
  <c r="H25" i="3"/>
  <c r="I25" i="3"/>
  <c r="J25" i="3"/>
  <c r="K25" i="3"/>
  <c r="L25" i="3"/>
  <c r="M25" i="3"/>
  <c r="A26" i="3"/>
  <c r="B26" i="3"/>
  <c r="C26" i="3"/>
  <c r="O26" i="3" s="1"/>
  <c r="D26" i="3"/>
  <c r="E26" i="3"/>
  <c r="F26" i="3"/>
  <c r="G26" i="3"/>
  <c r="H26" i="3"/>
  <c r="I26" i="3"/>
  <c r="J26" i="3"/>
  <c r="K26" i="3"/>
  <c r="L26" i="3"/>
  <c r="M26" i="3"/>
  <c r="A27" i="3"/>
  <c r="B27" i="3"/>
  <c r="C27" i="3"/>
  <c r="O27" i="3" s="1"/>
  <c r="D27" i="3"/>
  <c r="E27" i="3"/>
  <c r="F27" i="3"/>
  <c r="G27" i="3"/>
  <c r="H27" i="3"/>
  <c r="I27" i="3"/>
  <c r="J27" i="3"/>
  <c r="K27" i="3"/>
  <c r="L27" i="3"/>
  <c r="M27" i="3"/>
  <c r="A28" i="3"/>
  <c r="B28" i="3"/>
  <c r="C28" i="3"/>
  <c r="O28" i="3" s="1"/>
  <c r="D28" i="3"/>
  <c r="E28" i="3"/>
  <c r="F28" i="3"/>
  <c r="G28" i="3"/>
  <c r="H28" i="3"/>
  <c r="I28" i="3"/>
  <c r="J28" i="3"/>
  <c r="K28" i="3"/>
  <c r="L28" i="3"/>
  <c r="M28" i="3"/>
  <c r="A29" i="3"/>
  <c r="B29" i="3"/>
  <c r="C29" i="3"/>
  <c r="O29" i="3" s="1"/>
  <c r="D29" i="3"/>
  <c r="E29" i="3"/>
  <c r="F29" i="3"/>
  <c r="G29" i="3"/>
  <c r="H29" i="3"/>
  <c r="I29" i="3"/>
  <c r="J29" i="3"/>
  <c r="K29" i="3"/>
  <c r="L29" i="3"/>
  <c r="M29" i="3"/>
  <c r="A30" i="3"/>
  <c r="B30" i="3"/>
  <c r="C30" i="3"/>
  <c r="O30" i="3" s="1"/>
  <c r="D30" i="3"/>
  <c r="E30" i="3"/>
  <c r="F30" i="3"/>
  <c r="G30" i="3"/>
  <c r="H30" i="3"/>
  <c r="I30" i="3"/>
  <c r="J30" i="3"/>
  <c r="K30" i="3"/>
  <c r="L30" i="3"/>
  <c r="M30" i="3"/>
  <c r="A31" i="3"/>
  <c r="B31" i="3"/>
  <c r="C31" i="3"/>
  <c r="O31" i="3" s="1"/>
  <c r="D31" i="3"/>
  <c r="E31" i="3"/>
  <c r="F31" i="3"/>
  <c r="G31" i="3"/>
  <c r="H31" i="3"/>
  <c r="I31" i="3"/>
  <c r="J31" i="3"/>
  <c r="K31" i="3"/>
  <c r="L31" i="3"/>
  <c r="M31" i="3"/>
  <c r="A32" i="3"/>
  <c r="B32" i="3"/>
  <c r="C32" i="3"/>
  <c r="O32" i="3" s="1"/>
  <c r="D32" i="3"/>
  <c r="E32" i="3"/>
  <c r="F32" i="3"/>
  <c r="G32" i="3"/>
  <c r="H32" i="3"/>
  <c r="I32" i="3"/>
  <c r="J32" i="3"/>
  <c r="K32" i="3"/>
  <c r="L32" i="3"/>
  <c r="M32" i="3"/>
  <c r="A33" i="3"/>
  <c r="B33" i="3"/>
  <c r="C33" i="3"/>
  <c r="O33" i="3" s="1"/>
  <c r="D33" i="3"/>
  <c r="E33" i="3"/>
  <c r="F33" i="3"/>
  <c r="G33" i="3"/>
  <c r="H33" i="3"/>
  <c r="I33" i="3"/>
  <c r="J33" i="3"/>
  <c r="K33" i="3"/>
  <c r="L33" i="3"/>
  <c r="M33" i="3"/>
  <c r="A34" i="3"/>
  <c r="B34" i="3"/>
  <c r="C34" i="3"/>
  <c r="O34" i="3" s="1"/>
  <c r="D34" i="3"/>
  <c r="E34" i="3"/>
  <c r="F34" i="3"/>
  <c r="G34" i="3"/>
  <c r="H34" i="3"/>
  <c r="I34" i="3"/>
  <c r="J34" i="3"/>
  <c r="K34" i="3"/>
  <c r="L34" i="3"/>
  <c r="M34" i="3"/>
  <c r="A35" i="3"/>
  <c r="B35" i="3"/>
  <c r="C35" i="3"/>
  <c r="O35" i="3" s="1"/>
  <c r="D35" i="3"/>
  <c r="E35" i="3"/>
  <c r="F35" i="3"/>
  <c r="G35" i="3"/>
  <c r="H35" i="3"/>
  <c r="I35" i="3"/>
  <c r="J35" i="3"/>
  <c r="K35" i="3"/>
  <c r="L35" i="3"/>
  <c r="M35" i="3"/>
  <c r="A36" i="3"/>
  <c r="B36" i="3"/>
  <c r="C36" i="3"/>
  <c r="O36" i="3" s="1"/>
  <c r="D36" i="3"/>
  <c r="E36" i="3"/>
  <c r="F36" i="3"/>
  <c r="G36" i="3"/>
  <c r="H36" i="3"/>
  <c r="I36" i="3"/>
  <c r="J36" i="3"/>
  <c r="K36" i="3"/>
  <c r="L36" i="3"/>
  <c r="M36" i="3"/>
  <c r="A37" i="3"/>
  <c r="B37" i="3"/>
  <c r="C37" i="3"/>
  <c r="O37" i="3" s="1"/>
  <c r="D37" i="3"/>
  <c r="E37" i="3"/>
  <c r="F37" i="3"/>
  <c r="G37" i="3"/>
  <c r="H37" i="3"/>
  <c r="I37" i="3"/>
  <c r="J37" i="3"/>
  <c r="K37" i="3"/>
  <c r="L37" i="3"/>
  <c r="M37" i="3"/>
  <c r="A38" i="3"/>
  <c r="B38" i="3"/>
  <c r="C38" i="3"/>
  <c r="O38" i="3" s="1"/>
  <c r="D38" i="3"/>
  <c r="E38" i="3"/>
  <c r="F38" i="3"/>
  <c r="G38" i="3"/>
  <c r="H38" i="3"/>
  <c r="I38" i="3"/>
  <c r="J38" i="3"/>
  <c r="K38" i="3"/>
  <c r="L38" i="3"/>
  <c r="M38" i="3"/>
  <c r="A39" i="3"/>
  <c r="B39" i="3"/>
  <c r="C39" i="3"/>
  <c r="O39" i="3" s="1"/>
  <c r="D39" i="3"/>
  <c r="E39" i="3"/>
  <c r="F39" i="3"/>
  <c r="G39" i="3"/>
  <c r="H39" i="3"/>
  <c r="I39" i="3"/>
  <c r="J39" i="3"/>
  <c r="K39" i="3"/>
  <c r="L39" i="3"/>
  <c r="M39" i="3"/>
  <c r="A40" i="3"/>
  <c r="B40" i="3"/>
  <c r="C40" i="3"/>
  <c r="O40" i="3" s="1"/>
  <c r="D40" i="3"/>
  <c r="E40" i="3"/>
  <c r="F40" i="3"/>
  <c r="G40" i="3"/>
  <c r="H40" i="3"/>
  <c r="I40" i="3"/>
  <c r="J40" i="3"/>
  <c r="K40" i="3"/>
  <c r="L40" i="3"/>
  <c r="M40" i="3"/>
  <c r="A41" i="3"/>
  <c r="B41" i="3"/>
  <c r="C41" i="3"/>
  <c r="O41" i="3" s="1"/>
  <c r="D41" i="3"/>
  <c r="E41" i="3"/>
  <c r="F41" i="3"/>
  <c r="G41" i="3"/>
  <c r="H41" i="3"/>
  <c r="I41" i="3"/>
  <c r="J41" i="3"/>
  <c r="K41" i="3"/>
  <c r="L41" i="3"/>
  <c r="M41" i="3"/>
  <c r="A42" i="3"/>
  <c r="B42" i="3"/>
  <c r="C42" i="3"/>
  <c r="O42" i="3" s="1"/>
  <c r="D42" i="3"/>
  <c r="E42" i="3"/>
  <c r="F42" i="3"/>
  <c r="G42" i="3"/>
  <c r="H42" i="3"/>
  <c r="I42" i="3"/>
  <c r="J42" i="3"/>
  <c r="K42" i="3"/>
  <c r="L42" i="3"/>
  <c r="M42" i="3"/>
  <c r="A43" i="3"/>
  <c r="B43" i="3"/>
  <c r="C43" i="3"/>
  <c r="O43" i="3" s="1"/>
  <c r="D43" i="3"/>
  <c r="E43" i="3"/>
  <c r="F43" i="3"/>
  <c r="G43" i="3"/>
  <c r="H43" i="3"/>
  <c r="I43" i="3"/>
  <c r="J43" i="3"/>
  <c r="K43" i="3"/>
  <c r="L43" i="3"/>
  <c r="M43" i="3"/>
  <c r="A44" i="3"/>
  <c r="B44" i="3"/>
  <c r="C44" i="3"/>
  <c r="O44" i="3" s="1"/>
  <c r="D44" i="3"/>
  <c r="E44" i="3"/>
  <c r="F44" i="3"/>
  <c r="G44" i="3"/>
  <c r="H44" i="3"/>
  <c r="I44" i="3"/>
  <c r="J44" i="3"/>
  <c r="K44" i="3"/>
  <c r="L44" i="3"/>
  <c r="M44" i="3"/>
  <c r="A45" i="3"/>
  <c r="B45" i="3"/>
  <c r="C45" i="3"/>
  <c r="O45" i="3" s="1"/>
  <c r="D45" i="3"/>
  <c r="E45" i="3"/>
  <c r="F45" i="3"/>
  <c r="G45" i="3"/>
  <c r="H45" i="3"/>
  <c r="I45" i="3"/>
  <c r="J45" i="3"/>
  <c r="K45" i="3"/>
  <c r="L45" i="3"/>
  <c r="M45" i="3"/>
  <c r="A46" i="3"/>
  <c r="B46" i="3"/>
  <c r="C46" i="3"/>
  <c r="O46" i="3" s="1"/>
  <c r="D46" i="3"/>
  <c r="E46" i="3"/>
  <c r="F46" i="3"/>
  <c r="G46" i="3"/>
  <c r="H46" i="3"/>
  <c r="I46" i="3"/>
  <c r="J46" i="3"/>
  <c r="K46" i="3"/>
  <c r="L46" i="3"/>
  <c r="M46" i="3"/>
  <c r="A47" i="3"/>
  <c r="B47" i="3"/>
  <c r="C47" i="3"/>
  <c r="O47" i="3" s="1"/>
  <c r="D47" i="3"/>
  <c r="E47" i="3"/>
  <c r="F47" i="3"/>
  <c r="G47" i="3"/>
  <c r="H47" i="3"/>
  <c r="I47" i="3"/>
  <c r="J47" i="3"/>
  <c r="K47" i="3"/>
  <c r="L47" i="3"/>
  <c r="M47" i="3"/>
  <c r="A48" i="3"/>
  <c r="B48" i="3"/>
  <c r="C48" i="3"/>
  <c r="O48" i="3" s="1"/>
  <c r="D48" i="3"/>
  <c r="E48" i="3"/>
  <c r="F48" i="3"/>
  <c r="G48" i="3"/>
  <c r="H48" i="3"/>
  <c r="I48" i="3"/>
  <c r="J48" i="3"/>
  <c r="K48" i="3"/>
  <c r="L48" i="3"/>
  <c r="M48" i="3"/>
  <c r="A49" i="3"/>
  <c r="B49" i="3"/>
  <c r="C49" i="3"/>
  <c r="O49" i="3" s="1"/>
  <c r="D49" i="3"/>
  <c r="E49" i="3"/>
  <c r="F49" i="3"/>
  <c r="G49" i="3"/>
  <c r="H49" i="3"/>
  <c r="I49" i="3"/>
  <c r="J49" i="3"/>
  <c r="K49" i="3"/>
  <c r="L49" i="3"/>
  <c r="M49" i="3"/>
  <c r="A50" i="3"/>
  <c r="B50" i="3"/>
  <c r="C50" i="3"/>
  <c r="O50" i="3" s="1"/>
  <c r="D50" i="3"/>
  <c r="E50" i="3"/>
  <c r="F50" i="3"/>
  <c r="G50" i="3"/>
  <c r="H50" i="3"/>
  <c r="I50" i="3"/>
  <c r="J50" i="3"/>
  <c r="K50" i="3"/>
  <c r="L50" i="3"/>
  <c r="M50" i="3"/>
  <c r="A51" i="3"/>
  <c r="B51" i="3"/>
  <c r="C51" i="3"/>
  <c r="O51" i="3" s="1"/>
  <c r="D51" i="3"/>
  <c r="E51" i="3"/>
  <c r="F51" i="3"/>
  <c r="G51" i="3"/>
  <c r="H51" i="3"/>
  <c r="I51" i="3"/>
  <c r="J51" i="3"/>
  <c r="K51" i="3"/>
  <c r="L51" i="3"/>
  <c r="M51" i="3"/>
  <c r="A61" i="3"/>
  <c r="B61" i="3"/>
  <c r="C61" i="3"/>
  <c r="O61" i="3" s="1"/>
  <c r="D61" i="3"/>
  <c r="E61" i="3"/>
  <c r="F61" i="3"/>
  <c r="G61" i="3"/>
  <c r="H61" i="3"/>
  <c r="I61" i="3"/>
  <c r="J61" i="3"/>
  <c r="K61" i="3"/>
  <c r="L61" i="3"/>
  <c r="M61" i="3"/>
  <c r="A62" i="3"/>
  <c r="B62" i="3"/>
  <c r="C62" i="3"/>
  <c r="O62" i="3" s="1"/>
  <c r="D62" i="3"/>
  <c r="E62" i="3"/>
  <c r="F62" i="3"/>
  <c r="G62" i="3"/>
  <c r="H62" i="3"/>
  <c r="I62" i="3"/>
  <c r="J62" i="3"/>
  <c r="K62" i="3"/>
  <c r="L62" i="3"/>
  <c r="M62" i="3"/>
  <c r="B66" i="3"/>
  <c r="C66" i="3"/>
  <c r="O66" i="3" s="1"/>
  <c r="D66" i="3"/>
  <c r="D74" i="3" s="1"/>
  <c r="E66" i="3"/>
  <c r="E74" i="3" s="1"/>
  <c r="F66" i="3"/>
  <c r="F74" i="3" s="1"/>
  <c r="G66" i="3"/>
  <c r="G74" i="3" s="1"/>
  <c r="H66" i="3"/>
  <c r="H74" i="3" s="1"/>
  <c r="I66" i="3"/>
  <c r="I74" i="3" s="1"/>
  <c r="J66" i="3"/>
  <c r="J74" i="3" s="1"/>
  <c r="J77" i="3" s="1"/>
  <c r="K66" i="3"/>
  <c r="K74" i="3" s="1"/>
  <c r="K77" i="3" s="1"/>
  <c r="L66" i="3"/>
  <c r="L74" i="3" s="1"/>
  <c r="M66" i="3"/>
  <c r="M74" i="3" s="1"/>
  <c r="B67" i="3"/>
  <c r="C67" i="3"/>
  <c r="O67" i="3" s="1"/>
  <c r="D67" i="3"/>
  <c r="D75" i="3" s="1"/>
  <c r="E67" i="3"/>
  <c r="E75" i="3" s="1"/>
  <c r="F67" i="3"/>
  <c r="F75" i="3" s="1"/>
  <c r="G67" i="3"/>
  <c r="G75" i="3" s="1"/>
  <c r="H67" i="3"/>
  <c r="H75" i="3" s="1"/>
  <c r="I67" i="3"/>
  <c r="I75" i="3" s="1"/>
  <c r="J67" i="3"/>
  <c r="J75" i="3" s="1"/>
  <c r="K67" i="3"/>
  <c r="K75" i="3" s="1"/>
  <c r="L67" i="3"/>
  <c r="L75" i="3" s="1"/>
  <c r="M67" i="3"/>
  <c r="M75" i="3" s="1"/>
  <c r="B68" i="3"/>
  <c r="C68" i="3"/>
  <c r="O68" i="3" s="1"/>
  <c r="D68" i="3"/>
  <c r="E68" i="3"/>
  <c r="F68" i="3"/>
  <c r="G68" i="3"/>
  <c r="H68" i="3"/>
  <c r="I68" i="3"/>
  <c r="J68" i="3"/>
  <c r="K68" i="3"/>
  <c r="L68" i="3"/>
  <c r="M68" i="3"/>
  <c r="B57" i="3"/>
  <c r="C57" i="3"/>
  <c r="O57" i="3" s="1"/>
  <c r="D57" i="3"/>
  <c r="E57" i="3"/>
  <c r="F57" i="3"/>
  <c r="G57" i="3"/>
  <c r="H57" i="3"/>
  <c r="I57" i="3"/>
  <c r="J57" i="3"/>
  <c r="K57" i="3"/>
  <c r="L57" i="3"/>
  <c r="M57" i="3"/>
  <c r="B58" i="3"/>
  <c r="C58" i="3"/>
  <c r="O58" i="3" s="1"/>
  <c r="D58" i="3"/>
  <c r="E58" i="3"/>
  <c r="F58" i="3"/>
  <c r="G58" i="3"/>
  <c r="H58" i="3"/>
  <c r="I58" i="3"/>
  <c r="J58" i="3"/>
  <c r="K58" i="3"/>
  <c r="L58" i="3"/>
  <c r="M58" i="3"/>
  <c r="B63" i="3"/>
  <c r="C63" i="3"/>
  <c r="O63" i="3" s="1"/>
  <c r="D63" i="3"/>
  <c r="E63" i="3"/>
  <c r="F63" i="3"/>
  <c r="G63" i="3"/>
  <c r="H63" i="3"/>
  <c r="I63" i="3"/>
  <c r="J63" i="3"/>
  <c r="K63" i="3"/>
  <c r="L63" i="3"/>
  <c r="M63" i="3"/>
  <c r="B1" i="3"/>
  <c r="C1" i="3"/>
  <c r="C56" i="3" s="1"/>
  <c r="D1" i="3"/>
  <c r="D56" i="3" s="1"/>
  <c r="E1" i="3"/>
  <c r="E56" i="3" s="1"/>
  <c r="F1" i="3"/>
  <c r="F56" i="3" s="1"/>
  <c r="G1" i="3"/>
  <c r="G56" i="3" s="1"/>
  <c r="H1" i="3"/>
  <c r="H56" i="3" s="1"/>
  <c r="I1" i="3"/>
  <c r="I56" i="3" s="1"/>
  <c r="J1" i="3"/>
  <c r="J56" i="3" s="1"/>
  <c r="K1" i="3"/>
  <c r="K56" i="3" s="1"/>
  <c r="L1" i="3"/>
  <c r="L56" i="3" s="1"/>
  <c r="M1" i="3"/>
  <c r="M56" i="3" s="1"/>
  <c r="A1" i="3"/>
  <c r="L94" i="3" l="1"/>
  <c r="L93" i="3" s="1"/>
  <c r="L85" i="3"/>
  <c r="L84" i="3" s="1"/>
  <c r="AD39" i="3"/>
  <c r="AH39" i="3" s="1"/>
  <c r="AD49" i="3"/>
  <c r="AH49" i="3" s="1"/>
  <c r="AD41" i="3"/>
  <c r="AH41" i="3" s="1"/>
  <c r="AD33" i="3"/>
  <c r="AH33" i="3" s="1"/>
  <c r="AD25" i="3"/>
  <c r="AH25" i="3" s="1"/>
  <c r="AD17" i="3"/>
  <c r="AH17" i="3" s="1"/>
  <c r="AD9" i="3"/>
  <c r="AH9" i="3" s="1"/>
  <c r="AD36" i="3"/>
  <c r="AH36" i="3" s="1"/>
  <c r="AD20" i="3"/>
  <c r="AH20" i="3" s="1"/>
  <c r="AD12" i="3"/>
  <c r="AH12" i="3" s="1"/>
  <c r="AD4" i="3"/>
  <c r="AH4" i="3" s="1"/>
  <c r="AD31" i="3"/>
  <c r="AH31" i="3" s="1"/>
  <c r="AD23" i="3"/>
  <c r="AH23" i="3" s="1"/>
  <c r="AD15" i="3"/>
  <c r="AH15" i="3" s="1"/>
  <c r="AD7" i="3"/>
  <c r="AH7" i="3" s="1"/>
  <c r="Y48" i="3"/>
  <c r="Y40" i="3"/>
  <c r="Y32" i="3"/>
  <c r="Y24" i="3"/>
  <c r="Y16" i="3"/>
  <c r="Y8" i="3"/>
  <c r="AD47" i="3"/>
  <c r="AH47" i="3" s="1"/>
  <c r="G70" i="3"/>
  <c r="W46" i="3"/>
  <c r="W38" i="3"/>
  <c r="W30" i="3"/>
  <c r="W22" i="3"/>
  <c r="W14" i="3"/>
  <c r="W6" i="3"/>
  <c r="E70" i="3"/>
  <c r="Y68" i="3"/>
  <c r="Y50" i="3"/>
  <c r="Y42" i="3"/>
  <c r="Y34" i="3"/>
  <c r="Y26" i="3"/>
  <c r="Y18" i="3"/>
  <c r="Y10" i="3"/>
  <c r="Y2" i="3"/>
  <c r="AD6" i="3"/>
  <c r="AH6" i="3" s="1"/>
  <c r="AD14" i="3"/>
  <c r="AH14" i="3" s="1"/>
  <c r="AD22" i="3"/>
  <c r="AH22" i="3" s="1"/>
  <c r="AD30" i="3"/>
  <c r="AH30" i="3" s="1"/>
  <c r="AD38" i="3"/>
  <c r="AH38" i="3" s="1"/>
  <c r="AD46" i="3"/>
  <c r="AH46" i="3" s="1"/>
  <c r="Y58" i="3"/>
  <c r="Y63" i="3"/>
  <c r="Y57" i="3"/>
  <c r="Y62" i="3"/>
  <c r="Y45" i="3"/>
  <c r="Y37" i="3"/>
  <c r="Y29" i="3"/>
  <c r="Y21" i="3"/>
  <c r="Y13" i="3"/>
  <c r="Y5" i="3"/>
  <c r="AD8" i="3"/>
  <c r="AH8" i="3" s="1"/>
  <c r="AD16" i="3"/>
  <c r="AH16" i="3" s="1"/>
  <c r="AD24" i="3"/>
  <c r="AH24" i="3" s="1"/>
  <c r="AD32" i="3"/>
  <c r="AH32" i="3" s="1"/>
  <c r="AD40" i="3"/>
  <c r="AH40" i="3" s="1"/>
  <c r="AD48" i="3"/>
  <c r="AH48" i="3" s="1"/>
  <c r="X51" i="3"/>
  <c r="X43" i="3"/>
  <c r="X35" i="3"/>
  <c r="X27" i="3"/>
  <c r="X19" i="3"/>
  <c r="X11" i="3"/>
  <c r="X3" i="3"/>
  <c r="AD2" i="3"/>
  <c r="AH2" i="3" s="1"/>
  <c r="AD10" i="3"/>
  <c r="AH10" i="3" s="1"/>
  <c r="AD18" i="3"/>
  <c r="AH18" i="3" s="1"/>
  <c r="AD26" i="3"/>
  <c r="AH26" i="3" s="1"/>
  <c r="AD34" i="3"/>
  <c r="AH34" i="3" s="1"/>
  <c r="AD42" i="3"/>
  <c r="AH42" i="3" s="1"/>
  <c r="AD50" i="3"/>
  <c r="AH50" i="3" s="1"/>
  <c r="Y41" i="3"/>
  <c r="Y25" i="3"/>
  <c r="Y17" i="3"/>
  <c r="Y9" i="3"/>
  <c r="AD3" i="3"/>
  <c r="AH3" i="3" s="1"/>
  <c r="AD11" i="3"/>
  <c r="AH11" i="3" s="1"/>
  <c r="AD19" i="3"/>
  <c r="AH19" i="3" s="1"/>
  <c r="AD27" i="3"/>
  <c r="AH27" i="3" s="1"/>
  <c r="AD35" i="3"/>
  <c r="AH35" i="3" s="1"/>
  <c r="AD43" i="3"/>
  <c r="AF43" i="3" s="1"/>
  <c r="AD51" i="3"/>
  <c r="AH51" i="3" s="1"/>
  <c r="M70" i="3"/>
  <c r="Y49" i="3"/>
  <c r="Y33" i="3"/>
  <c r="Y61" i="3"/>
  <c r="Y44" i="3"/>
  <c r="Y28" i="3"/>
  <c r="AD28" i="3"/>
  <c r="AH28" i="3" s="1"/>
  <c r="AD44" i="3"/>
  <c r="AH44" i="3" s="1"/>
  <c r="AD5" i="3"/>
  <c r="AH5" i="3" s="1"/>
  <c r="AD13" i="3"/>
  <c r="AH13" i="3" s="1"/>
  <c r="AD21" i="3"/>
  <c r="AH21" i="3" s="1"/>
  <c r="AD29" i="3"/>
  <c r="AH29" i="3" s="1"/>
  <c r="AD37" i="3"/>
  <c r="AH37" i="3" s="1"/>
  <c r="AD45" i="3"/>
  <c r="AH45" i="3" s="1"/>
  <c r="AE33" i="3"/>
  <c r="AG20" i="3"/>
  <c r="AE20" i="3"/>
  <c r="AF25" i="3"/>
  <c r="W66" i="3"/>
  <c r="X66" i="3"/>
  <c r="Y66" i="3"/>
  <c r="Y3" i="3"/>
  <c r="X6" i="3"/>
  <c r="W9" i="3"/>
  <c r="Y11" i="3"/>
  <c r="X14" i="3"/>
  <c r="W17" i="3"/>
  <c r="Y19" i="3"/>
  <c r="X22" i="3"/>
  <c r="W25" i="3"/>
  <c r="Y27" i="3"/>
  <c r="X30" i="3"/>
  <c r="W33" i="3"/>
  <c r="Y35" i="3"/>
  <c r="X38" i="3"/>
  <c r="W41" i="3"/>
  <c r="Y43" i="3"/>
  <c r="X46" i="3"/>
  <c r="W49" i="3"/>
  <c r="Y51" i="3"/>
  <c r="Y74" i="3"/>
  <c r="I77" i="3"/>
  <c r="Y77" i="3" s="1"/>
  <c r="AG25" i="3"/>
  <c r="W67" i="3"/>
  <c r="X67" i="3"/>
  <c r="Y67" i="3"/>
  <c r="W4" i="3"/>
  <c r="Y6" i="3"/>
  <c r="X9" i="3"/>
  <c r="W12" i="3"/>
  <c r="Y14" i="3"/>
  <c r="X17" i="3"/>
  <c r="W20" i="3"/>
  <c r="Y22" i="3"/>
  <c r="X25" i="3"/>
  <c r="W28" i="3"/>
  <c r="Y30" i="3"/>
  <c r="X33" i="3"/>
  <c r="W36" i="3"/>
  <c r="Y38" i="3"/>
  <c r="X41" i="3"/>
  <c r="W44" i="3"/>
  <c r="Y46" i="3"/>
  <c r="X49" i="3"/>
  <c r="W68" i="3"/>
  <c r="X68" i="3"/>
  <c r="X4" i="3"/>
  <c r="W7" i="3"/>
  <c r="X12" i="3"/>
  <c r="W15" i="3"/>
  <c r="X20" i="3"/>
  <c r="W23" i="3"/>
  <c r="X28" i="3"/>
  <c r="W31" i="3"/>
  <c r="X36" i="3"/>
  <c r="W39" i="3"/>
  <c r="X44" i="3"/>
  <c r="W47" i="3"/>
  <c r="W57" i="3"/>
  <c r="X57" i="3"/>
  <c r="W2" i="3"/>
  <c r="Y4" i="3"/>
  <c r="X7" i="3"/>
  <c r="W10" i="3"/>
  <c r="Y12" i="3"/>
  <c r="X15" i="3"/>
  <c r="W18" i="3"/>
  <c r="Y20" i="3"/>
  <c r="X23" i="3"/>
  <c r="W26" i="3"/>
  <c r="X31" i="3"/>
  <c r="W34" i="3"/>
  <c r="Y36" i="3"/>
  <c r="X39" i="3"/>
  <c r="W42" i="3"/>
  <c r="X47" i="3"/>
  <c r="W50" i="3"/>
  <c r="T75" i="3"/>
  <c r="W58" i="3"/>
  <c r="X58" i="3"/>
  <c r="X2" i="3"/>
  <c r="W5" i="3"/>
  <c r="Y7" i="3"/>
  <c r="X10" i="3"/>
  <c r="W13" i="3"/>
  <c r="Y15" i="3"/>
  <c r="X18" i="3"/>
  <c r="W21" i="3"/>
  <c r="Y23" i="3"/>
  <c r="X26" i="3"/>
  <c r="W29" i="3"/>
  <c r="Y31" i="3"/>
  <c r="X34" i="3"/>
  <c r="W37" i="3"/>
  <c r="Y39" i="3"/>
  <c r="X42" i="3"/>
  <c r="W45" i="3"/>
  <c r="Y47" i="3"/>
  <c r="X50" i="3"/>
  <c r="W61" i="3"/>
  <c r="X61" i="3"/>
  <c r="X5" i="3"/>
  <c r="W8" i="3"/>
  <c r="X13" i="3"/>
  <c r="W16" i="3"/>
  <c r="X21" i="3"/>
  <c r="W24" i="3"/>
  <c r="X29" i="3"/>
  <c r="W32" i="3"/>
  <c r="X37" i="3"/>
  <c r="W40" i="3"/>
  <c r="X45" i="3"/>
  <c r="W48" i="3"/>
  <c r="Y75" i="3"/>
  <c r="T74" i="3"/>
  <c r="W62" i="3"/>
  <c r="X62" i="3"/>
  <c r="W3" i="3"/>
  <c r="X8" i="3"/>
  <c r="W11" i="3"/>
  <c r="X16" i="3"/>
  <c r="W19" i="3"/>
  <c r="X24" i="3"/>
  <c r="W27" i="3"/>
  <c r="X32" i="3"/>
  <c r="W35" i="3"/>
  <c r="X40" i="3"/>
  <c r="W43" i="3"/>
  <c r="X48" i="3"/>
  <c r="W51" i="3"/>
  <c r="W63" i="3"/>
  <c r="X63" i="3"/>
  <c r="F70" i="3"/>
  <c r="K70" i="3"/>
  <c r="J70" i="3"/>
  <c r="M52" i="3"/>
  <c r="M53" i="3" s="1"/>
  <c r="L70" i="3"/>
  <c r="D70" i="3"/>
  <c r="I70" i="3"/>
  <c r="H70" i="3"/>
  <c r="C70" i="3"/>
  <c r="E52" i="3"/>
  <c r="E53" i="3" s="1"/>
  <c r="G52" i="3"/>
  <c r="G53" i="3" s="1"/>
  <c r="L52" i="3"/>
  <c r="L53" i="3" s="1"/>
  <c r="D52" i="3"/>
  <c r="D53" i="3" s="1"/>
  <c r="F52" i="3"/>
  <c r="F53" i="3" s="1"/>
  <c r="K52" i="3"/>
  <c r="K53" i="3" s="1"/>
  <c r="H52" i="3"/>
  <c r="H53" i="3" s="1"/>
  <c r="J52" i="3"/>
  <c r="J53" i="3" s="1"/>
  <c r="I52" i="3"/>
  <c r="S61" i="3"/>
  <c r="C52" i="3"/>
  <c r="C53" i="3" s="1"/>
  <c r="R39" i="3"/>
  <c r="R31" i="3"/>
  <c r="R23" i="3"/>
  <c r="R15" i="3"/>
  <c r="S44" i="3"/>
  <c r="S36" i="3"/>
  <c r="S28" i="3"/>
  <c r="R7" i="3"/>
  <c r="R47" i="3"/>
  <c r="R45" i="3"/>
  <c r="T42" i="3"/>
  <c r="R37" i="3"/>
  <c r="T34" i="3"/>
  <c r="R29" i="3"/>
  <c r="T26" i="3"/>
  <c r="R21" i="3"/>
  <c r="T18" i="3"/>
  <c r="R13" i="3"/>
  <c r="T10" i="3"/>
  <c r="R5" i="3"/>
  <c r="R2" i="3"/>
  <c r="T62" i="3"/>
  <c r="S63" i="3"/>
  <c r="S37" i="3"/>
  <c r="S29" i="3"/>
  <c r="S21" i="3"/>
  <c r="S13" i="3"/>
  <c r="S5" i="3"/>
  <c r="R63" i="3"/>
  <c r="S45" i="3"/>
  <c r="R48" i="3"/>
  <c r="R40" i="3"/>
  <c r="R32" i="3"/>
  <c r="R24" i="3"/>
  <c r="R16" i="3"/>
  <c r="R8" i="3"/>
  <c r="S57" i="3"/>
  <c r="R57" i="3"/>
  <c r="R51" i="3"/>
  <c r="S46" i="3"/>
  <c r="R43" i="3"/>
  <c r="S38" i="3"/>
  <c r="R35" i="3"/>
  <c r="S30" i="3"/>
  <c r="R27" i="3"/>
  <c r="S22" i="3"/>
  <c r="R19" i="3"/>
  <c r="S14" i="3"/>
  <c r="R11" i="3"/>
  <c r="S6" i="3"/>
  <c r="R3" i="3"/>
  <c r="T50" i="3"/>
  <c r="R46" i="3"/>
  <c r="R38" i="3"/>
  <c r="R30" i="3"/>
  <c r="R22" i="3"/>
  <c r="R14" i="3"/>
  <c r="R6" i="3"/>
  <c r="S67" i="3"/>
  <c r="R58" i="3"/>
  <c r="S49" i="3"/>
  <c r="T47" i="3"/>
  <c r="S41" i="3"/>
  <c r="T39" i="3"/>
  <c r="S33" i="3"/>
  <c r="T31" i="3"/>
  <c r="S25" i="3"/>
  <c r="T23" i="3"/>
  <c r="S20" i="3"/>
  <c r="S17" i="3"/>
  <c r="T15" i="3"/>
  <c r="S12" i="3"/>
  <c r="S9" i="3"/>
  <c r="T7" i="3"/>
  <c r="S4" i="3"/>
  <c r="T67" i="3"/>
  <c r="R62" i="3"/>
  <c r="R68" i="3"/>
  <c r="S66" i="3"/>
  <c r="R61" i="3"/>
  <c r="R44" i="3"/>
  <c r="R36" i="3"/>
  <c r="R28" i="3"/>
  <c r="R20" i="3"/>
  <c r="R12" i="3"/>
  <c r="R4" i="3"/>
  <c r="S2" i="3"/>
  <c r="T68" i="3"/>
  <c r="R66" i="3"/>
  <c r="T51" i="3"/>
  <c r="S50" i="3"/>
  <c r="R49" i="3"/>
  <c r="T43" i="3"/>
  <c r="S42" i="3"/>
  <c r="R41" i="3"/>
  <c r="T35" i="3"/>
  <c r="S34" i="3"/>
  <c r="R33" i="3"/>
  <c r="T27" i="3"/>
  <c r="S26" i="3"/>
  <c r="R25" i="3"/>
  <c r="T19" i="3"/>
  <c r="S18" i="3"/>
  <c r="R17" i="3"/>
  <c r="T11" i="3"/>
  <c r="S10" i="3"/>
  <c r="R9" i="3"/>
  <c r="T3" i="3"/>
  <c r="T2" i="3"/>
  <c r="S68" i="3"/>
  <c r="R67" i="3"/>
  <c r="T57" i="3"/>
  <c r="S51" i="3"/>
  <c r="R50" i="3"/>
  <c r="T44" i="3"/>
  <c r="S43" i="3"/>
  <c r="R42" i="3"/>
  <c r="T36" i="3"/>
  <c r="S35" i="3"/>
  <c r="R34" i="3"/>
  <c r="T28" i="3"/>
  <c r="S27" i="3"/>
  <c r="R26" i="3"/>
  <c r="T20" i="3"/>
  <c r="S19" i="3"/>
  <c r="R18" i="3"/>
  <c r="T12" i="3"/>
  <c r="S11" i="3"/>
  <c r="R10" i="3"/>
  <c r="T4" i="3"/>
  <c r="S3" i="3"/>
  <c r="T58" i="3"/>
  <c r="T45" i="3"/>
  <c r="T37" i="3"/>
  <c r="T29" i="3"/>
  <c r="T21" i="3"/>
  <c r="T13" i="3"/>
  <c r="T5" i="3"/>
  <c r="T61" i="3"/>
  <c r="S58" i="3"/>
  <c r="T46" i="3"/>
  <c r="T38" i="3"/>
  <c r="T30" i="3"/>
  <c r="T22" i="3"/>
  <c r="T14" i="3"/>
  <c r="T6" i="3"/>
  <c r="T63" i="3"/>
  <c r="S62" i="3"/>
  <c r="T48" i="3"/>
  <c r="S47" i="3"/>
  <c r="T40" i="3"/>
  <c r="S39" i="3"/>
  <c r="T32" i="3"/>
  <c r="S31" i="3"/>
  <c r="T24" i="3"/>
  <c r="S23" i="3"/>
  <c r="T16" i="3"/>
  <c r="S15" i="3"/>
  <c r="T8" i="3"/>
  <c r="S7" i="3"/>
  <c r="T66" i="3"/>
  <c r="T49" i="3"/>
  <c r="S48" i="3"/>
  <c r="T41" i="3"/>
  <c r="S40" i="3"/>
  <c r="T33" i="3"/>
  <c r="S32" i="3"/>
  <c r="T25" i="3"/>
  <c r="S24" i="3"/>
  <c r="T17" i="3"/>
  <c r="S16" i="3"/>
  <c r="T9" i="3"/>
  <c r="S8" i="3"/>
  <c r="AG39" i="3" l="1"/>
  <c r="AE39" i="3"/>
  <c r="AE12" i="3"/>
  <c r="AF12" i="3"/>
  <c r="AG12" i="3"/>
  <c r="AF20" i="3"/>
  <c r="AG23" i="3"/>
  <c r="AF24" i="3"/>
  <c r="AG19" i="3"/>
  <c r="AF27" i="3"/>
  <c r="AE35" i="3"/>
  <c r="AG36" i="3"/>
  <c r="AE4" i="3"/>
  <c r="AG41" i="3"/>
  <c r="AF41" i="3"/>
  <c r="AE41" i="3"/>
  <c r="AF11" i="3"/>
  <c r="AA38" i="3"/>
  <c r="AE38" i="3"/>
  <c r="AF23" i="3"/>
  <c r="AE30" i="3"/>
  <c r="AE31" i="3"/>
  <c r="AF39" i="3"/>
  <c r="AG9" i="3"/>
  <c r="AE27" i="3"/>
  <c r="AE25" i="3"/>
  <c r="AG4" i="3"/>
  <c r="AG33" i="3"/>
  <c r="AE9" i="3"/>
  <c r="AF5" i="3"/>
  <c r="AE7" i="3"/>
  <c r="AF9" i="3"/>
  <c r="AF14" i="3"/>
  <c r="AF15" i="3"/>
  <c r="AG17" i="3"/>
  <c r="AG11" i="3"/>
  <c r="AG15" i="3"/>
  <c r="AF17" i="3"/>
  <c r="AF47" i="3"/>
  <c r="AG3" i="3"/>
  <c r="AE19" i="3"/>
  <c r="AE15" i="3"/>
  <c r="AG47" i="3"/>
  <c r="AE36" i="3"/>
  <c r="AE17" i="3"/>
  <c r="AE23" i="3"/>
  <c r="AE47" i="3"/>
  <c r="AF36" i="3"/>
  <c r="AF33" i="3"/>
  <c r="AE3" i="3"/>
  <c r="AF3" i="3"/>
  <c r="AF13" i="3"/>
  <c r="AF7" i="3"/>
  <c r="AF31" i="3"/>
  <c r="AG7" i="3"/>
  <c r="AG31" i="3"/>
  <c r="AF4" i="3"/>
  <c r="AE46" i="3"/>
  <c r="AF29" i="3"/>
  <c r="AH43" i="3"/>
  <c r="AE43" i="3"/>
  <c r="AF2" i="3"/>
  <c r="AF35" i="3"/>
  <c r="AG43" i="3"/>
  <c r="AF22" i="3"/>
  <c r="AG35" i="3"/>
  <c r="AE11" i="3"/>
  <c r="AF21" i="3"/>
  <c r="AG27" i="3"/>
  <c r="AF19" i="3"/>
  <c r="AF40" i="3"/>
  <c r="AG40" i="3"/>
  <c r="AE6" i="3"/>
  <c r="AG6" i="3"/>
  <c r="AG44" i="3"/>
  <c r="AF44" i="3"/>
  <c r="AE44" i="3"/>
  <c r="Y52" i="3"/>
  <c r="X52" i="3"/>
  <c r="W52" i="3"/>
  <c r="I53" i="3"/>
  <c r="AG48" i="3"/>
  <c r="AF48" i="3"/>
  <c r="AE48" i="3"/>
  <c r="AE5" i="3"/>
  <c r="AG5" i="3"/>
  <c r="AF30" i="3"/>
  <c r="AG30" i="3"/>
  <c r="AE45" i="3"/>
  <c r="AF45" i="3"/>
  <c r="AG45" i="3"/>
  <c r="AG28" i="3"/>
  <c r="AE28" i="3"/>
  <c r="AF28" i="3"/>
  <c r="AF34" i="3"/>
  <c r="AG34" i="3"/>
  <c r="AE34" i="3"/>
  <c r="AF46" i="3"/>
  <c r="AG46" i="3"/>
  <c r="AF6" i="3"/>
  <c r="AE40" i="3"/>
  <c r="AF51" i="3"/>
  <c r="AG51" i="3"/>
  <c r="AE51" i="3"/>
  <c r="AE24" i="3"/>
  <c r="AG24" i="3"/>
  <c r="AF16" i="3"/>
  <c r="AG16" i="3"/>
  <c r="AE16" i="3"/>
  <c r="AE22" i="3"/>
  <c r="AG22" i="3"/>
  <c r="AE37" i="3"/>
  <c r="AG37" i="3"/>
  <c r="AE26" i="3"/>
  <c r="AF26" i="3"/>
  <c r="AG26" i="3"/>
  <c r="AE50" i="3"/>
  <c r="AG50" i="3"/>
  <c r="AF50" i="3"/>
  <c r="AE18" i="3"/>
  <c r="AF18" i="3"/>
  <c r="AG18" i="3"/>
  <c r="AG49" i="3"/>
  <c r="AE49" i="3"/>
  <c r="AG32" i="3"/>
  <c r="AF32" i="3"/>
  <c r="AE32" i="3"/>
  <c r="AG42" i="3"/>
  <c r="AE42" i="3"/>
  <c r="AF42" i="3"/>
  <c r="AF8" i="3"/>
  <c r="AG8" i="3"/>
  <c r="AE8" i="3"/>
  <c r="AF37" i="3"/>
  <c r="AE21" i="3"/>
  <c r="AG21" i="3"/>
  <c r="AE10" i="3"/>
  <c r="AF10" i="3"/>
  <c r="AG10" i="3"/>
  <c r="AE14" i="3"/>
  <c r="AG14" i="3"/>
  <c r="AF38" i="3"/>
  <c r="AG38" i="3"/>
  <c r="AE29" i="3"/>
  <c r="AG29" i="3"/>
  <c r="AF49" i="3"/>
  <c r="AE13" i="3"/>
  <c r="AG13" i="3"/>
  <c r="AE2" i="3"/>
  <c r="AG2" i="3"/>
  <c r="AA29" i="3"/>
  <c r="AA13" i="3"/>
  <c r="AA35" i="3"/>
  <c r="AA11" i="3"/>
  <c r="AA30" i="3"/>
  <c r="AA2" i="3"/>
  <c r="AA3" i="3"/>
  <c r="AA44" i="3"/>
  <c r="T52" i="3"/>
  <c r="AA66" i="3"/>
  <c r="AA37" i="3"/>
  <c r="AA34" i="3"/>
  <c r="AA23" i="3"/>
  <c r="AA7" i="3"/>
  <c r="AA6" i="3"/>
  <c r="AA21" i="3"/>
  <c r="AA39" i="3"/>
  <c r="AA10" i="3"/>
  <c r="AA42" i="3"/>
  <c r="R52" i="3"/>
  <c r="S52" i="3"/>
  <c r="AA41" i="3"/>
  <c r="AA28" i="3"/>
  <c r="AA68" i="3"/>
  <c r="AA31" i="3"/>
  <c r="AA27" i="3"/>
  <c r="AA67" i="3"/>
  <c r="AA49" i="3"/>
  <c r="AA62" i="3"/>
  <c r="AA61" i="3"/>
  <c r="AA5" i="3"/>
  <c r="AA14" i="3"/>
  <c r="AA51" i="3"/>
  <c r="AA48" i="3"/>
  <c r="AA25" i="3"/>
  <c r="AA46" i="3"/>
  <c r="AA47" i="3"/>
  <c r="AA63" i="3"/>
  <c r="AA26" i="3"/>
  <c r="AA43" i="3"/>
  <c r="AA18" i="3"/>
  <c r="AA16" i="3"/>
  <c r="AA12" i="3"/>
  <c r="AA15" i="3"/>
  <c r="AA50" i="3"/>
  <c r="AA19" i="3"/>
  <c r="AA8" i="3"/>
  <c r="AA32" i="3"/>
  <c r="AA58" i="3"/>
  <c r="AA57" i="3"/>
  <c r="AA22" i="3"/>
  <c r="AA45" i="3"/>
  <c r="AA4" i="3"/>
  <c r="AA20" i="3"/>
  <c r="AA36" i="3"/>
  <c r="AA33" i="3"/>
  <c r="AA40" i="3"/>
  <c r="AA9" i="3"/>
  <c r="AA17" i="3"/>
  <c r="AA24" i="3"/>
  <c r="AF52" i="3" l="1"/>
  <c r="AF53" i="3" s="1"/>
  <c r="AE52" i="3"/>
  <c r="AE53" i="3" s="1"/>
  <c r="AG52" i="3"/>
  <c r="AG53" i="3" s="1"/>
  <c r="AH52" i="3"/>
  <c r="AH53" i="3" s="1"/>
  <c r="AA5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97DD9B9-5B7A-3648-823D-35A2F4F75C84}" name="pivot-by-state" type="6" refreshedVersion="8" background="1" saveData="1">
    <textPr sourceFile="/Users/alecramsay/Documents/dev/ushouse/data/analysis/pivot-by-state.csv" tab="0" comma="1">
      <textFields count="13">
        <textField type="text"/>
        <textField type="text"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<sst xmlns="http://schemas.openxmlformats.org/spreadsheetml/2006/main" count="249" uniqueCount="165">
  <si>
    <t>XX</t>
  </si>
  <si>
    <t xml:space="preserve"> STATE</t>
  </si>
  <si>
    <t>AL</t>
  </si>
  <si>
    <t xml:space="preserve"> Alabama</t>
  </si>
  <si>
    <t>AK</t>
  </si>
  <si>
    <t xml:space="preserve"> Alaska</t>
  </si>
  <si>
    <t>AZ</t>
  </si>
  <si>
    <t xml:space="preserve"> Arizona</t>
  </si>
  <si>
    <t>AR</t>
  </si>
  <si>
    <t xml:space="preserve"> Arkansas</t>
  </si>
  <si>
    <t>CA</t>
  </si>
  <si>
    <t xml:space="preserve"> California</t>
  </si>
  <si>
    <t>CO</t>
  </si>
  <si>
    <t xml:space="preserve"> Colorado</t>
  </si>
  <si>
    <t>CT</t>
  </si>
  <si>
    <t xml:space="preserve"> Connecticut</t>
  </si>
  <si>
    <t>DE</t>
  </si>
  <si>
    <t xml:space="preserve"> Delaware</t>
  </si>
  <si>
    <t>FL</t>
  </si>
  <si>
    <t xml:space="preserve"> Florida</t>
  </si>
  <si>
    <t>GA</t>
  </si>
  <si>
    <t xml:space="preserve"> Georgia</t>
  </si>
  <si>
    <t>HI</t>
  </si>
  <si>
    <t xml:space="preserve"> Hawaii</t>
  </si>
  <si>
    <t>ID</t>
  </si>
  <si>
    <t xml:space="preserve"> Idaho</t>
  </si>
  <si>
    <t>IL</t>
  </si>
  <si>
    <t xml:space="preserve"> Illinois</t>
  </si>
  <si>
    <t>IN</t>
  </si>
  <si>
    <t xml:space="preserve"> Indiana</t>
  </si>
  <si>
    <t>IA</t>
  </si>
  <si>
    <t xml:space="preserve"> Iowa</t>
  </si>
  <si>
    <t>KS</t>
  </si>
  <si>
    <t xml:space="preserve"> Kansas</t>
  </si>
  <si>
    <t>KY</t>
  </si>
  <si>
    <t xml:space="preserve"> Kentucky</t>
  </si>
  <si>
    <t>LA</t>
  </si>
  <si>
    <t xml:space="preserve"> Louisiana</t>
  </si>
  <si>
    <t>ME</t>
  </si>
  <si>
    <t xml:space="preserve"> Maine</t>
  </si>
  <si>
    <t>MD</t>
  </si>
  <si>
    <t xml:space="preserve"> Maryland</t>
  </si>
  <si>
    <t>MA</t>
  </si>
  <si>
    <t xml:space="preserve"> Massachusetts</t>
  </si>
  <si>
    <t>MI</t>
  </si>
  <si>
    <t xml:space="preserve"> Michigan</t>
  </si>
  <si>
    <t>MN</t>
  </si>
  <si>
    <t xml:space="preserve"> Minnesota</t>
  </si>
  <si>
    <t>MS</t>
  </si>
  <si>
    <t xml:space="preserve"> Mississippi</t>
  </si>
  <si>
    <t>MO</t>
  </si>
  <si>
    <t xml:space="preserve"> Missouri</t>
  </si>
  <si>
    <t>MT</t>
  </si>
  <si>
    <t xml:space="preserve"> Montana</t>
  </si>
  <si>
    <t>NE</t>
  </si>
  <si>
    <t xml:space="preserve"> Nebraska</t>
  </si>
  <si>
    <t>NV</t>
  </si>
  <si>
    <t xml:space="preserve"> Nevada</t>
  </si>
  <si>
    <t>NH</t>
  </si>
  <si>
    <t xml:space="preserve"> New Hampshire</t>
  </si>
  <si>
    <t>NJ</t>
  </si>
  <si>
    <t xml:space="preserve"> New Jersey</t>
  </si>
  <si>
    <t>NM</t>
  </si>
  <si>
    <t xml:space="preserve"> New Mexico</t>
  </si>
  <si>
    <t>NY</t>
  </si>
  <si>
    <t xml:space="preserve"> New York</t>
  </si>
  <si>
    <t>NC</t>
  </si>
  <si>
    <t xml:space="preserve"> North Carolina</t>
  </si>
  <si>
    <t>ND</t>
  </si>
  <si>
    <t xml:space="preserve"> North Dakota</t>
  </si>
  <si>
    <t>OH</t>
  </si>
  <si>
    <t xml:space="preserve"> Ohio</t>
  </si>
  <si>
    <t>OK</t>
  </si>
  <si>
    <t xml:space="preserve"> Oklahoma</t>
  </si>
  <si>
    <t>OR</t>
  </si>
  <si>
    <t xml:space="preserve"> Oregon</t>
  </si>
  <si>
    <t>PA</t>
  </si>
  <si>
    <t xml:space="preserve"> Pennsylvania</t>
  </si>
  <si>
    <t>RI</t>
  </si>
  <si>
    <t xml:space="preserve"> Rhode Island</t>
  </si>
  <si>
    <t>SC</t>
  </si>
  <si>
    <t xml:space="preserve"> South Carolina</t>
  </si>
  <si>
    <t>SD</t>
  </si>
  <si>
    <t xml:space="preserve"> South Dakota</t>
  </si>
  <si>
    <t>TN</t>
  </si>
  <si>
    <t xml:space="preserve"> Tennessee</t>
  </si>
  <si>
    <t>TX</t>
  </si>
  <si>
    <t xml:space="preserve"> Texas</t>
  </si>
  <si>
    <t>UT</t>
  </si>
  <si>
    <t xml:space="preserve"> Utah</t>
  </si>
  <si>
    <t>VT</t>
  </si>
  <si>
    <t xml:space="preserve"> Vermont</t>
  </si>
  <si>
    <t>VA</t>
  </si>
  <si>
    <t xml:space="preserve"> Virginia</t>
  </si>
  <si>
    <t>WA</t>
  </si>
  <si>
    <t xml:space="preserve"> Washington</t>
  </si>
  <si>
    <t>WV</t>
  </si>
  <si>
    <t xml:space="preserve"> West Virginia</t>
  </si>
  <si>
    <t>WI</t>
  </si>
  <si>
    <t xml:space="preserve"> Wisconsin</t>
  </si>
  <si>
    <t>WY</t>
  </si>
  <si>
    <t xml:space="preserve"> Wyoming</t>
  </si>
  <si>
    <t>REP</t>
  </si>
  <si>
    <t xml:space="preserve"> </t>
  </si>
  <si>
    <t>DEM</t>
  </si>
  <si>
    <t>OTH</t>
  </si>
  <si>
    <t>TOT</t>
  </si>
  <si>
    <t>REP_UE</t>
  </si>
  <si>
    <t>DEM_UE</t>
  </si>
  <si>
    <t>NET_UE</t>
  </si>
  <si>
    <t>REP_EXP</t>
  </si>
  <si>
    <t>DEM_EXP</t>
  </si>
  <si>
    <t>SLACK</t>
  </si>
  <si>
    <t>MARGIN</t>
  </si>
  <si>
    <t>Unearned</t>
  </si>
  <si>
    <t>Margin</t>
  </si>
  <si>
    <t xml:space="preserve">REP </t>
  </si>
  <si>
    <t>Net</t>
  </si>
  <si>
    <t>Expected</t>
  </si>
  <si>
    <t>Slack</t>
  </si>
  <si>
    <t>Actual</t>
  </si>
  <si>
    <t>min</t>
  </si>
  <si>
    <t>max</t>
  </si>
  <si>
    <t>avg</t>
  </si>
  <si>
    <t>2002 – 2010</t>
  </si>
  <si>
    <t>2012 - 2020</t>
  </si>
  <si>
    <t>chg</t>
  </si>
  <si>
    <t># proportional</t>
  </si>
  <si>
    <t>Minority wins =&gt;</t>
  </si>
  <si>
    <t>Always red</t>
  </si>
  <si>
    <t>Always blue</t>
  </si>
  <si>
    <t>Tagline</t>
  </si>
  <si>
    <t>Always PR</t>
  </si>
  <si>
    <t>ABS(REP UE)</t>
  </si>
  <si>
    <t>ABS(DEM UE)</t>
  </si>
  <si>
    <t>SCRATCH PAD</t>
  </si>
  <si>
    <t>Mixed</t>
  </si>
  <si>
    <t>Average R UE</t>
  </si>
  <si>
    <t>Average D UE</t>
  </si>
  <si>
    <t>Missing</t>
  </si>
  <si>
    <t>resp.</t>
  </si>
  <si>
    <t>Republican</t>
  </si>
  <si>
    <t>N/A</t>
  </si>
  <si>
    <t>Independent commission</t>
  </si>
  <si>
    <t>Democratic</t>
  </si>
  <si>
    <t>State court</t>
  </si>
  <si>
    <t>Political commission</t>
  </si>
  <si>
    <t>Split</t>
  </si>
  <si>
    <t>Federal court</t>
  </si>
  <si>
    <t>Nonpartisan</t>
  </si>
  <si>
    <t>|</t>
  </si>
  <si>
    <t>||</t>
  </si>
  <si>
    <t>|||</t>
  </si>
  <si>
    <t>Grand Total</t>
  </si>
  <si>
    <t>Average of resp.</t>
  </si>
  <si>
    <t>Count of CONTROL</t>
  </si>
  <si>
    <t>Category</t>
  </si>
  <si>
    <t>Control</t>
  </si>
  <si>
    <t>Court</t>
  </si>
  <si>
    <t>Commission</t>
  </si>
  <si>
    <t>Commission Total</t>
  </si>
  <si>
    <t>Court Total</t>
  </si>
  <si>
    <t>Democratic Total</t>
  </si>
  <si>
    <t>Republican Total</t>
  </si>
  <si>
    <t>Split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</si>
</sst>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 tint="-0.499984740745262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b/>
      <sz val="12"/>
      <color theme="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0" borderId="0" xfId="0" applyFont="1"/>
    <xf numFmtId="0" fontId="2" fillId="0" borderId="0" xfId="0" applyFont="1"/>
    <xf numFmtId="49" fontId="1" fillId="0" borderId="0" xfId="0" applyNumberFormat="1" applyFont="1"/>
    <xf numFmtId="49" fontId="2" fillId="0" borderId="0" xfId="0" applyNumberFormat="1" applyFont="1"/>
    <xf numFmtId="49" fontId="0" fillId="0" borderId="0" xfId="0" applyNumberFormat="1"/>
    <xf numFmtId="1" fontId="0" fillId="0" borderId="0" xfId="0" applyNumberFormat="1"/>
    <xf numFmtId="49" fontId="0" fillId="0" borderId="1" xfId="0" applyNumberFormat="1" applyBorder="1"/>
    <xf numFmtId="1" fontId="0" fillId="0" borderId="1" xfId="0" applyNumberFormat="1" applyBorder="1"/>
    <xf numFmtId="49" fontId="0" fillId="0" borderId="2" xfId="0" applyNumberFormat="1" applyBorder="1"/>
    <xf numFmtId="1" fontId="0" fillId="0" borderId="2" xfId="0" applyNumberFormat="1" applyBorder="1"/>
    <xf numFmtId="1" fontId="3" fillId="0" borderId="1" xfId="0" applyNumberFormat="1" applyFont="1" applyBorder="1" applyAlignment="1">
      <alignment horizontal="center"/>
    </xf>
    <xf numFmtId="49" fontId="3" fillId="0" borderId="1" xfId="0" applyNumberFormat="1" applyFont="1" applyBorder="1"/>
    <xf numFmtId="49" fontId="3" fillId="0" borderId="1" xfId="0" applyNumberFormat="1" applyFont="1" applyBorder="1" applyAlignment="1">
      <alignment horizontal="center"/>
    </xf>
    <xf numFmtId="1" fontId="3" fillId="0" borderId="4" xfId="0" applyNumberFormat="1" applyFont="1" applyBorder="1" applyAlignment="1">
      <alignment horizontal="center"/>
    </xf>
    <xf numFmtId="1" fontId="0" fillId="0" borderId="3" xfId="0" applyNumberFormat="1" applyBorder="1"/>
    <xf numFmtId="1" fontId="0" fillId="0" borderId="4" xfId="0" applyNumberFormat="1" applyBorder="1"/>
    <xf numFmtId="1" fontId="0" fillId="0" borderId="5" xfId="0" applyNumberFormat="1" applyBorder="1"/>
    <xf numFmtId="1" fontId="3" fillId="0" borderId="7" xfId="0" applyNumberFormat="1" applyFont="1" applyBorder="1" applyAlignment="1">
      <alignment horizontal="center"/>
    </xf>
    <xf numFmtId="1" fontId="0" fillId="0" borderId="6" xfId="0" applyNumberFormat="1" applyBorder="1"/>
    <xf numFmtId="1" fontId="0" fillId="0" borderId="7" xfId="0" applyNumberFormat="1" applyBorder="1"/>
    <xf numFmtId="1" fontId="0" fillId="0" borderId="8" xfId="0" applyNumberFormat="1" applyBorder="1"/>
    <xf numFmtId="0" fontId="3" fillId="0" borderId="0" xfId="0" applyFont="1"/>
    <xf numFmtId="2" fontId="0" fillId="0" borderId="0" xfId="0" applyNumberFormat="1"/>
    <xf numFmtId="0" fontId="0" fillId="0" borderId="1" xfId="0" applyBorder="1"/>
    <xf numFmtId="2" fontId="0" fillId="0" borderId="1" xfId="0" applyNumberFormat="1" applyBorder="1"/>
    <xf numFmtId="0" fontId="0" fillId="2" borderId="0" xfId="0" applyFill="1"/>
    <xf numFmtId="0" fontId="3" fillId="0" borderId="3" xfId="0" applyFont="1" applyBorder="1"/>
    <xf numFmtId="0" fontId="0" fillId="0" borderId="3" xfId="0" applyBorder="1"/>
    <xf numFmtId="0" fontId="0" fillId="0" borderId="4" xfId="0" applyBorder="1"/>
    <xf numFmtId="0" fontId="0" fillId="0" borderId="2" xfId="0" applyBorder="1"/>
    <xf numFmtId="2" fontId="0" fillId="0" borderId="2" xfId="0" applyNumberFormat="1" applyBorder="1"/>
    <xf numFmtId="0" fontId="4" fillId="3" borderId="0" xfId="0" applyFont="1" applyFill="1"/>
    <xf numFmtId="0" fontId="5" fillId="3" borderId="0" xfId="0" applyFont="1" applyFill="1"/>
    <xf numFmtId="49" fontId="3" fillId="0" borderId="0" xfId="0" applyNumberFormat="1" applyFont="1"/>
    <xf numFmtId="1" fontId="0" fillId="4" borderId="0" xfId="0" applyNumberFormat="1" applyFill="1"/>
    <xf numFmtId="9" fontId="0" fillId="0" borderId="0" xfId="0" applyNumberFormat="1"/>
    <xf numFmtId="9" fontId="0" fillId="0" borderId="3" xfId="0" applyNumberFormat="1" applyBorder="1"/>
    <xf numFmtId="9" fontId="0" fillId="0" borderId="6" xfId="0" applyNumberFormat="1" applyBorder="1"/>
    <xf numFmtId="0" fontId="3" fillId="0" borderId="1" xfId="0" applyFont="1" applyBorder="1"/>
    <xf numFmtId="1" fontId="3" fillId="0" borderId="1" xfId="0" applyNumberFormat="1" applyFont="1" applyBorder="1"/>
    <xf numFmtId="1" fontId="0" fillId="0" borderId="9" xfId="0" applyNumberFormat="1" applyBorder="1"/>
    <xf numFmtId="1" fontId="3" fillId="0" borderId="4" xfId="0" applyNumberFormat="1" applyFont="1" applyBorder="1"/>
    <xf numFmtId="1" fontId="0" fillId="4" borderId="3" xfId="0" applyNumberFormat="1" applyFill="1" applyBorder="1"/>
    <xf numFmtId="1" fontId="0" fillId="0" borderId="0" xfId="0" applyNumberFormat="1" applyAlignment="1">
      <alignment horizontal="right"/>
    </xf>
    <xf numFmtId="1" fontId="0" fillId="0" borderId="10" xfId="0" applyNumberFormat="1" applyBorder="1"/>
    <xf numFmtId="1" fontId="0" fillId="0" borderId="10" xfId="0" applyNumberFormat="1" applyBorder="1" applyAlignment="1">
      <alignment horizontal="right"/>
    </xf>
    <xf numFmtId="1" fontId="3" fillId="0" borderId="0" xfId="0" applyNumberFormat="1" applyFont="1" applyAlignment="1">
      <alignment horizontal="right"/>
    </xf>
    <xf numFmtId="1" fontId="3" fillId="0" borderId="0" xfId="0" applyNumberFormat="1" applyFont="1" applyBorder="1" applyAlignment="1">
      <alignment horizontal="center"/>
    </xf>
    <xf numFmtId="0" fontId="0" fillId="0" borderId="0" xfId="0" applyBorder="1"/>
    <xf numFmtId="0" fontId="3" fillId="0" borderId="0" xfId="0" applyFont="1" applyBorder="1"/>
    <xf numFmtId="2" fontId="0" fillId="0" borderId="3" xfId="0" applyNumberFormat="1" applyBorder="1"/>
    <xf numFmtId="2" fontId="0" fillId="0" borderId="4" xfId="0" applyNumberFormat="1" applyBorder="1"/>
    <xf numFmtId="1" fontId="3" fillId="0" borderId="3" xfId="0" applyNumberFormat="1" applyFont="1" applyBorder="1" applyAlignment="1">
      <alignment horizontal="center"/>
    </xf>
    <xf numFmtId="0" fontId="6" fillId="2" borderId="0" xfId="0" applyFont="1" applyFill="1"/>
    <xf numFmtId="0" fontId="0" fillId="0" borderId="0" xfId="0" pivotButton="1"/>
    <xf numFmtId="0" fontId="0" fillId="0" borderId="0" xfId="0" applyNumberFormat="1"/>
    <xf numFmtId="2" fontId="0" fillId="0" borderId="0" xfId="0" applyNumberFormat="1" applyBorder="1"/>
  </cellXfs>
  <cellStyles count="1">
    <cellStyle name="Normal" xfId="0" builtinId="0"/>
  </cellStyles>
  <dxfs count="22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c Ramsay" refreshedDate="44935.428254745369" createdVersion="8" refreshedVersion="8" minRefreshableVersion="3" recordCount="50" xr:uid="{B3FF50B6-ED2B-4F4C-8BC1-895BB8319987}">
  <cacheSource type="worksheet">
    <worksheetSource ref="A1:AD51" sheet="Analysis"/>
  </cacheSource>
  <cacheFields count="30">
    <cacheField name="XX" numFmtId="49">
      <sharedItems/>
    </cacheField>
    <cacheField name=" STATE" numFmtId="49">
      <sharedItems/>
    </cacheField>
    <cacheField name="2000" numFmtId="1">
      <sharedItems containsSemiMixedTypes="0" containsString="0" containsNumber="1" containsInteger="1" minValue="-3" maxValue="2"/>
    </cacheField>
    <cacheField name="2002" numFmtId="1">
      <sharedItems containsSemiMixedTypes="0" containsString="0" containsNumber="1" containsInteger="1" minValue="-5" maxValue="4"/>
    </cacheField>
    <cacheField name="2004" numFmtId="1">
      <sharedItems containsSemiMixedTypes="0" containsString="0" containsNumber="1" containsInteger="1" minValue="-4" maxValue="4"/>
    </cacheField>
    <cacheField name="2006" numFmtId="1">
      <sharedItems containsSemiMixedTypes="0" containsString="0" containsNumber="1" containsInteger="1" minValue="-4" maxValue="3"/>
    </cacheField>
    <cacheField name="2008" numFmtId="1">
      <sharedItems containsSemiMixedTypes="0" containsString="0" containsNumber="1" containsInteger="1" minValue="-6" maxValue="2"/>
    </cacheField>
    <cacheField name="2010" numFmtId="1">
      <sharedItems containsSemiMixedTypes="0" containsString="0" containsNumber="1" containsInteger="1" minValue="-4" maxValue="4"/>
    </cacheField>
    <cacheField name="2012" numFmtId="1">
      <sharedItems containsSemiMixedTypes="0" containsString="0" containsNumber="1" containsInteger="1" minValue="-7" maxValue="4"/>
    </cacheField>
    <cacheField name="2014" numFmtId="1">
      <sharedItems containsSemiMixedTypes="0" containsString="0" containsNumber="1" containsInteger="1" minValue="-9" maxValue="4"/>
    </cacheField>
    <cacheField name="2016" numFmtId="1">
      <sharedItems containsSemiMixedTypes="0" containsString="0" containsNumber="1" containsInteger="1" minValue="-6" maxValue="5"/>
    </cacheField>
    <cacheField name="2018" numFmtId="1">
      <sharedItems containsSemiMixedTypes="0" containsString="0" containsNumber="1" containsInteger="1" minValue="-12" maxValue="4"/>
    </cacheField>
    <cacheField name="2020" numFmtId="1">
      <sharedItems containsSemiMixedTypes="0" containsString="0" containsNumber="1" containsInteger="1" minValue="-9" maxValue="3"/>
    </cacheField>
    <cacheField name="|" numFmtId="0">
      <sharedItems containsNonDate="0" containsString="0" containsBlank="1"/>
    </cacheField>
    <cacheField name="20002" numFmtId="1">
      <sharedItems containsSemiMixedTypes="0" containsString="0" containsNumber="1" containsInteger="1" minValue="-3" maxValue="2"/>
    </cacheField>
    <cacheField name="||" numFmtId="0">
      <sharedItems containsNonDate="0" containsString="0" containsBlank="1"/>
    </cacheField>
    <cacheField name="2002 – 2010" numFmtId="0">
      <sharedItems containsNonDate="0" containsString="0" containsBlank="1"/>
    </cacheField>
    <cacheField name="min" numFmtId="1">
      <sharedItems containsSemiMixedTypes="0" containsString="0" containsNumber="1" containsInteger="1" minValue="-6" maxValue="2"/>
    </cacheField>
    <cacheField name="max" numFmtId="1">
      <sharedItems containsSemiMixedTypes="0" containsString="0" containsNumber="1" containsInteger="1" minValue="-3" maxValue="4"/>
    </cacheField>
    <cacheField name="avg" numFmtId="2">
      <sharedItems containsSemiMixedTypes="0" containsString="0" containsNumber="1" minValue="-3.6" maxValue="3.4"/>
    </cacheField>
    <cacheField name="|||" numFmtId="0">
      <sharedItems containsNonDate="0" containsString="0" containsBlank="1"/>
    </cacheField>
    <cacheField name="2012 - 2020" numFmtId="0">
      <sharedItems containsNonDate="0" containsString="0" containsBlank="1"/>
    </cacheField>
    <cacheField name="min2" numFmtId="1">
      <sharedItems containsSemiMixedTypes="0" containsString="0" containsNumber="1" containsInteger="1" minValue="-12" maxValue="3"/>
    </cacheField>
    <cacheField name="max2" numFmtId="1">
      <sharedItems containsSemiMixedTypes="0" containsString="0" containsNumber="1" containsInteger="1" minValue="-6" maxValue="5"/>
    </cacheField>
    <cacheField name="avg2" numFmtId="2">
      <sharedItems containsSemiMixedTypes="0" containsString="0" containsNumber="1" minValue="-8.6" maxValue="3.8"/>
    </cacheField>
    <cacheField name="resp." numFmtId="2">
      <sharedItems containsSemiMixedTypes="0" containsString="0" containsNumber="1" minValue="-7.4183810000000001" maxValue="6.534726"/>
    </cacheField>
    <cacheField name="chg" numFmtId="2">
      <sharedItems containsSemiMixedTypes="0" containsString="0" containsNumber="1" minValue="-5" maxValue="3"/>
    </cacheField>
    <cacheField name="Control" numFmtId="2">
      <sharedItems count="9">
        <s v="Republican"/>
        <s v="N/A"/>
        <s v="Independent commission"/>
        <s v="Democratic"/>
        <s v="State court"/>
        <s v="Political commission"/>
        <s v="Split"/>
        <s v="Federal court"/>
        <s v="Nonpartisan"/>
      </sharedItems>
    </cacheField>
    <cacheField name="Category" numFmtId="2">
      <sharedItems count="7">
        <s v="Republican"/>
        <s v="N/A"/>
        <s v="Commission"/>
        <s v="Democratic"/>
        <s v="Court"/>
        <s v="Split"/>
        <s v="Nonpartisan"/>
      </sharedItems>
    </cacheField>
    <cacheField name="Tagline" numFmtId="0">
      <sharedItems count="4">
        <s v="Always red"/>
        <s v="Mixed"/>
        <s v="Always blue"/>
        <s v="Always P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s v="AL"/>
    <s v=" Alabama"/>
    <n v="1"/>
    <n v="1"/>
    <n v="1"/>
    <n v="1"/>
    <n v="1"/>
    <n v="2"/>
    <n v="2"/>
    <n v="2"/>
    <n v="2"/>
    <n v="2"/>
    <n v="1"/>
    <m/>
    <n v="1"/>
    <m/>
    <m/>
    <n v="1"/>
    <n v="2"/>
    <n v="1.2"/>
    <m/>
    <m/>
    <n v="1"/>
    <n v="2"/>
    <n v="1.8"/>
    <n v="0"/>
    <n v="0.60000000000000009"/>
    <x v="0"/>
    <x v="0"/>
    <x v="0"/>
  </r>
  <r>
    <s v="AK"/>
    <s v=" Alaska"/>
    <n v="1"/>
    <n v="1"/>
    <n v="1"/>
    <n v="1"/>
    <n v="1"/>
    <n v="1"/>
    <n v="1"/>
    <n v="1"/>
    <n v="1"/>
    <n v="1"/>
    <n v="1"/>
    <m/>
    <n v="1"/>
    <m/>
    <m/>
    <n v="1"/>
    <n v="1"/>
    <n v="1"/>
    <m/>
    <m/>
    <n v="1"/>
    <n v="1"/>
    <n v="1"/>
    <n v="0"/>
    <n v="0"/>
    <x v="1"/>
    <x v="1"/>
    <x v="0"/>
  </r>
  <r>
    <s v="AZ"/>
    <s v=" Arizona"/>
    <n v="1"/>
    <n v="1"/>
    <n v="1"/>
    <n v="0"/>
    <n v="-1"/>
    <n v="1"/>
    <n v="-1"/>
    <n v="0"/>
    <n v="0"/>
    <n v="0"/>
    <n v="-1"/>
    <m/>
    <n v="1"/>
    <m/>
    <m/>
    <n v="-1"/>
    <n v="1"/>
    <n v="0.4"/>
    <m/>
    <m/>
    <n v="-1"/>
    <n v="0"/>
    <n v="-0.4"/>
    <n v="1.5228809999999999"/>
    <n v="-0.8"/>
    <x v="2"/>
    <x v="2"/>
    <x v="1"/>
  </r>
  <r>
    <s v="AR"/>
    <s v=" Arkansas"/>
    <n v="-1"/>
    <n v="-1"/>
    <n v="-1"/>
    <n v="-1"/>
    <n v="-1"/>
    <n v="1"/>
    <n v="2"/>
    <n v="2"/>
    <n v="1"/>
    <n v="1"/>
    <n v="1"/>
    <m/>
    <n v="-1"/>
    <m/>
    <m/>
    <n v="-1"/>
    <n v="1"/>
    <n v="-0.6"/>
    <m/>
    <m/>
    <n v="1"/>
    <n v="2"/>
    <n v="1.4"/>
    <n v="0"/>
    <n v="2"/>
    <x v="3"/>
    <x v="3"/>
    <x v="0"/>
  </r>
  <r>
    <s v="CA"/>
    <s v=" California"/>
    <n v="-3"/>
    <n v="-5"/>
    <n v="-4"/>
    <n v="-3"/>
    <n v="-2"/>
    <n v="-4"/>
    <n v="-7"/>
    <n v="-9"/>
    <n v="-6"/>
    <n v="-12"/>
    <n v="-9"/>
    <m/>
    <n v="-3"/>
    <m/>
    <m/>
    <n v="-5"/>
    <n v="-2"/>
    <n v="-3.6"/>
    <m/>
    <m/>
    <n v="-12"/>
    <n v="-6"/>
    <n v="-8.6"/>
    <n v="1.5102660000000001"/>
    <n v="-5"/>
    <x v="2"/>
    <x v="2"/>
    <x v="2"/>
  </r>
  <r>
    <s v="CO"/>
    <s v=" Colorado"/>
    <n v="1"/>
    <n v="1"/>
    <n v="1"/>
    <n v="0"/>
    <n v="-1"/>
    <n v="0"/>
    <n v="0"/>
    <n v="0"/>
    <n v="0"/>
    <n v="0"/>
    <n v="0"/>
    <m/>
    <n v="1"/>
    <m/>
    <m/>
    <n v="-1"/>
    <n v="1"/>
    <n v="0.2"/>
    <m/>
    <m/>
    <n v="0"/>
    <n v="0"/>
    <n v="0"/>
    <n v="2.3279139999999998"/>
    <n v="-0.2"/>
    <x v="4"/>
    <x v="4"/>
    <x v="3"/>
  </r>
  <r>
    <s v="CT"/>
    <s v=" Connecticut"/>
    <n v="0"/>
    <n v="1"/>
    <n v="1"/>
    <n v="-1"/>
    <n v="-2"/>
    <n v="-2"/>
    <n v="-2"/>
    <n v="-2"/>
    <n v="-2"/>
    <n v="-2"/>
    <n v="-2"/>
    <m/>
    <n v="0"/>
    <m/>
    <m/>
    <n v="-2"/>
    <n v="1"/>
    <n v="-0.6"/>
    <m/>
    <m/>
    <n v="-2"/>
    <n v="-2"/>
    <n v="-2"/>
    <n v="0"/>
    <n v="-1.4"/>
    <x v="4"/>
    <x v="4"/>
    <x v="2"/>
  </r>
  <r>
    <s v="DE"/>
    <s v=" Delaware"/>
    <n v="1"/>
    <n v="1"/>
    <n v="1"/>
    <n v="1"/>
    <n v="1"/>
    <n v="-1"/>
    <n v="-1"/>
    <n v="-1"/>
    <n v="-1"/>
    <n v="-1"/>
    <n v="-1"/>
    <m/>
    <n v="1"/>
    <m/>
    <m/>
    <n v="-1"/>
    <n v="1"/>
    <n v="0.6"/>
    <m/>
    <m/>
    <n v="-1"/>
    <n v="-1"/>
    <n v="-1"/>
    <n v="0"/>
    <n v="-1.6"/>
    <x v="1"/>
    <x v="1"/>
    <x v="2"/>
  </r>
  <r>
    <s v="FL"/>
    <s v=" Florida"/>
    <n v="2"/>
    <n v="4"/>
    <n v="4"/>
    <n v="3"/>
    <n v="2"/>
    <n v="4"/>
    <n v="3"/>
    <n v="2"/>
    <n v="2"/>
    <n v="1"/>
    <n v="2"/>
    <m/>
    <n v="2"/>
    <m/>
    <m/>
    <n v="2"/>
    <n v="4"/>
    <n v="3.4"/>
    <m/>
    <m/>
    <n v="1"/>
    <n v="3"/>
    <n v="2"/>
    <n v="1.8652690000000001"/>
    <n v="-1.4"/>
    <x v="0"/>
    <x v="0"/>
    <x v="0"/>
  </r>
  <r>
    <s v="GA"/>
    <s v=" Georgia"/>
    <n v="1"/>
    <n v="0"/>
    <n v="0"/>
    <n v="0"/>
    <n v="0"/>
    <n v="1"/>
    <n v="1"/>
    <n v="2"/>
    <n v="2"/>
    <n v="2"/>
    <n v="1"/>
    <m/>
    <n v="1"/>
    <m/>
    <m/>
    <n v="0"/>
    <n v="1"/>
    <n v="0.2"/>
    <m/>
    <m/>
    <n v="1"/>
    <n v="2"/>
    <n v="1.6"/>
    <n v="2.3808220000000002"/>
    <n v="1.4000000000000001"/>
    <x v="0"/>
    <x v="0"/>
    <x v="0"/>
  </r>
  <r>
    <s v="HI"/>
    <s v=" Hawaii"/>
    <n v="-1"/>
    <n v="-1"/>
    <n v="-1"/>
    <n v="-1"/>
    <n v="0"/>
    <n v="-1"/>
    <n v="-1"/>
    <n v="-1"/>
    <n v="0"/>
    <n v="0"/>
    <n v="-1"/>
    <m/>
    <n v="-1"/>
    <m/>
    <m/>
    <n v="-1"/>
    <n v="0"/>
    <n v="-0.8"/>
    <m/>
    <m/>
    <n v="-1"/>
    <n v="0"/>
    <n v="-0.6"/>
    <n v="0"/>
    <n v="0.20000000000000007"/>
    <x v="5"/>
    <x v="2"/>
    <x v="1"/>
  </r>
  <r>
    <s v="ID"/>
    <s v=" Idaho"/>
    <n v="1"/>
    <n v="1"/>
    <n v="1"/>
    <n v="1"/>
    <n v="0"/>
    <n v="1"/>
    <n v="1"/>
    <n v="1"/>
    <n v="1"/>
    <n v="1"/>
    <n v="1"/>
    <m/>
    <n v="1"/>
    <m/>
    <m/>
    <n v="0"/>
    <n v="1"/>
    <n v="0.8"/>
    <m/>
    <m/>
    <n v="1"/>
    <n v="1"/>
    <n v="1"/>
    <n v="0"/>
    <n v="0.19999999999999996"/>
    <x v="2"/>
    <x v="2"/>
    <x v="0"/>
  </r>
  <r>
    <s v="IL"/>
    <s v=" Illinois"/>
    <n v="1"/>
    <n v="1"/>
    <n v="0"/>
    <n v="0"/>
    <n v="0"/>
    <n v="2"/>
    <n v="-2"/>
    <n v="-1"/>
    <n v="-1"/>
    <n v="-2"/>
    <n v="-3"/>
    <m/>
    <n v="1"/>
    <m/>
    <m/>
    <n v="0"/>
    <n v="2"/>
    <n v="0.6"/>
    <m/>
    <m/>
    <n v="-3"/>
    <n v="-1"/>
    <n v="-1.8"/>
    <n v="1.840104"/>
    <n v="-2.4"/>
    <x v="3"/>
    <x v="3"/>
    <x v="2"/>
  </r>
  <r>
    <s v="IN"/>
    <s v=" Indiana"/>
    <n v="1"/>
    <n v="1"/>
    <n v="2"/>
    <n v="-1"/>
    <n v="0"/>
    <n v="1"/>
    <n v="2"/>
    <n v="2"/>
    <n v="2"/>
    <n v="2"/>
    <n v="2"/>
    <m/>
    <n v="1"/>
    <m/>
    <m/>
    <n v="-1"/>
    <n v="2"/>
    <n v="0.6"/>
    <m/>
    <m/>
    <n v="2"/>
    <n v="2"/>
    <n v="2"/>
    <n v="0"/>
    <n v="1.4"/>
    <x v="0"/>
    <x v="0"/>
    <x v="0"/>
  </r>
  <r>
    <s v="IA"/>
    <s v=" Iowa"/>
    <n v="1"/>
    <n v="1"/>
    <n v="1"/>
    <n v="-1"/>
    <n v="0"/>
    <n v="-1"/>
    <n v="0"/>
    <n v="1"/>
    <n v="1"/>
    <n v="-1"/>
    <n v="1"/>
    <m/>
    <n v="1"/>
    <m/>
    <m/>
    <n v="-1"/>
    <n v="1"/>
    <n v="0"/>
    <m/>
    <m/>
    <n v="-1"/>
    <n v="1"/>
    <n v="0.4"/>
    <n v="6.534726"/>
    <n v="0.4"/>
    <x v="6"/>
    <x v="5"/>
    <x v="1"/>
  </r>
  <r>
    <s v="KS"/>
    <s v=" Kansas"/>
    <n v="0"/>
    <n v="1"/>
    <n v="1"/>
    <n v="0"/>
    <n v="1"/>
    <n v="1"/>
    <n v="1"/>
    <n v="1"/>
    <n v="1"/>
    <n v="1"/>
    <n v="1"/>
    <m/>
    <n v="0"/>
    <m/>
    <m/>
    <n v="0"/>
    <n v="1"/>
    <n v="0.8"/>
    <m/>
    <m/>
    <n v="1"/>
    <n v="1"/>
    <n v="1"/>
    <n v="2.7391019999999999"/>
    <n v="0.19999999999999996"/>
    <x v="7"/>
    <x v="4"/>
    <x v="0"/>
  </r>
  <r>
    <s v="KY"/>
    <s v=" Kentucky"/>
    <n v="2"/>
    <n v="0"/>
    <n v="1"/>
    <n v="1"/>
    <n v="1"/>
    <n v="0"/>
    <n v="1"/>
    <n v="1"/>
    <n v="1"/>
    <n v="1"/>
    <n v="1"/>
    <m/>
    <n v="2"/>
    <m/>
    <m/>
    <n v="0"/>
    <n v="1"/>
    <n v="0.6"/>
    <m/>
    <m/>
    <n v="1"/>
    <n v="1"/>
    <n v="1"/>
    <n v="0"/>
    <n v="0.4"/>
    <x v="6"/>
    <x v="5"/>
    <x v="0"/>
  </r>
  <r>
    <s v="LA"/>
    <s v=" Louisiana"/>
    <n v="1"/>
    <n v="1"/>
    <n v="1"/>
    <n v="0"/>
    <n v="2"/>
    <n v="1"/>
    <n v="1"/>
    <n v="1"/>
    <n v="1"/>
    <n v="1"/>
    <n v="1"/>
    <m/>
    <n v="1"/>
    <m/>
    <m/>
    <n v="0"/>
    <n v="2"/>
    <n v="1"/>
    <m/>
    <m/>
    <n v="1"/>
    <n v="1"/>
    <n v="1"/>
    <n v="0"/>
    <n v="0"/>
    <x v="0"/>
    <x v="0"/>
    <x v="0"/>
  </r>
  <r>
    <s v="ME"/>
    <s v=" Maine"/>
    <n v="-1"/>
    <n v="-1"/>
    <n v="-1"/>
    <n v="-1"/>
    <n v="-1"/>
    <n v="-1"/>
    <n v="-1"/>
    <n v="0"/>
    <n v="0"/>
    <n v="-1"/>
    <n v="-1"/>
    <m/>
    <n v="-1"/>
    <m/>
    <m/>
    <n v="-1"/>
    <n v="-1"/>
    <n v="-1"/>
    <m/>
    <m/>
    <n v="-1"/>
    <n v="0"/>
    <n v="-0.6"/>
    <n v="5.6681499999999998"/>
    <n v="0.4"/>
    <x v="6"/>
    <x v="5"/>
    <x v="1"/>
  </r>
  <r>
    <s v="MD"/>
    <s v=" Maryland"/>
    <n v="0"/>
    <n v="-2"/>
    <n v="-1"/>
    <n v="-1"/>
    <n v="-2"/>
    <n v="-1"/>
    <n v="-2"/>
    <n v="-2"/>
    <n v="-2"/>
    <n v="-2"/>
    <n v="-2"/>
    <m/>
    <n v="0"/>
    <m/>
    <m/>
    <n v="-2"/>
    <n v="-1"/>
    <n v="-1.4"/>
    <m/>
    <m/>
    <n v="-2"/>
    <n v="-2"/>
    <n v="-2"/>
    <n v="0"/>
    <n v="-0.60000000000000009"/>
    <x v="3"/>
    <x v="3"/>
    <x v="2"/>
  </r>
  <r>
    <s v="MA"/>
    <s v=" Massachusetts"/>
    <n v="-3"/>
    <n v="-3"/>
    <n v="-3"/>
    <n v="-3"/>
    <n v="-3"/>
    <n v="-4"/>
    <n v="-3"/>
    <n v="-3"/>
    <n v="-3"/>
    <n v="-3"/>
    <n v="-3"/>
    <m/>
    <n v="-3"/>
    <m/>
    <m/>
    <n v="-4"/>
    <n v="-3"/>
    <n v="-3.2"/>
    <m/>
    <m/>
    <n v="-3"/>
    <n v="-3"/>
    <n v="-3"/>
    <n v="0"/>
    <n v="0.20000000000000018"/>
    <x v="3"/>
    <x v="3"/>
    <x v="2"/>
  </r>
  <r>
    <s v="MI"/>
    <s v=" Michigan"/>
    <n v="0"/>
    <n v="1"/>
    <n v="1"/>
    <n v="2"/>
    <n v="0"/>
    <n v="1"/>
    <n v="2"/>
    <n v="2"/>
    <n v="2"/>
    <n v="0"/>
    <n v="0"/>
    <m/>
    <n v="0"/>
    <m/>
    <m/>
    <n v="0"/>
    <n v="2"/>
    <n v="1"/>
    <m/>
    <m/>
    <n v="0"/>
    <n v="2"/>
    <n v="1.2"/>
    <n v="2.3947630000000002"/>
    <n v="0.19999999999999996"/>
    <x v="0"/>
    <x v="0"/>
    <x v="1"/>
  </r>
  <r>
    <s v="MN"/>
    <s v=" Minnesota"/>
    <n v="-1"/>
    <n v="0"/>
    <n v="0"/>
    <n v="-1"/>
    <n v="0"/>
    <n v="0"/>
    <n v="0"/>
    <n v="-1"/>
    <n v="0"/>
    <n v="-1"/>
    <n v="0"/>
    <m/>
    <n v="-1"/>
    <m/>
    <m/>
    <n v="-1"/>
    <n v="0"/>
    <n v="-0.2"/>
    <m/>
    <m/>
    <n v="-1"/>
    <n v="0"/>
    <n v="-0.4"/>
    <n v="1.3434090000000001"/>
    <n v="-0.2"/>
    <x v="4"/>
    <x v="4"/>
    <x v="1"/>
  </r>
  <r>
    <s v="MS"/>
    <s v=" Mississippi"/>
    <n v="0"/>
    <n v="0"/>
    <n v="0"/>
    <n v="0"/>
    <n v="-1"/>
    <n v="1"/>
    <n v="1"/>
    <n v="1"/>
    <n v="1"/>
    <n v="1"/>
    <n v="1"/>
    <m/>
    <n v="0"/>
    <m/>
    <m/>
    <n v="-1"/>
    <n v="1"/>
    <n v="0"/>
    <m/>
    <m/>
    <n v="1"/>
    <n v="1"/>
    <n v="1"/>
    <n v="0"/>
    <n v="1"/>
    <x v="7"/>
    <x v="4"/>
    <x v="0"/>
  </r>
  <r>
    <s v="MO"/>
    <s v=" Missouri"/>
    <n v="1"/>
    <n v="0"/>
    <n v="0"/>
    <n v="0"/>
    <n v="0"/>
    <n v="1"/>
    <n v="1"/>
    <n v="1"/>
    <n v="1"/>
    <n v="1"/>
    <n v="1"/>
    <m/>
    <n v="1"/>
    <m/>
    <m/>
    <n v="0"/>
    <n v="1"/>
    <n v="0.2"/>
    <m/>
    <m/>
    <n v="1"/>
    <n v="1"/>
    <n v="1"/>
    <n v="0"/>
    <n v="0.8"/>
    <x v="6"/>
    <x v="5"/>
    <x v="0"/>
  </r>
  <r>
    <s v="MT"/>
    <s v=" Montana"/>
    <n v="1"/>
    <n v="1"/>
    <n v="1"/>
    <n v="1"/>
    <n v="1"/>
    <n v="1"/>
    <n v="1"/>
    <n v="1"/>
    <n v="1"/>
    <n v="1"/>
    <n v="1"/>
    <m/>
    <n v="1"/>
    <m/>
    <m/>
    <n v="1"/>
    <n v="1"/>
    <n v="1"/>
    <m/>
    <m/>
    <n v="1"/>
    <n v="1"/>
    <n v="1"/>
    <n v="0"/>
    <n v="0"/>
    <x v="1"/>
    <x v="1"/>
    <x v="0"/>
  </r>
  <r>
    <s v="NE"/>
    <s v=" Nebraska"/>
    <n v="1"/>
    <n v="1"/>
    <n v="1"/>
    <n v="1"/>
    <n v="1"/>
    <n v="1"/>
    <n v="1"/>
    <n v="0"/>
    <n v="1"/>
    <n v="1"/>
    <n v="1"/>
    <m/>
    <n v="1"/>
    <m/>
    <m/>
    <n v="1"/>
    <n v="1"/>
    <n v="1"/>
    <m/>
    <m/>
    <n v="0"/>
    <n v="1"/>
    <n v="0.8"/>
    <n v="-7.4183810000000001"/>
    <n v="-0.19999999999999996"/>
    <x v="8"/>
    <x v="6"/>
    <x v="1"/>
  </r>
  <r>
    <s v="NV"/>
    <s v=" Nevada"/>
    <n v="0"/>
    <n v="0"/>
    <n v="0"/>
    <n v="2"/>
    <n v="0"/>
    <n v="0"/>
    <n v="0"/>
    <n v="1"/>
    <n v="-1"/>
    <n v="-1"/>
    <n v="-1"/>
    <m/>
    <n v="0"/>
    <m/>
    <m/>
    <n v="0"/>
    <n v="2"/>
    <n v="0.4"/>
    <m/>
    <m/>
    <n v="-1"/>
    <n v="1"/>
    <n v="-0.4"/>
    <n v="4.3918280000000003"/>
    <n v="-0.8"/>
    <x v="3"/>
    <x v="3"/>
    <x v="1"/>
  </r>
  <r>
    <s v="NH"/>
    <s v=" New Hampshire"/>
    <n v="1"/>
    <n v="1"/>
    <n v="1"/>
    <n v="-1"/>
    <n v="-1"/>
    <n v="1"/>
    <n v="-1"/>
    <n v="0"/>
    <n v="-1"/>
    <n v="-1"/>
    <n v="-1"/>
    <m/>
    <n v="1"/>
    <m/>
    <m/>
    <n v="-1"/>
    <n v="1"/>
    <n v="0.2"/>
    <m/>
    <m/>
    <n v="-1"/>
    <n v="0"/>
    <n v="-0.8"/>
    <n v="5.8124640000000003"/>
    <n v="-1"/>
    <x v="0"/>
    <x v="0"/>
    <x v="1"/>
  </r>
  <r>
    <s v="NJ"/>
    <s v=" New Jersey"/>
    <n v="0"/>
    <n v="0"/>
    <n v="1"/>
    <n v="0"/>
    <n v="-1"/>
    <n v="-1"/>
    <n v="1"/>
    <n v="0"/>
    <n v="-1"/>
    <n v="-4"/>
    <n v="-3"/>
    <m/>
    <n v="0"/>
    <m/>
    <m/>
    <n v="-1"/>
    <n v="1"/>
    <n v="-0.2"/>
    <m/>
    <m/>
    <n v="-4"/>
    <n v="1"/>
    <n v="-1.4"/>
    <n v="4.6766129999999997"/>
    <n v="-1.2"/>
    <x v="5"/>
    <x v="2"/>
    <x v="1"/>
  </r>
  <r>
    <s v="NM"/>
    <s v=" New Mexico"/>
    <n v="1"/>
    <n v="1"/>
    <n v="1"/>
    <n v="1"/>
    <n v="-1"/>
    <n v="0"/>
    <n v="0"/>
    <n v="0"/>
    <n v="0"/>
    <n v="-1"/>
    <n v="0"/>
    <m/>
    <n v="1"/>
    <m/>
    <m/>
    <n v="-1"/>
    <n v="1"/>
    <n v="0.4"/>
    <m/>
    <m/>
    <n v="-1"/>
    <n v="0"/>
    <n v="-0.2"/>
    <n v="4.9545260000000004"/>
    <n v="-0.60000000000000009"/>
    <x v="4"/>
    <x v="4"/>
    <x v="1"/>
  </r>
  <r>
    <s v="NY"/>
    <s v=" New York"/>
    <n v="-1"/>
    <n v="-3"/>
    <n v="-2"/>
    <n v="-4"/>
    <n v="-6"/>
    <n v="-3"/>
    <n v="-2"/>
    <n v="-2"/>
    <n v="-1"/>
    <n v="-3"/>
    <n v="-2"/>
    <m/>
    <n v="-1"/>
    <m/>
    <m/>
    <n v="-6"/>
    <n v="-2"/>
    <n v="-3.6"/>
    <m/>
    <m/>
    <n v="-3"/>
    <n v="-1"/>
    <n v="-2"/>
    <n v="1.1753089999999999"/>
    <n v="1.6"/>
    <x v="7"/>
    <x v="4"/>
    <x v="2"/>
  </r>
  <r>
    <s v="NC"/>
    <s v=" North Carolina"/>
    <n v="1"/>
    <n v="0"/>
    <n v="0"/>
    <n v="0"/>
    <n v="-1"/>
    <n v="-1"/>
    <n v="3"/>
    <n v="3"/>
    <n v="3"/>
    <n v="3"/>
    <n v="1"/>
    <m/>
    <n v="1"/>
    <m/>
    <m/>
    <n v="-1"/>
    <n v="0"/>
    <n v="-0.4"/>
    <m/>
    <m/>
    <n v="1"/>
    <n v="3"/>
    <n v="2.6"/>
    <n v="1.358581"/>
    <n v="3"/>
    <x v="0"/>
    <x v="0"/>
    <x v="0"/>
  </r>
  <r>
    <s v="ND"/>
    <s v=" North Dakota"/>
    <n v="-1"/>
    <n v="-1"/>
    <n v="-1"/>
    <n v="-1"/>
    <n v="-1"/>
    <n v="1"/>
    <n v="1"/>
    <n v="1"/>
    <n v="1"/>
    <n v="1"/>
    <n v="1"/>
    <m/>
    <n v="-1"/>
    <m/>
    <m/>
    <n v="-1"/>
    <n v="1"/>
    <n v="-0.6"/>
    <m/>
    <m/>
    <n v="1"/>
    <n v="1"/>
    <n v="1"/>
    <n v="0"/>
    <n v="1.6"/>
    <x v="1"/>
    <x v="1"/>
    <x v="0"/>
  </r>
  <r>
    <s v="OH"/>
    <s v=" Ohio"/>
    <n v="1"/>
    <n v="2"/>
    <n v="2"/>
    <n v="2"/>
    <n v="-1"/>
    <n v="3"/>
    <n v="4"/>
    <n v="3"/>
    <n v="3"/>
    <n v="4"/>
    <n v="3"/>
    <m/>
    <n v="1"/>
    <m/>
    <m/>
    <n v="-1"/>
    <n v="3"/>
    <n v="1.6"/>
    <m/>
    <m/>
    <n v="3"/>
    <n v="4"/>
    <n v="3.4"/>
    <n v="0"/>
    <n v="1.7999999999999998"/>
    <x v="0"/>
    <x v="0"/>
    <x v="0"/>
  </r>
  <r>
    <s v="OK"/>
    <s v=" Oklahoma"/>
    <n v="1"/>
    <n v="1"/>
    <n v="1"/>
    <n v="1"/>
    <n v="1"/>
    <n v="1"/>
    <n v="2"/>
    <n v="1"/>
    <n v="1"/>
    <n v="1"/>
    <n v="2"/>
    <m/>
    <n v="1"/>
    <m/>
    <m/>
    <n v="1"/>
    <n v="1"/>
    <n v="1"/>
    <m/>
    <m/>
    <n v="1"/>
    <n v="2"/>
    <n v="1.4"/>
    <n v="2.1392519999999999"/>
    <n v="0.39999999999999991"/>
    <x v="0"/>
    <x v="0"/>
    <x v="0"/>
  </r>
  <r>
    <s v="OR"/>
    <s v=" Oregon"/>
    <n v="-1"/>
    <n v="-1"/>
    <n v="-1"/>
    <n v="-1"/>
    <n v="-1"/>
    <n v="-1"/>
    <n v="-1"/>
    <n v="-1"/>
    <n v="-1"/>
    <n v="-1"/>
    <n v="-1"/>
    <m/>
    <n v="-1"/>
    <m/>
    <m/>
    <n v="-1"/>
    <n v="-1"/>
    <n v="-1"/>
    <m/>
    <m/>
    <n v="-1"/>
    <n v="-1"/>
    <n v="-1"/>
    <n v="0"/>
    <n v="0"/>
    <x v="6"/>
    <x v="5"/>
    <x v="2"/>
  </r>
  <r>
    <s v="PA"/>
    <s v=" Pennsylvania"/>
    <n v="1"/>
    <n v="2"/>
    <n v="2"/>
    <n v="-1"/>
    <n v="-2"/>
    <n v="2"/>
    <n v="4"/>
    <n v="3"/>
    <n v="3"/>
    <n v="1"/>
    <n v="0"/>
    <m/>
    <n v="1"/>
    <m/>
    <m/>
    <n v="-2"/>
    <n v="2"/>
    <n v="0.6"/>
    <m/>
    <m/>
    <n v="0"/>
    <n v="4"/>
    <n v="2.2000000000000002"/>
    <n v="2.1612719999999999"/>
    <n v="1.6"/>
    <x v="0"/>
    <x v="0"/>
    <x v="1"/>
  </r>
  <r>
    <s v="RI"/>
    <s v=" Rhode Island"/>
    <n v="-1"/>
    <n v="-1"/>
    <n v="-1"/>
    <n v="-1"/>
    <n v="-1"/>
    <n v="-1"/>
    <n v="-1"/>
    <n v="-1"/>
    <n v="-1"/>
    <n v="-1"/>
    <n v="-1"/>
    <m/>
    <n v="-1"/>
    <m/>
    <m/>
    <n v="-1"/>
    <n v="-1"/>
    <n v="-1"/>
    <m/>
    <m/>
    <n v="-1"/>
    <n v="-1"/>
    <n v="-1"/>
    <n v="0"/>
    <n v="0"/>
    <x v="3"/>
    <x v="3"/>
    <x v="2"/>
  </r>
  <r>
    <s v="SC"/>
    <s v=" South Carolina"/>
    <n v="1"/>
    <n v="1"/>
    <n v="0"/>
    <n v="1"/>
    <n v="1"/>
    <n v="1"/>
    <n v="2"/>
    <n v="2"/>
    <n v="2"/>
    <n v="1"/>
    <n v="2"/>
    <m/>
    <n v="1"/>
    <m/>
    <m/>
    <n v="0"/>
    <n v="1"/>
    <n v="0.8"/>
    <m/>
    <m/>
    <n v="1"/>
    <n v="2"/>
    <n v="1.8"/>
    <n v="2.0270510000000002"/>
    <n v="1"/>
    <x v="0"/>
    <x v="0"/>
    <x v="0"/>
  </r>
  <r>
    <s v="SD"/>
    <s v=" South Dakota"/>
    <n v="1"/>
    <n v="1"/>
    <n v="-1"/>
    <n v="-1"/>
    <n v="-1"/>
    <n v="1"/>
    <n v="1"/>
    <n v="1"/>
    <n v="1"/>
    <n v="1"/>
    <n v="1"/>
    <m/>
    <n v="1"/>
    <m/>
    <m/>
    <n v="-1"/>
    <n v="1"/>
    <n v="-0.2"/>
    <m/>
    <m/>
    <n v="1"/>
    <n v="1"/>
    <n v="1"/>
    <n v="0"/>
    <n v="1.2"/>
    <x v="1"/>
    <x v="1"/>
    <x v="0"/>
  </r>
  <r>
    <s v="TN"/>
    <s v=" Tennessee"/>
    <n v="1"/>
    <n v="-1"/>
    <n v="-1"/>
    <n v="0"/>
    <n v="-1"/>
    <n v="1"/>
    <n v="2"/>
    <n v="1"/>
    <n v="1"/>
    <n v="2"/>
    <n v="1"/>
    <m/>
    <n v="1"/>
    <m/>
    <m/>
    <n v="-1"/>
    <n v="1"/>
    <n v="-0.4"/>
    <m/>
    <m/>
    <n v="1"/>
    <n v="2"/>
    <n v="1.4"/>
    <n v="0"/>
    <n v="1.7999999999999998"/>
    <x v="0"/>
    <x v="0"/>
    <x v="0"/>
  </r>
  <r>
    <s v="TX"/>
    <s v=" Texas"/>
    <n v="-2"/>
    <n v="-2"/>
    <n v="3"/>
    <n v="3"/>
    <n v="2"/>
    <n v="3"/>
    <n v="3"/>
    <n v="4"/>
    <n v="5"/>
    <n v="4"/>
    <n v="3"/>
    <m/>
    <n v="-2"/>
    <m/>
    <m/>
    <n v="-2"/>
    <n v="3"/>
    <n v="1.8"/>
    <m/>
    <m/>
    <n v="3"/>
    <n v="5"/>
    <n v="3.8"/>
    <n v="0.88628899999999999"/>
    <n v="1.9999999999999998"/>
    <x v="0"/>
    <x v="0"/>
    <x v="0"/>
  </r>
  <r>
    <s v="UT"/>
    <s v=" Utah"/>
    <n v="0"/>
    <n v="0"/>
    <n v="0"/>
    <n v="0"/>
    <n v="-1"/>
    <n v="0"/>
    <n v="0"/>
    <n v="1"/>
    <n v="1"/>
    <n v="1"/>
    <n v="1"/>
    <m/>
    <n v="0"/>
    <m/>
    <m/>
    <n v="-1"/>
    <n v="0"/>
    <n v="-0.2"/>
    <m/>
    <m/>
    <n v="0"/>
    <n v="1"/>
    <n v="0.8"/>
    <n v="1.4005620000000001"/>
    <n v="1"/>
    <x v="0"/>
    <x v="0"/>
    <x v="1"/>
  </r>
  <r>
    <s v="VT"/>
    <s v=" Vermont"/>
    <n v="0"/>
    <n v="0"/>
    <n v="0"/>
    <n v="-1"/>
    <n v="-1"/>
    <n v="-1"/>
    <n v="-1"/>
    <n v="-1"/>
    <n v="-1"/>
    <n v="-1"/>
    <n v="-1"/>
    <m/>
    <n v="0"/>
    <m/>
    <m/>
    <n v="-1"/>
    <n v="0"/>
    <n v="-0.6"/>
    <m/>
    <m/>
    <n v="-1"/>
    <n v="-1"/>
    <n v="-1"/>
    <n v="0"/>
    <n v="-0.4"/>
    <x v="1"/>
    <x v="1"/>
    <x v="2"/>
  </r>
  <r>
    <s v="VA"/>
    <s v=" Virginia"/>
    <n v="1"/>
    <n v="1"/>
    <n v="2"/>
    <n v="2"/>
    <n v="0"/>
    <n v="2"/>
    <n v="2"/>
    <n v="2"/>
    <n v="1"/>
    <n v="-1"/>
    <n v="-1"/>
    <m/>
    <n v="1"/>
    <m/>
    <m/>
    <n v="0"/>
    <n v="2"/>
    <n v="1.4"/>
    <m/>
    <m/>
    <n v="-1"/>
    <n v="2"/>
    <n v="0.6"/>
    <n v="4.1732719999999999"/>
    <n v="-0.79999999999999993"/>
    <x v="0"/>
    <x v="0"/>
    <x v="1"/>
  </r>
  <r>
    <s v="WA"/>
    <s v=" Washington"/>
    <n v="-1"/>
    <n v="-1"/>
    <n v="-1"/>
    <n v="-1"/>
    <n v="-1"/>
    <n v="0"/>
    <n v="-1"/>
    <n v="-1"/>
    <n v="-1"/>
    <n v="-1"/>
    <n v="-1"/>
    <m/>
    <n v="-1"/>
    <m/>
    <m/>
    <n v="-1"/>
    <n v="0"/>
    <n v="-0.8"/>
    <m/>
    <m/>
    <n v="-1"/>
    <n v="-1"/>
    <n v="-1"/>
    <n v="1.1606259999999999"/>
    <n v="-0.19999999999999996"/>
    <x v="2"/>
    <x v="2"/>
    <x v="2"/>
  </r>
  <r>
    <s v="WV"/>
    <s v=" West Virginia"/>
    <n v="0"/>
    <n v="0"/>
    <n v="0"/>
    <n v="0"/>
    <n v="0"/>
    <n v="0"/>
    <n v="0"/>
    <n v="1"/>
    <n v="1"/>
    <n v="1"/>
    <n v="1"/>
    <m/>
    <n v="0"/>
    <m/>
    <m/>
    <n v="0"/>
    <n v="0"/>
    <n v="0"/>
    <m/>
    <m/>
    <n v="0"/>
    <n v="1"/>
    <n v="0.8"/>
    <n v="0.78665700000000005"/>
    <n v="0.8"/>
    <x v="3"/>
    <x v="3"/>
    <x v="1"/>
  </r>
  <r>
    <s v="WI"/>
    <s v=" Wisconsin"/>
    <n v="-1"/>
    <n v="0"/>
    <n v="0"/>
    <n v="-1"/>
    <n v="-1"/>
    <n v="1"/>
    <n v="1"/>
    <n v="1"/>
    <n v="1"/>
    <n v="1"/>
    <n v="1"/>
    <m/>
    <n v="-1"/>
    <m/>
    <m/>
    <n v="-1"/>
    <n v="1"/>
    <n v="-0.2"/>
    <m/>
    <m/>
    <n v="1"/>
    <n v="1"/>
    <n v="1"/>
    <n v="0"/>
    <n v="1.2"/>
    <x v="0"/>
    <x v="0"/>
    <x v="0"/>
  </r>
  <r>
    <s v="WY"/>
    <s v=" Wyoming"/>
    <n v="1"/>
    <n v="1"/>
    <n v="1"/>
    <n v="1"/>
    <n v="1"/>
    <n v="1"/>
    <n v="1"/>
    <n v="1"/>
    <n v="1"/>
    <n v="1"/>
    <n v="1"/>
    <m/>
    <n v="1"/>
    <m/>
    <m/>
    <n v="1"/>
    <n v="1"/>
    <n v="1"/>
    <m/>
    <m/>
    <n v="1"/>
    <n v="1"/>
    <n v="1"/>
    <n v="0"/>
    <n v="0"/>
    <x v="1"/>
    <x v="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081E06-E20E-AF41-A6FB-27A5C962853C}" name="PivotTable1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D24" firstHeaderRow="0" firstDataRow="1" firstDataCol="2"/>
  <pivotFields count="30">
    <pivotField compact="0" outline="0" showAll="0"/>
    <pivotField compact="0" outline="0" showAll="0"/>
    <pivotField compact="0" numFmtId="1" outline="0" showAll="0"/>
    <pivotField compact="0" numFmtId="1" outline="0" showAll="0"/>
    <pivotField compact="0" numFmtId="1" outline="0" showAll="0"/>
    <pivotField compact="0" numFmtId="1" outline="0" showAll="0"/>
    <pivotField compact="0" numFmtId="1" outline="0" showAll="0"/>
    <pivotField compact="0" numFmtId="1" outline="0" showAll="0"/>
    <pivotField compact="0" numFmtId="1" outline="0" showAll="0"/>
    <pivotField compact="0" numFmtId="1" outline="0" showAll="0"/>
    <pivotField compact="0" numFmtId="1" outline="0" showAll="0"/>
    <pivotField compact="0" numFmtId="1" outline="0" showAll="0"/>
    <pivotField compact="0" numFmtId="1" outline="0" showAll="0"/>
    <pivotField compact="0" outline="0" showAll="0"/>
    <pivotField compact="0" numFmtId="1" outline="0" showAll="0"/>
    <pivotField compact="0" outline="0" showAll="0"/>
    <pivotField compact="0" outline="0" showAll="0"/>
    <pivotField compact="0" numFmtId="1" outline="0" showAll="0"/>
    <pivotField compact="0" numFmtId="1" outline="0" showAll="0"/>
    <pivotField compact="0" numFmtId="2" outline="0" showAll="0"/>
    <pivotField compact="0" outline="0" showAll="0"/>
    <pivotField compact="0" outline="0" showAll="0"/>
    <pivotField compact="0" numFmtId="1" outline="0" showAll="0"/>
    <pivotField compact="0" numFmtId="1" outline="0" showAll="0"/>
    <pivotField compact="0" numFmtId="2" outline="0" showAll="0"/>
    <pivotField dataField="1" compact="0" numFmtId="2" outline="0" showAll="0"/>
    <pivotField compact="0" numFmtId="2" outline="0" showAll="0"/>
    <pivotField dataField="1" compact="0" outline="0" showAll="0">
      <items count="10">
        <item x="3"/>
        <item x="7"/>
        <item x="2"/>
        <item h="1" x="1"/>
        <item x="8"/>
        <item x="5"/>
        <item x="0"/>
        <item x="6"/>
        <item x="4"/>
        <item t="default"/>
      </items>
    </pivotField>
    <pivotField axis="axisRow" compact="0" outline="0" showAll="0">
      <items count="8">
        <item x="2"/>
        <item x="4"/>
        <item x="3"/>
        <item h="1" x="1"/>
        <item h="1" x="6"/>
        <item x="0"/>
        <item x="5"/>
        <item t="default"/>
      </items>
    </pivotField>
    <pivotField axis="axisRow" compact="0" outline="0" showAll="0" defaultSubtotal="0">
      <items count="4">
        <item x="2"/>
        <item x="3"/>
        <item x="0"/>
        <item x="1"/>
      </items>
    </pivotField>
  </pivotFields>
  <rowFields count="2">
    <field x="28"/>
    <field x="29"/>
  </rowFields>
  <rowItems count="21">
    <i>
      <x/>
      <x/>
    </i>
    <i r="1">
      <x v="2"/>
    </i>
    <i r="1">
      <x v="3"/>
    </i>
    <i t="default">
      <x/>
    </i>
    <i>
      <x v="1"/>
      <x/>
    </i>
    <i r="1">
      <x v="1"/>
    </i>
    <i r="1">
      <x v="2"/>
    </i>
    <i r="1">
      <x v="3"/>
    </i>
    <i t="default">
      <x v="1"/>
    </i>
    <i>
      <x v="2"/>
      <x/>
    </i>
    <i r="1">
      <x v="2"/>
    </i>
    <i r="1">
      <x v="3"/>
    </i>
    <i t="default">
      <x v="2"/>
    </i>
    <i>
      <x v="5"/>
      <x v="2"/>
    </i>
    <i r="1">
      <x v="3"/>
    </i>
    <i t="default">
      <x v="5"/>
    </i>
    <i>
      <x v="6"/>
      <x/>
    </i>
    <i r="1">
      <x v="2"/>
    </i>
    <i r="1">
      <x v="3"/>
    </i>
    <i t="default"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resp." fld="25" subtotal="average" baseField="0" baseItem="0" numFmtId="2"/>
    <dataField name="Count of CONTROL" fld="27" subtotal="count" baseField="0" baseItem="0"/>
  </dataFields>
  <formats count="2">
    <format dxfId="6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7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ivot-by-state" connectionId="1" xr16:uid="{6E8693F9-EE43-2D4F-B65F-AAC58F51D7EC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A875C-1566-2D43-8637-203DA92E1C1B}">
  <dimension ref="A1:AH95"/>
  <sheetViews>
    <sheetView zoomScaleNormal="100" workbookViewId="0">
      <pane xSplit="1" ySplit="1" topLeftCell="B15" activePane="bottomRight" state="frozen"/>
      <selection pane="topRight" activeCell="B1" sqref="B1"/>
      <selection pane="bottomLeft" activeCell="A2" sqref="A2"/>
      <selection pane="bottomRight" activeCell="AA47" sqref="AA47"/>
    </sheetView>
  </sheetViews>
  <sheetFormatPr baseColWidth="10" defaultRowHeight="16" x14ac:dyDescent="0.2"/>
  <cols>
    <col min="1" max="1" width="9" bestFit="1" customWidth="1"/>
    <col min="2" max="2" width="14.83203125" bestFit="1" customWidth="1"/>
    <col min="3" max="13" width="6" style="6" bestFit="1" customWidth="1"/>
    <col min="14" max="14" width="3.1640625" customWidth="1"/>
    <col min="15" max="15" width="5.1640625" bestFit="1" customWidth="1"/>
    <col min="16" max="16" width="3.1640625" customWidth="1"/>
    <col min="18" max="18" width="4.33203125" bestFit="1" customWidth="1"/>
    <col min="19" max="19" width="4.83203125" bestFit="1" customWidth="1"/>
    <col min="20" max="20" width="6.6640625" bestFit="1" customWidth="1"/>
    <col min="21" max="21" width="3.1640625" customWidth="1"/>
    <col min="23" max="24" width="4.83203125" bestFit="1" customWidth="1"/>
    <col min="25" max="25" width="6.6640625" bestFit="1" customWidth="1"/>
    <col min="26" max="26" width="6.6640625" customWidth="1"/>
    <col min="27" max="27" width="6.1640625" bestFit="1" customWidth="1"/>
    <col min="28" max="28" width="22" bestFit="1" customWidth="1"/>
    <col min="29" max="29" width="22" customWidth="1"/>
    <col min="30" max="30" width="13.6640625" bestFit="1" customWidth="1"/>
  </cols>
  <sheetData>
    <row r="1" spans="1:34" x14ac:dyDescent="0.2">
      <c r="A1" s="13" t="str">
        <f>DATA!A1</f>
        <v>XX</v>
      </c>
      <c r="B1" s="13" t="str">
        <f>DATA!B1</f>
        <v xml:space="preserve"> STATE</v>
      </c>
      <c r="C1" s="11">
        <f>DATA!C1</f>
        <v>2000</v>
      </c>
      <c r="D1" s="14">
        <f>DATA!D1</f>
        <v>2002</v>
      </c>
      <c r="E1" s="11">
        <f>DATA!E1</f>
        <v>2004</v>
      </c>
      <c r="F1" s="11">
        <f>DATA!F1</f>
        <v>2006</v>
      </c>
      <c r="G1" s="11">
        <f>DATA!G1</f>
        <v>2008</v>
      </c>
      <c r="H1" s="11">
        <f>DATA!H1</f>
        <v>2010</v>
      </c>
      <c r="I1" s="14">
        <f>DATA!I1</f>
        <v>2012</v>
      </c>
      <c r="J1" s="11">
        <f>DATA!J1</f>
        <v>2014</v>
      </c>
      <c r="K1" s="11">
        <f>DATA!K1</f>
        <v>2016</v>
      </c>
      <c r="L1" s="11">
        <f>DATA!L1</f>
        <v>2018</v>
      </c>
      <c r="M1" s="18">
        <f>DATA!M1</f>
        <v>2020</v>
      </c>
      <c r="N1" s="32" t="s">
        <v>150</v>
      </c>
      <c r="O1" s="27">
        <v>2000</v>
      </c>
      <c r="P1" s="54" t="s">
        <v>151</v>
      </c>
      <c r="Q1" s="22" t="s">
        <v>124</v>
      </c>
      <c r="R1" s="22" t="s">
        <v>121</v>
      </c>
      <c r="S1" s="22" t="s">
        <v>122</v>
      </c>
      <c r="T1" s="22" t="s">
        <v>123</v>
      </c>
      <c r="U1" s="54" t="s">
        <v>152</v>
      </c>
      <c r="V1" s="22" t="s">
        <v>125</v>
      </c>
      <c r="W1" s="22" t="s">
        <v>121</v>
      </c>
      <c r="X1" s="22" t="s">
        <v>122</v>
      </c>
      <c r="Y1" s="22" t="s">
        <v>123</v>
      </c>
      <c r="Z1" s="22" t="s">
        <v>140</v>
      </c>
      <c r="AA1" s="22" t="s">
        <v>126</v>
      </c>
      <c r="AB1" s="27" t="s">
        <v>157</v>
      </c>
      <c r="AC1" s="50" t="s">
        <v>156</v>
      </c>
      <c r="AD1" s="22" t="s">
        <v>131</v>
      </c>
      <c r="AE1" s="22" t="s">
        <v>129</v>
      </c>
      <c r="AF1" s="22" t="s">
        <v>130</v>
      </c>
      <c r="AG1" s="22" t="s">
        <v>132</v>
      </c>
      <c r="AH1" s="22" t="s">
        <v>136</v>
      </c>
    </row>
    <row r="2" spans="1:34" x14ac:dyDescent="0.2">
      <c r="A2" s="5" t="str">
        <f>DATA!A2</f>
        <v>AL</v>
      </c>
      <c r="B2" s="5" t="str">
        <f>DATA!B2</f>
        <v xml:space="preserve"> Alabama</v>
      </c>
      <c r="C2" s="6">
        <f>DATA!C2</f>
        <v>1</v>
      </c>
      <c r="D2" s="15">
        <f>DATA!D2</f>
        <v>1</v>
      </c>
      <c r="E2" s="6">
        <f>DATA!E2</f>
        <v>1</v>
      </c>
      <c r="F2" s="6">
        <f>DATA!F2</f>
        <v>1</v>
      </c>
      <c r="G2" s="6">
        <f>DATA!G2</f>
        <v>1</v>
      </c>
      <c r="H2" s="6">
        <f>DATA!H2</f>
        <v>2</v>
      </c>
      <c r="I2" s="15">
        <f>DATA!I2</f>
        <v>2</v>
      </c>
      <c r="J2" s="6">
        <f>DATA!J2</f>
        <v>2</v>
      </c>
      <c r="K2" s="6">
        <f>DATA!K2</f>
        <v>2</v>
      </c>
      <c r="L2" s="6">
        <f>DATA!L2</f>
        <v>2</v>
      </c>
      <c r="M2" s="19">
        <f>DATA!M2</f>
        <v>1</v>
      </c>
      <c r="N2" s="33"/>
      <c r="O2" s="15">
        <f>C2</f>
        <v>1</v>
      </c>
      <c r="P2" s="26"/>
      <c r="R2" s="6">
        <f t="shared" ref="R2:R33" si="0">MIN(D2:H2)</f>
        <v>1</v>
      </c>
      <c r="S2" s="6">
        <f t="shared" ref="S2:S33" si="1">MAX(D2:H2)</f>
        <v>2</v>
      </c>
      <c r="T2" s="23">
        <f t="shared" ref="T2:T33" si="2">AVERAGE(D2:H2)</f>
        <v>1.2</v>
      </c>
      <c r="U2" s="26"/>
      <c r="W2" s="6">
        <f t="shared" ref="W2:W33" si="3">MIN(I2:M2)</f>
        <v>1</v>
      </c>
      <c r="X2" s="6">
        <f t="shared" ref="X2:X33" si="4">MAX(I2:M2)</f>
        <v>2</v>
      </c>
      <c r="Y2" s="23">
        <f t="shared" ref="Y2:Y33" si="5">AVERAGE(I2:M2)</f>
        <v>1.8</v>
      </c>
      <c r="Z2" s="23">
        <v>0</v>
      </c>
      <c r="AA2" s="23">
        <f t="shared" ref="AA2:AA33" si="6">Y2-T2</f>
        <v>0.60000000000000009</v>
      </c>
      <c r="AB2" s="51" t="s">
        <v>141</v>
      </c>
      <c r="AC2" s="57" t="str">
        <f>IF(ISNUMBER(SEARCH("commission", AB2)), "Commission", IF(ISNUMBER(SEARCH("court", AB2)), "Court", AB2))</f>
        <v>Republican</v>
      </c>
      <c r="AD2" t="str">
        <f>IF(COUNTIF(I2:M2,"&gt;0")=5,"Always red",IF(COUNTIF(I2:M2,"&lt;0")=5,"Always blue",IF(COUNTIF(I2:M2,"=0")=5,"Always PR","Mixed")))</f>
        <v>Always red</v>
      </c>
      <c r="AE2">
        <f>IF(AD2="Always red", 1,"")</f>
        <v>1</v>
      </c>
      <c r="AF2" t="str">
        <f>IF(AD2="Always blue",1, "")</f>
        <v/>
      </c>
      <c r="AG2" t="str">
        <f>IF(AD2="Always PR",1,"")</f>
        <v/>
      </c>
      <c r="AH2" t="str">
        <f>IF(AD2="Mixed",1,"")</f>
        <v/>
      </c>
    </row>
    <row r="3" spans="1:34" x14ac:dyDescent="0.2">
      <c r="A3" s="5" t="str">
        <f>DATA!A3</f>
        <v>AK</v>
      </c>
      <c r="B3" s="5" t="str">
        <f>DATA!B3</f>
        <v xml:space="preserve"> Alaska</v>
      </c>
      <c r="C3" s="6">
        <f>DATA!C3</f>
        <v>1</v>
      </c>
      <c r="D3" s="15">
        <f>DATA!D3</f>
        <v>1</v>
      </c>
      <c r="E3" s="6">
        <f>DATA!E3</f>
        <v>1</v>
      </c>
      <c r="F3" s="6">
        <f>DATA!F3</f>
        <v>1</v>
      </c>
      <c r="G3" s="6">
        <f>DATA!G3</f>
        <v>1</v>
      </c>
      <c r="H3" s="6">
        <f>DATA!H3</f>
        <v>1</v>
      </c>
      <c r="I3" s="15">
        <f>DATA!I3</f>
        <v>1</v>
      </c>
      <c r="J3" s="6">
        <f>DATA!J3</f>
        <v>1</v>
      </c>
      <c r="K3" s="6">
        <f>DATA!K3</f>
        <v>1</v>
      </c>
      <c r="L3" s="6">
        <f>DATA!L3</f>
        <v>1</v>
      </c>
      <c r="M3" s="19">
        <f>DATA!M3</f>
        <v>1</v>
      </c>
      <c r="N3" s="33"/>
      <c r="O3" s="15">
        <f t="shared" ref="O3:O68" si="7">C3</f>
        <v>1</v>
      </c>
      <c r="P3" s="26"/>
      <c r="R3" s="6">
        <f t="shared" si="0"/>
        <v>1</v>
      </c>
      <c r="S3" s="6">
        <f t="shared" si="1"/>
        <v>1</v>
      </c>
      <c r="T3" s="23">
        <f t="shared" si="2"/>
        <v>1</v>
      </c>
      <c r="U3" s="26"/>
      <c r="W3" s="6">
        <f t="shared" si="3"/>
        <v>1</v>
      </c>
      <c r="X3" s="6">
        <f t="shared" si="4"/>
        <v>1</v>
      </c>
      <c r="Y3" s="23">
        <f t="shared" si="5"/>
        <v>1</v>
      </c>
      <c r="Z3" s="23">
        <v>0</v>
      </c>
      <c r="AA3" s="23">
        <f t="shared" si="6"/>
        <v>0</v>
      </c>
      <c r="AB3" s="51" t="s">
        <v>142</v>
      </c>
      <c r="AC3" s="57" t="str">
        <f t="shared" ref="AC3:AC51" si="8">IF(ISNUMBER(SEARCH("commission", AB3)), "Commission", IF(ISNUMBER(SEARCH("court", AB3)), "Court", AB3))</f>
        <v>N/A</v>
      </c>
      <c r="AD3" t="str">
        <f>IF(COUNTIF(I3:M3,"&gt;0")=5,"Always red",IF(COUNTIF(I3:M3,"&lt;0")=5,"Always blue",IF(COUNTIF(I3:M3,"=0")=5,"Always PR","Mixed")))</f>
        <v>Always red</v>
      </c>
      <c r="AE3">
        <f t="shared" ref="AE3:AE51" si="9">IF(AD3="Always red", 1,"")</f>
        <v>1</v>
      </c>
      <c r="AF3" t="str">
        <f t="shared" ref="AF3:AF51" si="10">IF(AD3="Always blue",1, "")</f>
        <v/>
      </c>
      <c r="AG3" t="str">
        <f t="shared" ref="AG3:AG51" si="11">IF(AD3="Always PR",1,"")</f>
        <v/>
      </c>
      <c r="AH3" t="str">
        <f t="shared" ref="AH3:AH51" si="12">IF(AD3="Mixed",1,"")</f>
        <v/>
      </c>
    </row>
    <row r="4" spans="1:34" x14ac:dyDescent="0.2">
      <c r="A4" s="5" t="str">
        <f>DATA!A4</f>
        <v>AZ</v>
      </c>
      <c r="B4" s="5" t="str">
        <f>DATA!B4</f>
        <v xml:space="preserve"> Arizona</v>
      </c>
      <c r="C4" s="6">
        <f>DATA!C4</f>
        <v>1</v>
      </c>
      <c r="D4" s="15">
        <f>DATA!D4</f>
        <v>1</v>
      </c>
      <c r="E4" s="6">
        <f>DATA!E4</f>
        <v>1</v>
      </c>
      <c r="F4" s="6">
        <f>DATA!F4</f>
        <v>0</v>
      </c>
      <c r="G4" s="6">
        <f>DATA!G4</f>
        <v>-1</v>
      </c>
      <c r="H4" s="6">
        <f>DATA!H4</f>
        <v>1</v>
      </c>
      <c r="I4" s="15">
        <f>DATA!I4</f>
        <v>-1</v>
      </c>
      <c r="J4" s="6">
        <f>DATA!J4</f>
        <v>0</v>
      </c>
      <c r="K4" s="6">
        <f>DATA!K4</f>
        <v>0</v>
      </c>
      <c r="L4" s="6">
        <f>DATA!L4</f>
        <v>0</v>
      </c>
      <c r="M4" s="19">
        <f>DATA!M4</f>
        <v>-1</v>
      </c>
      <c r="N4" s="33"/>
      <c r="O4" s="15">
        <f t="shared" si="7"/>
        <v>1</v>
      </c>
      <c r="P4" s="26"/>
      <c r="R4" s="6">
        <f t="shared" si="0"/>
        <v>-1</v>
      </c>
      <c r="S4" s="6">
        <f t="shared" si="1"/>
        <v>1</v>
      </c>
      <c r="T4" s="23">
        <f t="shared" si="2"/>
        <v>0.4</v>
      </c>
      <c r="U4" s="26"/>
      <c r="W4" s="6">
        <f t="shared" si="3"/>
        <v>-1</v>
      </c>
      <c r="X4" s="6">
        <f t="shared" si="4"/>
        <v>0</v>
      </c>
      <c r="Y4" s="23">
        <f t="shared" si="5"/>
        <v>-0.4</v>
      </c>
      <c r="Z4" s="23">
        <v>1.5228809999999999</v>
      </c>
      <c r="AA4" s="23">
        <f t="shared" si="6"/>
        <v>-0.8</v>
      </c>
      <c r="AB4" s="51" t="s">
        <v>143</v>
      </c>
      <c r="AC4" s="57" t="str">
        <f t="shared" si="8"/>
        <v>Commission</v>
      </c>
      <c r="AD4" t="str">
        <f>IF(COUNTIF(I4:M4,"&gt;0")=5,"Always red",IF(COUNTIF(I4:M4,"&lt;0")=5,"Always blue",IF(COUNTIF(I4:M4,"=0")=5,"Always PR","Mixed")))</f>
        <v>Mixed</v>
      </c>
      <c r="AE4" t="str">
        <f t="shared" si="9"/>
        <v/>
      </c>
      <c r="AF4" t="str">
        <f t="shared" si="10"/>
        <v/>
      </c>
      <c r="AG4" t="str">
        <f t="shared" si="11"/>
        <v/>
      </c>
      <c r="AH4">
        <f t="shared" si="12"/>
        <v>1</v>
      </c>
    </row>
    <row r="5" spans="1:34" x14ac:dyDescent="0.2">
      <c r="A5" s="5" t="str">
        <f>DATA!A5</f>
        <v>AR</v>
      </c>
      <c r="B5" s="5" t="str">
        <f>DATA!B5</f>
        <v xml:space="preserve"> Arkansas</v>
      </c>
      <c r="C5" s="6">
        <f>DATA!C5</f>
        <v>-1</v>
      </c>
      <c r="D5" s="15">
        <f>DATA!D5</f>
        <v>-1</v>
      </c>
      <c r="E5" s="6">
        <f>DATA!E5</f>
        <v>-1</v>
      </c>
      <c r="F5" s="6">
        <f>DATA!F5</f>
        <v>-1</v>
      </c>
      <c r="G5" s="6">
        <f>DATA!G5</f>
        <v>-1</v>
      </c>
      <c r="H5" s="6">
        <f>DATA!H5</f>
        <v>1</v>
      </c>
      <c r="I5" s="15">
        <f>DATA!I5</f>
        <v>2</v>
      </c>
      <c r="J5" s="6">
        <f>DATA!J5</f>
        <v>2</v>
      </c>
      <c r="K5" s="6">
        <f>DATA!K5</f>
        <v>1</v>
      </c>
      <c r="L5" s="6">
        <f>DATA!L5</f>
        <v>1</v>
      </c>
      <c r="M5" s="19">
        <f>DATA!M5</f>
        <v>1</v>
      </c>
      <c r="N5" s="33"/>
      <c r="O5" s="15">
        <f t="shared" si="7"/>
        <v>-1</v>
      </c>
      <c r="P5" s="26"/>
      <c r="R5" s="6">
        <f t="shared" si="0"/>
        <v>-1</v>
      </c>
      <c r="S5" s="6">
        <f t="shared" si="1"/>
        <v>1</v>
      </c>
      <c r="T5" s="23">
        <f t="shared" si="2"/>
        <v>-0.6</v>
      </c>
      <c r="U5" s="26"/>
      <c r="W5" s="6">
        <f t="shared" si="3"/>
        <v>1</v>
      </c>
      <c r="X5" s="6">
        <f t="shared" si="4"/>
        <v>2</v>
      </c>
      <c r="Y5" s="23">
        <f t="shared" si="5"/>
        <v>1.4</v>
      </c>
      <c r="Z5" s="23">
        <v>0</v>
      </c>
      <c r="AA5" s="23">
        <f t="shared" si="6"/>
        <v>2</v>
      </c>
      <c r="AB5" s="51" t="s">
        <v>144</v>
      </c>
      <c r="AC5" s="57" t="str">
        <f t="shared" si="8"/>
        <v>Democratic</v>
      </c>
      <c r="AD5" t="str">
        <f>IF(COUNTIF(I5:M5,"&gt;0")=5,"Always red",IF(COUNTIF(I5:M5,"&lt;0")=5,"Always blue",IF(COUNTIF(I5:M5,"=0")=5,"Always PR","Mixed")))</f>
        <v>Always red</v>
      </c>
      <c r="AE5">
        <f t="shared" si="9"/>
        <v>1</v>
      </c>
      <c r="AF5" t="str">
        <f t="shared" si="10"/>
        <v/>
      </c>
      <c r="AG5" t="str">
        <f t="shared" si="11"/>
        <v/>
      </c>
      <c r="AH5" t="str">
        <f t="shared" si="12"/>
        <v/>
      </c>
    </row>
    <row r="6" spans="1:34" x14ac:dyDescent="0.2">
      <c r="A6" s="5" t="str">
        <f>DATA!A6</f>
        <v>CA</v>
      </c>
      <c r="B6" s="5" t="str">
        <f>DATA!B6</f>
        <v xml:space="preserve"> California</v>
      </c>
      <c r="C6" s="6">
        <f>DATA!C6</f>
        <v>-3</v>
      </c>
      <c r="D6" s="15">
        <f>DATA!D6</f>
        <v>-5</v>
      </c>
      <c r="E6" s="6">
        <f>DATA!E6</f>
        <v>-4</v>
      </c>
      <c r="F6" s="6">
        <f>DATA!F6</f>
        <v>-3</v>
      </c>
      <c r="G6" s="6">
        <f>DATA!G6</f>
        <v>-2</v>
      </c>
      <c r="H6" s="6">
        <f>DATA!H6</f>
        <v>-4</v>
      </c>
      <c r="I6" s="15">
        <f>DATA!I6</f>
        <v>-7</v>
      </c>
      <c r="J6" s="6">
        <f>DATA!J6</f>
        <v>-9</v>
      </c>
      <c r="K6" s="6">
        <f>DATA!K6</f>
        <v>-6</v>
      </c>
      <c r="L6" s="6">
        <f>DATA!L6</f>
        <v>-12</v>
      </c>
      <c r="M6" s="19">
        <f>DATA!M6</f>
        <v>-9</v>
      </c>
      <c r="N6" s="33"/>
      <c r="O6" s="15">
        <f t="shared" si="7"/>
        <v>-3</v>
      </c>
      <c r="P6" s="26"/>
      <c r="R6" s="6">
        <f t="shared" si="0"/>
        <v>-5</v>
      </c>
      <c r="S6" s="6">
        <f t="shared" si="1"/>
        <v>-2</v>
      </c>
      <c r="T6" s="23">
        <f t="shared" si="2"/>
        <v>-3.6</v>
      </c>
      <c r="U6" s="26"/>
      <c r="W6" s="6">
        <f t="shared" si="3"/>
        <v>-12</v>
      </c>
      <c r="X6" s="6">
        <f t="shared" si="4"/>
        <v>-6</v>
      </c>
      <c r="Y6" s="23">
        <f t="shared" si="5"/>
        <v>-8.6</v>
      </c>
      <c r="Z6" s="23">
        <v>1.5102660000000001</v>
      </c>
      <c r="AA6" s="23">
        <f t="shared" si="6"/>
        <v>-5</v>
      </c>
      <c r="AB6" s="51" t="s">
        <v>143</v>
      </c>
      <c r="AC6" s="57" t="str">
        <f t="shared" si="8"/>
        <v>Commission</v>
      </c>
      <c r="AD6" t="str">
        <f>IF(COUNTIF(I6:M6,"&gt;0")=5,"Always red",IF(COUNTIF(I6:M6,"&lt;0")=5,"Always blue",IF(COUNTIF(I6:M6,"=0")=5,"Always PR","Mixed")))</f>
        <v>Always blue</v>
      </c>
      <c r="AE6" t="str">
        <f t="shared" si="9"/>
        <v/>
      </c>
      <c r="AF6">
        <f t="shared" si="10"/>
        <v>1</v>
      </c>
      <c r="AG6" t="str">
        <f t="shared" si="11"/>
        <v/>
      </c>
      <c r="AH6" t="str">
        <f t="shared" si="12"/>
        <v/>
      </c>
    </row>
    <row r="7" spans="1:34" x14ac:dyDescent="0.2">
      <c r="A7" s="5" t="str">
        <f>DATA!A7</f>
        <v>CO</v>
      </c>
      <c r="B7" s="5" t="str">
        <f>DATA!B7</f>
        <v xml:space="preserve"> Colorado</v>
      </c>
      <c r="C7" s="6">
        <f>DATA!C7</f>
        <v>1</v>
      </c>
      <c r="D7" s="15">
        <f>DATA!D7</f>
        <v>1</v>
      </c>
      <c r="E7" s="6">
        <f>DATA!E7</f>
        <v>1</v>
      </c>
      <c r="F7" s="6">
        <f>DATA!F7</f>
        <v>0</v>
      </c>
      <c r="G7" s="6">
        <f>DATA!G7</f>
        <v>-1</v>
      </c>
      <c r="H7" s="6">
        <f>DATA!H7</f>
        <v>0</v>
      </c>
      <c r="I7" s="15">
        <f>DATA!I7</f>
        <v>0</v>
      </c>
      <c r="J7" s="6">
        <f>DATA!J7</f>
        <v>0</v>
      </c>
      <c r="K7" s="6">
        <f>DATA!K7</f>
        <v>0</v>
      </c>
      <c r="L7" s="6">
        <f>DATA!L7</f>
        <v>0</v>
      </c>
      <c r="M7" s="19">
        <f>DATA!M7</f>
        <v>0</v>
      </c>
      <c r="N7" s="33"/>
      <c r="O7" s="15">
        <f t="shared" si="7"/>
        <v>1</v>
      </c>
      <c r="P7" s="26"/>
      <c r="R7" s="6">
        <f t="shared" si="0"/>
        <v>-1</v>
      </c>
      <c r="S7" s="6">
        <f t="shared" si="1"/>
        <v>1</v>
      </c>
      <c r="T7" s="23">
        <f t="shared" si="2"/>
        <v>0.2</v>
      </c>
      <c r="U7" s="26"/>
      <c r="W7" s="6">
        <f t="shared" si="3"/>
        <v>0</v>
      </c>
      <c r="X7" s="6">
        <f t="shared" si="4"/>
        <v>0</v>
      </c>
      <c r="Y7" s="23">
        <f t="shared" si="5"/>
        <v>0</v>
      </c>
      <c r="Z7" s="23">
        <v>2.3279139999999998</v>
      </c>
      <c r="AA7" s="23">
        <f t="shared" si="6"/>
        <v>-0.2</v>
      </c>
      <c r="AB7" s="51" t="s">
        <v>145</v>
      </c>
      <c r="AC7" s="57" t="str">
        <f t="shared" si="8"/>
        <v>Court</v>
      </c>
      <c r="AD7" t="str">
        <f>IF(COUNTIF(I7:M7,"&gt;0")=5,"Always red",IF(COUNTIF(I7:M7,"&lt;0")=5,"Always blue",IF(COUNTIF(I7:M7,"=0")=5,"Always PR","Mixed")))</f>
        <v>Always PR</v>
      </c>
      <c r="AE7" t="str">
        <f t="shared" si="9"/>
        <v/>
      </c>
      <c r="AF7" t="str">
        <f t="shared" si="10"/>
        <v/>
      </c>
      <c r="AG7">
        <f t="shared" si="11"/>
        <v>1</v>
      </c>
      <c r="AH7" t="str">
        <f t="shared" si="12"/>
        <v/>
      </c>
    </row>
    <row r="8" spans="1:34" x14ac:dyDescent="0.2">
      <c r="A8" s="5" t="str">
        <f>DATA!A8</f>
        <v>CT</v>
      </c>
      <c r="B8" s="5" t="str">
        <f>DATA!B8</f>
        <v xml:space="preserve"> Connecticut</v>
      </c>
      <c r="C8" s="6">
        <f>DATA!C8</f>
        <v>0</v>
      </c>
      <c r="D8" s="15">
        <f>DATA!D8</f>
        <v>1</v>
      </c>
      <c r="E8" s="6">
        <f>DATA!E8</f>
        <v>1</v>
      </c>
      <c r="F8" s="6">
        <f>DATA!F8</f>
        <v>-1</v>
      </c>
      <c r="G8" s="6">
        <f>DATA!G8</f>
        <v>-2</v>
      </c>
      <c r="H8" s="6">
        <f>DATA!H8</f>
        <v>-2</v>
      </c>
      <c r="I8" s="15">
        <f>DATA!I8</f>
        <v>-2</v>
      </c>
      <c r="J8" s="6">
        <f>DATA!J8</f>
        <v>-2</v>
      </c>
      <c r="K8" s="6">
        <f>DATA!K8</f>
        <v>-2</v>
      </c>
      <c r="L8" s="6">
        <f>DATA!L8</f>
        <v>-2</v>
      </c>
      <c r="M8" s="19">
        <f>DATA!M8</f>
        <v>-2</v>
      </c>
      <c r="N8" s="33"/>
      <c r="O8" s="15">
        <f t="shared" si="7"/>
        <v>0</v>
      </c>
      <c r="P8" s="26"/>
      <c r="R8" s="6">
        <f t="shared" si="0"/>
        <v>-2</v>
      </c>
      <c r="S8" s="6">
        <f t="shared" si="1"/>
        <v>1</v>
      </c>
      <c r="T8" s="23">
        <f t="shared" si="2"/>
        <v>-0.6</v>
      </c>
      <c r="U8" s="26"/>
      <c r="W8" s="6">
        <f t="shared" si="3"/>
        <v>-2</v>
      </c>
      <c r="X8" s="6">
        <f t="shared" si="4"/>
        <v>-2</v>
      </c>
      <c r="Y8" s="23">
        <f t="shared" si="5"/>
        <v>-2</v>
      </c>
      <c r="Z8" s="23">
        <v>0</v>
      </c>
      <c r="AA8" s="23">
        <f t="shared" si="6"/>
        <v>-1.4</v>
      </c>
      <c r="AB8" s="51" t="s">
        <v>145</v>
      </c>
      <c r="AC8" s="57" t="str">
        <f t="shared" si="8"/>
        <v>Court</v>
      </c>
      <c r="AD8" t="str">
        <f>IF(COUNTIF(I8:M8,"&gt;0")=5,"Always red",IF(COUNTIF(I8:M8,"&lt;0")=5,"Always blue",IF(COUNTIF(I8:M8,"=0")=5,"Always PR","Mixed")))</f>
        <v>Always blue</v>
      </c>
      <c r="AE8" t="str">
        <f t="shared" si="9"/>
        <v/>
      </c>
      <c r="AF8">
        <f t="shared" si="10"/>
        <v>1</v>
      </c>
      <c r="AG8" t="str">
        <f t="shared" si="11"/>
        <v/>
      </c>
      <c r="AH8" t="str">
        <f t="shared" si="12"/>
        <v/>
      </c>
    </row>
    <row r="9" spans="1:34" x14ac:dyDescent="0.2">
      <c r="A9" s="5" t="str">
        <f>DATA!A9</f>
        <v>DE</v>
      </c>
      <c r="B9" s="5" t="str">
        <f>DATA!B9</f>
        <v xml:space="preserve"> Delaware</v>
      </c>
      <c r="C9" s="6">
        <f>DATA!C9</f>
        <v>1</v>
      </c>
      <c r="D9" s="15">
        <f>DATA!D9</f>
        <v>1</v>
      </c>
      <c r="E9" s="6">
        <f>DATA!E9</f>
        <v>1</v>
      </c>
      <c r="F9" s="6">
        <f>DATA!F9</f>
        <v>1</v>
      </c>
      <c r="G9" s="6">
        <f>DATA!G9</f>
        <v>1</v>
      </c>
      <c r="H9" s="6">
        <f>DATA!H9</f>
        <v>-1</v>
      </c>
      <c r="I9" s="15">
        <f>DATA!I9</f>
        <v>-1</v>
      </c>
      <c r="J9" s="6">
        <f>DATA!J9</f>
        <v>-1</v>
      </c>
      <c r="K9" s="6">
        <f>DATA!K9</f>
        <v>-1</v>
      </c>
      <c r="L9" s="6">
        <f>DATA!L9</f>
        <v>-1</v>
      </c>
      <c r="M9" s="19">
        <f>DATA!M9</f>
        <v>-1</v>
      </c>
      <c r="N9" s="33"/>
      <c r="O9" s="15">
        <f t="shared" si="7"/>
        <v>1</v>
      </c>
      <c r="P9" s="26"/>
      <c r="R9" s="6">
        <f t="shared" si="0"/>
        <v>-1</v>
      </c>
      <c r="S9" s="6">
        <f t="shared" si="1"/>
        <v>1</v>
      </c>
      <c r="T9" s="23">
        <f t="shared" si="2"/>
        <v>0.6</v>
      </c>
      <c r="U9" s="26"/>
      <c r="W9" s="6">
        <f t="shared" si="3"/>
        <v>-1</v>
      </c>
      <c r="X9" s="6">
        <f t="shared" si="4"/>
        <v>-1</v>
      </c>
      <c r="Y9" s="23">
        <f t="shared" si="5"/>
        <v>-1</v>
      </c>
      <c r="Z9" s="23">
        <v>0</v>
      </c>
      <c r="AA9" s="23">
        <f t="shared" si="6"/>
        <v>-1.6</v>
      </c>
      <c r="AB9" s="51" t="s">
        <v>142</v>
      </c>
      <c r="AC9" s="57" t="str">
        <f t="shared" si="8"/>
        <v>N/A</v>
      </c>
      <c r="AD9" t="str">
        <f>IF(COUNTIF(I9:M9,"&gt;0")=5,"Always red",IF(COUNTIF(I9:M9,"&lt;0")=5,"Always blue",IF(COUNTIF(I9:M9,"=0")=5,"Always PR","Mixed")))</f>
        <v>Always blue</v>
      </c>
      <c r="AE9" t="str">
        <f t="shared" si="9"/>
        <v/>
      </c>
      <c r="AF9">
        <f t="shared" si="10"/>
        <v>1</v>
      </c>
      <c r="AG9" t="str">
        <f t="shared" si="11"/>
        <v/>
      </c>
      <c r="AH9" t="str">
        <f t="shared" si="12"/>
        <v/>
      </c>
    </row>
    <row r="10" spans="1:34" x14ac:dyDescent="0.2">
      <c r="A10" s="5" t="str">
        <f>DATA!A10</f>
        <v>FL</v>
      </c>
      <c r="B10" s="5" t="str">
        <f>DATA!B10</f>
        <v xml:space="preserve"> Florida</v>
      </c>
      <c r="C10" s="6">
        <f>DATA!C10</f>
        <v>2</v>
      </c>
      <c r="D10" s="15">
        <f>DATA!D10</f>
        <v>4</v>
      </c>
      <c r="E10" s="6">
        <f>DATA!E10</f>
        <v>4</v>
      </c>
      <c r="F10" s="6">
        <f>DATA!F10</f>
        <v>3</v>
      </c>
      <c r="G10" s="6">
        <f>DATA!G10</f>
        <v>2</v>
      </c>
      <c r="H10" s="6">
        <f>DATA!H10</f>
        <v>4</v>
      </c>
      <c r="I10" s="15">
        <f>DATA!I10</f>
        <v>3</v>
      </c>
      <c r="J10" s="6">
        <f>DATA!J10</f>
        <v>2</v>
      </c>
      <c r="K10" s="6">
        <f>DATA!K10</f>
        <v>2</v>
      </c>
      <c r="L10" s="6">
        <f>DATA!L10</f>
        <v>1</v>
      </c>
      <c r="M10" s="19">
        <f>DATA!M10</f>
        <v>2</v>
      </c>
      <c r="N10" s="33"/>
      <c r="O10" s="15">
        <f t="shared" si="7"/>
        <v>2</v>
      </c>
      <c r="P10" s="26"/>
      <c r="R10" s="6">
        <f t="shared" si="0"/>
        <v>2</v>
      </c>
      <c r="S10" s="6">
        <f t="shared" si="1"/>
        <v>4</v>
      </c>
      <c r="T10" s="23">
        <f t="shared" si="2"/>
        <v>3.4</v>
      </c>
      <c r="U10" s="26"/>
      <c r="W10" s="6">
        <f t="shared" si="3"/>
        <v>1</v>
      </c>
      <c r="X10" s="6">
        <f t="shared" si="4"/>
        <v>3</v>
      </c>
      <c r="Y10" s="23">
        <f t="shared" si="5"/>
        <v>2</v>
      </c>
      <c r="Z10" s="23">
        <v>1.8652690000000001</v>
      </c>
      <c r="AA10" s="23">
        <f t="shared" si="6"/>
        <v>-1.4</v>
      </c>
      <c r="AB10" s="51" t="s">
        <v>141</v>
      </c>
      <c r="AC10" s="57" t="str">
        <f t="shared" si="8"/>
        <v>Republican</v>
      </c>
      <c r="AD10" t="str">
        <f>IF(COUNTIF(I10:M10,"&gt;0")=5,"Always red",IF(COUNTIF(I10:M10,"&lt;0")=5,"Always blue",IF(COUNTIF(I10:M10,"=0")=5,"Always PR","Mixed")))</f>
        <v>Always red</v>
      </c>
      <c r="AE10">
        <f t="shared" si="9"/>
        <v>1</v>
      </c>
      <c r="AF10" t="str">
        <f t="shared" si="10"/>
        <v/>
      </c>
      <c r="AG10" t="str">
        <f t="shared" si="11"/>
        <v/>
      </c>
      <c r="AH10" t="str">
        <f t="shared" si="12"/>
        <v/>
      </c>
    </row>
    <row r="11" spans="1:34" x14ac:dyDescent="0.2">
      <c r="A11" s="5" t="str">
        <f>DATA!A11</f>
        <v>GA</v>
      </c>
      <c r="B11" s="5" t="str">
        <f>DATA!B11</f>
        <v xml:space="preserve"> Georgia</v>
      </c>
      <c r="C11" s="6">
        <f>DATA!C11</f>
        <v>1</v>
      </c>
      <c r="D11" s="15">
        <f>DATA!D11</f>
        <v>0</v>
      </c>
      <c r="E11" s="6">
        <f>DATA!E11</f>
        <v>0</v>
      </c>
      <c r="F11" s="6">
        <f>DATA!F11</f>
        <v>0</v>
      </c>
      <c r="G11" s="6">
        <f>DATA!G11</f>
        <v>0</v>
      </c>
      <c r="H11" s="6">
        <f>DATA!H11</f>
        <v>1</v>
      </c>
      <c r="I11" s="15">
        <f>DATA!I11</f>
        <v>1</v>
      </c>
      <c r="J11" s="6">
        <f>DATA!J11</f>
        <v>2</v>
      </c>
      <c r="K11" s="6">
        <f>DATA!K11</f>
        <v>2</v>
      </c>
      <c r="L11" s="6">
        <f>DATA!L11</f>
        <v>2</v>
      </c>
      <c r="M11" s="19">
        <f>DATA!M11</f>
        <v>1</v>
      </c>
      <c r="N11" s="33"/>
      <c r="O11" s="15">
        <f t="shared" si="7"/>
        <v>1</v>
      </c>
      <c r="P11" s="26"/>
      <c r="R11" s="6">
        <f t="shared" si="0"/>
        <v>0</v>
      </c>
      <c r="S11" s="6">
        <f t="shared" si="1"/>
        <v>1</v>
      </c>
      <c r="T11" s="23">
        <f t="shared" si="2"/>
        <v>0.2</v>
      </c>
      <c r="U11" s="26"/>
      <c r="W11" s="6">
        <f t="shared" si="3"/>
        <v>1</v>
      </c>
      <c r="X11" s="6">
        <f t="shared" si="4"/>
        <v>2</v>
      </c>
      <c r="Y11" s="23">
        <f t="shared" si="5"/>
        <v>1.6</v>
      </c>
      <c r="Z11" s="23">
        <v>2.3808220000000002</v>
      </c>
      <c r="AA11" s="23">
        <f t="shared" si="6"/>
        <v>1.4000000000000001</v>
      </c>
      <c r="AB11" s="51" t="s">
        <v>141</v>
      </c>
      <c r="AC11" s="57" t="str">
        <f t="shared" si="8"/>
        <v>Republican</v>
      </c>
      <c r="AD11" t="str">
        <f>IF(COUNTIF(I11:M11,"&gt;0")=5,"Always red",IF(COUNTIF(I11:M11,"&lt;0")=5,"Always blue",IF(COUNTIF(I11:M11,"=0")=5,"Always PR","Mixed")))</f>
        <v>Always red</v>
      </c>
      <c r="AE11">
        <f t="shared" si="9"/>
        <v>1</v>
      </c>
      <c r="AF11" t="str">
        <f t="shared" si="10"/>
        <v/>
      </c>
      <c r="AG11" t="str">
        <f t="shared" si="11"/>
        <v/>
      </c>
      <c r="AH11" t="str">
        <f t="shared" si="12"/>
        <v/>
      </c>
    </row>
    <row r="12" spans="1:34" x14ac:dyDescent="0.2">
      <c r="A12" s="5" t="str">
        <f>DATA!A12</f>
        <v>HI</v>
      </c>
      <c r="B12" s="5" t="str">
        <f>DATA!B12</f>
        <v xml:space="preserve"> Hawaii</v>
      </c>
      <c r="C12" s="6">
        <f>DATA!C12</f>
        <v>-1</v>
      </c>
      <c r="D12" s="15">
        <f>DATA!D12</f>
        <v>-1</v>
      </c>
      <c r="E12" s="6">
        <f>DATA!E12</f>
        <v>-1</v>
      </c>
      <c r="F12" s="6">
        <f>DATA!F12</f>
        <v>-1</v>
      </c>
      <c r="G12" s="6">
        <f>DATA!G12</f>
        <v>0</v>
      </c>
      <c r="H12" s="6">
        <f>DATA!H12</f>
        <v>-1</v>
      </c>
      <c r="I12" s="15">
        <f>DATA!I12</f>
        <v>-1</v>
      </c>
      <c r="J12" s="6">
        <f>DATA!J12</f>
        <v>-1</v>
      </c>
      <c r="K12" s="6">
        <f>DATA!K12</f>
        <v>0</v>
      </c>
      <c r="L12" s="6">
        <f>DATA!L12</f>
        <v>0</v>
      </c>
      <c r="M12" s="19">
        <f>DATA!M12</f>
        <v>-1</v>
      </c>
      <c r="N12" s="33"/>
      <c r="O12" s="15">
        <f t="shared" si="7"/>
        <v>-1</v>
      </c>
      <c r="P12" s="26"/>
      <c r="R12" s="6">
        <f t="shared" si="0"/>
        <v>-1</v>
      </c>
      <c r="S12" s="6">
        <f t="shared" si="1"/>
        <v>0</v>
      </c>
      <c r="T12" s="23">
        <f t="shared" si="2"/>
        <v>-0.8</v>
      </c>
      <c r="U12" s="26"/>
      <c r="W12" s="6">
        <f t="shared" si="3"/>
        <v>-1</v>
      </c>
      <c r="X12" s="6">
        <f t="shared" si="4"/>
        <v>0</v>
      </c>
      <c r="Y12" s="23">
        <f t="shared" si="5"/>
        <v>-0.6</v>
      </c>
      <c r="Z12" s="23">
        <v>0</v>
      </c>
      <c r="AA12" s="23">
        <f t="shared" si="6"/>
        <v>0.20000000000000007</v>
      </c>
      <c r="AB12" s="51" t="s">
        <v>146</v>
      </c>
      <c r="AC12" s="57" t="str">
        <f t="shared" si="8"/>
        <v>Commission</v>
      </c>
      <c r="AD12" t="str">
        <f>IF(COUNTIF(I12:M12,"&gt;0")=5,"Always red",IF(COUNTIF(I12:M12,"&lt;0")=5,"Always blue",IF(COUNTIF(I12:M12,"=0")=5,"Always PR","Mixed")))</f>
        <v>Mixed</v>
      </c>
      <c r="AE12" t="str">
        <f t="shared" si="9"/>
        <v/>
      </c>
      <c r="AF12" t="str">
        <f t="shared" si="10"/>
        <v/>
      </c>
      <c r="AG12" t="str">
        <f t="shared" si="11"/>
        <v/>
      </c>
      <c r="AH12">
        <f t="shared" si="12"/>
        <v>1</v>
      </c>
    </row>
    <row r="13" spans="1:34" x14ac:dyDescent="0.2">
      <c r="A13" s="5" t="str">
        <f>DATA!A13</f>
        <v>ID</v>
      </c>
      <c r="B13" s="5" t="str">
        <f>DATA!B13</f>
        <v xml:space="preserve"> Idaho</v>
      </c>
      <c r="C13" s="6">
        <f>DATA!C13</f>
        <v>1</v>
      </c>
      <c r="D13" s="15">
        <f>DATA!D13</f>
        <v>1</v>
      </c>
      <c r="E13" s="6">
        <f>DATA!E13</f>
        <v>1</v>
      </c>
      <c r="F13" s="6">
        <f>DATA!F13</f>
        <v>1</v>
      </c>
      <c r="G13" s="6">
        <f>DATA!G13</f>
        <v>0</v>
      </c>
      <c r="H13" s="6">
        <f>DATA!H13</f>
        <v>1</v>
      </c>
      <c r="I13" s="15">
        <f>DATA!I13</f>
        <v>1</v>
      </c>
      <c r="J13" s="6">
        <f>DATA!J13</f>
        <v>1</v>
      </c>
      <c r="K13" s="6">
        <f>DATA!K13</f>
        <v>1</v>
      </c>
      <c r="L13" s="6">
        <f>DATA!L13</f>
        <v>1</v>
      </c>
      <c r="M13" s="19">
        <f>DATA!M13</f>
        <v>1</v>
      </c>
      <c r="N13" s="33"/>
      <c r="O13" s="15">
        <f t="shared" si="7"/>
        <v>1</v>
      </c>
      <c r="P13" s="26"/>
      <c r="R13" s="6">
        <f t="shared" si="0"/>
        <v>0</v>
      </c>
      <c r="S13" s="6">
        <f t="shared" si="1"/>
        <v>1</v>
      </c>
      <c r="T13" s="23">
        <f t="shared" si="2"/>
        <v>0.8</v>
      </c>
      <c r="U13" s="26"/>
      <c r="W13" s="6">
        <f t="shared" si="3"/>
        <v>1</v>
      </c>
      <c r="X13" s="6">
        <f t="shared" si="4"/>
        <v>1</v>
      </c>
      <c r="Y13" s="23">
        <f t="shared" si="5"/>
        <v>1</v>
      </c>
      <c r="Z13" s="23">
        <v>0</v>
      </c>
      <c r="AA13" s="23">
        <f t="shared" si="6"/>
        <v>0.19999999999999996</v>
      </c>
      <c r="AB13" s="51" t="s">
        <v>143</v>
      </c>
      <c r="AC13" s="57" t="str">
        <f t="shared" si="8"/>
        <v>Commission</v>
      </c>
      <c r="AD13" t="str">
        <f>IF(COUNTIF(I13:M13,"&gt;0")=5,"Always red",IF(COUNTIF(I13:M13,"&lt;0")=5,"Always blue",IF(COUNTIF(I13:M13,"=0")=5,"Always PR","Mixed")))</f>
        <v>Always red</v>
      </c>
      <c r="AE13">
        <f t="shared" si="9"/>
        <v>1</v>
      </c>
      <c r="AF13" t="str">
        <f t="shared" si="10"/>
        <v/>
      </c>
      <c r="AG13" t="str">
        <f t="shared" si="11"/>
        <v/>
      </c>
      <c r="AH13" t="str">
        <f t="shared" si="12"/>
        <v/>
      </c>
    </row>
    <row r="14" spans="1:34" x14ac:dyDescent="0.2">
      <c r="A14" s="5" t="str">
        <f>DATA!A14</f>
        <v>IL</v>
      </c>
      <c r="B14" s="5" t="str">
        <f>DATA!B14</f>
        <v xml:space="preserve"> Illinois</v>
      </c>
      <c r="C14" s="6">
        <f>DATA!C14</f>
        <v>1</v>
      </c>
      <c r="D14" s="15">
        <f>DATA!D14</f>
        <v>1</v>
      </c>
      <c r="E14" s="6">
        <f>DATA!E14</f>
        <v>0</v>
      </c>
      <c r="F14" s="6">
        <f>DATA!F14</f>
        <v>0</v>
      </c>
      <c r="G14" s="6">
        <f>DATA!G14</f>
        <v>0</v>
      </c>
      <c r="H14" s="6">
        <f>DATA!H14</f>
        <v>2</v>
      </c>
      <c r="I14" s="15">
        <f>DATA!I14</f>
        <v>-2</v>
      </c>
      <c r="J14" s="6">
        <f>DATA!J14</f>
        <v>-1</v>
      </c>
      <c r="K14" s="6">
        <f>DATA!K14</f>
        <v>-1</v>
      </c>
      <c r="L14" s="6">
        <f>DATA!L14</f>
        <v>-2</v>
      </c>
      <c r="M14" s="19">
        <f>DATA!M14</f>
        <v>-3</v>
      </c>
      <c r="N14" s="33"/>
      <c r="O14" s="15">
        <f t="shared" si="7"/>
        <v>1</v>
      </c>
      <c r="P14" s="26"/>
      <c r="R14" s="6">
        <f t="shared" si="0"/>
        <v>0</v>
      </c>
      <c r="S14" s="6">
        <f t="shared" si="1"/>
        <v>2</v>
      </c>
      <c r="T14" s="23">
        <f t="shared" si="2"/>
        <v>0.6</v>
      </c>
      <c r="U14" s="26"/>
      <c r="W14" s="6">
        <f t="shared" si="3"/>
        <v>-3</v>
      </c>
      <c r="X14" s="6">
        <f t="shared" si="4"/>
        <v>-1</v>
      </c>
      <c r="Y14" s="23">
        <f t="shared" si="5"/>
        <v>-1.8</v>
      </c>
      <c r="Z14" s="23">
        <v>1.840104</v>
      </c>
      <c r="AA14" s="23">
        <f t="shared" si="6"/>
        <v>-2.4</v>
      </c>
      <c r="AB14" s="51" t="s">
        <v>144</v>
      </c>
      <c r="AC14" s="57" t="str">
        <f t="shared" si="8"/>
        <v>Democratic</v>
      </c>
      <c r="AD14" t="str">
        <f>IF(COUNTIF(I14:M14,"&gt;0")=5,"Always red",IF(COUNTIF(I14:M14,"&lt;0")=5,"Always blue",IF(COUNTIF(I14:M14,"=0")=5,"Always PR","Mixed")))</f>
        <v>Always blue</v>
      </c>
      <c r="AE14" t="str">
        <f t="shared" si="9"/>
        <v/>
      </c>
      <c r="AF14">
        <f t="shared" si="10"/>
        <v>1</v>
      </c>
      <c r="AG14" t="str">
        <f t="shared" si="11"/>
        <v/>
      </c>
      <c r="AH14" t="str">
        <f t="shared" si="12"/>
        <v/>
      </c>
    </row>
    <row r="15" spans="1:34" x14ac:dyDescent="0.2">
      <c r="A15" s="5" t="str">
        <f>DATA!A15</f>
        <v>IN</v>
      </c>
      <c r="B15" s="5" t="str">
        <f>DATA!B15</f>
        <v xml:space="preserve"> Indiana</v>
      </c>
      <c r="C15" s="6">
        <f>DATA!C15</f>
        <v>1</v>
      </c>
      <c r="D15" s="15">
        <f>DATA!D15</f>
        <v>1</v>
      </c>
      <c r="E15" s="6">
        <f>DATA!E15</f>
        <v>2</v>
      </c>
      <c r="F15" s="6">
        <f>DATA!F15</f>
        <v>-1</v>
      </c>
      <c r="G15" s="6">
        <f>DATA!G15</f>
        <v>0</v>
      </c>
      <c r="H15" s="6">
        <f>DATA!H15</f>
        <v>1</v>
      </c>
      <c r="I15" s="15">
        <f>DATA!I15</f>
        <v>2</v>
      </c>
      <c r="J15" s="6">
        <f>DATA!J15</f>
        <v>2</v>
      </c>
      <c r="K15" s="6">
        <f>DATA!K15</f>
        <v>2</v>
      </c>
      <c r="L15" s="6">
        <f>DATA!L15</f>
        <v>2</v>
      </c>
      <c r="M15" s="19">
        <f>DATA!M15</f>
        <v>2</v>
      </c>
      <c r="N15" s="33"/>
      <c r="O15" s="15">
        <f t="shared" si="7"/>
        <v>1</v>
      </c>
      <c r="P15" s="26"/>
      <c r="R15" s="6">
        <f t="shared" si="0"/>
        <v>-1</v>
      </c>
      <c r="S15" s="6">
        <f t="shared" si="1"/>
        <v>2</v>
      </c>
      <c r="T15" s="23">
        <f t="shared" si="2"/>
        <v>0.6</v>
      </c>
      <c r="U15" s="26"/>
      <c r="W15" s="6">
        <f t="shared" si="3"/>
        <v>2</v>
      </c>
      <c r="X15" s="6">
        <f t="shared" si="4"/>
        <v>2</v>
      </c>
      <c r="Y15" s="23">
        <f t="shared" si="5"/>
        <v>2</v>
      </c>
      <c r="Z15" s="23">
        <v>0</v>
      </c>
      <c r="AA15" s="23">
        <f t="shared" si="6"/>
        <v>1.4</v>
      </c>
      <c r="AB15" s="51" t="s">
        <v>141</v>
      </c>
      <c r="AC15" s="57" t="str">
        <f t="shared" si="8"/>
        <v>Republican</v>
      </c>
      <c r="AD15" t="str">
        <f>IF(COUNTIF(I15:M15,"&gt;0")=5,"Always red",IF(COUNTIF(I15:M15,"&lt;0")=5,"Always blue",IF(COUNTIF(I15:M15,"=0")=5,"Always PR","Mixed")))</f>
        <v>Always red</v>
      </c>
      <c r="AE15">
        <f t="shared" si="9"/>
        <v>1</v>
      </c>
      <c r="AF15" t="str">
        <f t="shared" si="10"/>
        <v/>
      </c>
      <c r="AG15" t="str">
        <f t="shared" si="11"/>
        <v/>
      </c>
      <c r="AH15" t="str">
        <f t="shared" si="12"/>
        <v/>
      </c>
    </row>
    <row r="16" spans="1:34" x14ac:dyDescent="0.2">
      <c r="A16" s="5" t="str">
        <f>DATA!A16</f>
        <v>IA</v>
      </c>
      <c r="B16" s="5" t="str">
        <f>DATA!B16</f>
        <v xml:space="preserve"> Iowa</v>
      </c>
      <c r="C16" s="6">
        <f>DATA!C16</f>
        <v>1</v>
      </c>
      <c r="D16" s="15">
        <f>DATA!D16</f>
        <v>1</v>
      </c>
      <c r="E16" s="6">
        <f>DATA!E16</f>
        <v>1</v>
      </c>
      <c r="F16" s="6">
        <f>DATA!F16</f>
        <v>-1</v>
      </c>
      <c r="G16" s="6">
        <f>DATA!G16</f>
        <v>0</v>
      </c>
      <c r="H16" s="6">
        <f>DATA!H16</f>
        <v>-1</v>
      </c>
      <c r="I16" s="15">
        <f>DATA!I16</f>
        <v>0</v>
      </c>
      <c r="J16" s="6">
        <f>DATA!J16</f>
        <v>1</v>
      </c>
      <c r="K16" s="6">
        <f>DATA!K16</f>
        <v>1</v>
      </c>
      <c r="L16" s="6">
        <f>DATA!L16</f>
        <v>-1</v>
      </c>
      <c r="M16" s="19">
        <f>DATA!M16</f>
        <v>1</v>
      </c>
      <c r="N16" s="33"/>
      <c r="O16" s="15">
        <f t="shared" si="7"/>
        <v>1</v>
      </c>
      <c r="P16" s="26"/>
      <c r="R16" s="6">
        <f t="shared" si="0"/>
        <v>-1</v>
      </c>
      <c r="S16" s="6">
        <f t="shared" si="1"/>
        <v>1</v>
      </c>
      <c r="T16" s="23">
        <f t="shared" si="2"/>
        <v>0</v>
      </c>
      <c r="U16" s="26"/>
      <c r="W16" s="6">
        <f t="shared" si="3"/>
        <v>-1</v>
      </c>
      <c r="X16" s="6">
        <f t="shared" si="4"/>
        <v>1</v>
      </c>
      <c r="Y16" s="23">
        <f t="shared" si="5"/>
        <v>0.4</v>
      </c>
      <c r="Z16" s="23">
        <v>6.534726</v>
      </c>
      <c r="AA16" s="23">
        <f t="shared" si="6"/>
        <v>0.4</v>
      </c>
      <c r="AB16" s="51" t="s">
        <v>147</v>
      </c>
      <c r="AC16" s="57" t="str">
        <f t="shared" si="8"/>
        <v>Split</v>
      </c>
      <c r="AD16" t="str">
        <f>IF(COUNTIF(I16:M16,"&gt;0")=5,"Always red",IF(COUNTIF(I16:M16,"&lt;0")=5,"Always blue",IF(COUNTIF(I16:M16,"=0")=5,"Always PR","Mixed")))</f>
        <v>Mixed</v>
      </c>
      <c r="AE16" t="str">
        <f t="shared" si="9"/>
        <v/>
      </c>
      <c r="AF16" t="str">
        <f t="shared" si="10"/>
        <v/>
      </c>
      <c r="AG16" t="str">
        <f t="shared" si="11"/>
        <v/>
      </c>
      <c r="AH16">
        <f t="shared" si="12"/>
        <v>1</v>
      </c>
    </row>
    <row r="17" spans="1:34" x14ac:dyDescent="0.2">
      <c r="A17" s="5" t="str">
        <f>DATA!A17</f>
        <v>KS</v>
      </c>
      <c r="B17" s="5" t="str">
        <f>DATA!B17</f>
        <v xml:space="preserve"> Kansas</v>
      </c>
      <c r="C17" s="6">
        <f>DATA!C17</f>
        <v>0</v>
      </c>
      <c r="D17" s="15">
        <f>DATA!D17</f>
        <v>1</v>
      </c>
      <c r="E17" s="6">
        <f>DATA!E17</f>
        <v>1</v>
      </c>
      <c r="F17" s="6">
        <f>DATA!F17</f>
        <v>0</v>
      </c>
      <c r="G17" s="6">
        <f>DATA!G17</f>
        <v>1</v>
      </c>
      <c r="H17" s="6">
        <f>DATA!H17</f>
        <v>1</v>
      </c>
      <c r="I17" s="15">
        <f>DATA!I17</f>
        <v>1</v>
      </c>
      <c r="J17" s="6">
        <f>DATA!J17</f>
        <v>1</v>
      </c>
      <c r="K17" s="6">
        <f>DATA!K17</f>
        <v>1</v>
      </c>
      <c r="L17" s="6">
        <f>DATA!L17</f>
        <v>1</v>
      </c>
      <c r="M17" s="19">
        <f>DATA!M17</f>
        <v>1</v>
      </c>
      <c r="N17" s="33"/>
      <c r="O17" s="15">
        <f t="shared" si="7"/>
        <v>0</v>
      </c>
      <c r="P17" s="26"/>
      <c r="R17" s="6">
        <f t="shared" si="0"/>
        <v>0</v>
      </c>
      <c r="S17" s="6">
        <f t="shared" si="1"/>
        <v>1</v>
      </c>
      <c r="T17" s="23">
        <f t="shared" si="2"/>
        <v>0.8</v>
      </c>
      <c r="U17" s="26"/>
      <c r="W17" s="6">
        <f t="shared" si="3"/>
        <v>1</v>
      </c>
      <c r="X17" s="6">
        <f t="shared" si="4"/>
        <v>1</v>
      </c>
      <c r="Y17" s="23">
        <f t="shared" si="5"/>
        <v>1</v>
      </c>
      <c r="Z17" s="23">
        <v>2.7391019999999999</v>
      </c>
      <c r="AA17" s="23">
        <f t="shared" si="6"/>
        <v>0.19999999999999996</v>
      </c>
      <c r="AB17" s="51" t="s">
        <v>148</v>
      </c>
      <c r="AC17" s="57" t="str">
        <f t="shared" si="8"/>
        <v>Court</v>
      </c>
      <c r="AD17" t="str">
        <f>IF(COUNTIF(I17:M17,"&gt;0")=5,"Always red",IF(COUNTIF(I17:M17,"&lt;0")=5,"Always blue",IF(COUNTIF(I17:M17,"=0")=5,"Always PR","Mixed")))</f>
        <v>Always red</v>
      </c>
      <c r="AE17">
        <f t="shared" si="9"/>
        <v>1</v>
      </c>
      <c r="AF17" t="str">
        <f t="shared" si="10"/>
        <v/>
      </c>
      <c r="AG17" t="str">
        <f t="shared" si="11"/>
        <v/>
      </c>
      <c r="AH17" t="str">
        <f t="shared" si="12"/>
        <v/>
      </c>
    </row>
    <row r="18" spans="1:34" x14ac:dyDescent="0.2">
      <c r="A18" s="5" t="str">
        <f>DATA!A18</f>
        <v>KY</v>
      </c>
      <c r="B18" s="5" t="str">
        <f>DATA!B18</f>
        <v xml:space="preserve"> Kentucky</v>
      </c>
      <c r="C18" s="6">
        <f>DATA!C18</f>
        <v>2</v>
      </c>
      <c r="D18" s="15">
        <f>DATA!D18</f>
        <v>0</v>
      </c>
      <c r="E18" s="6">
        <f>DATA!E18</f>
        <v>1</v>
      </c>
      <c r="F18" s="6">
        <f>DATA!F18</f>
        <v>1</v>
      </c>
      <c r="G18" s="6">
        <f>DATA!G18</f>
        <v>1</v>
      </c>
      <c r="H18" s="6">
        <f>DATA!H18</f>
        <v>0</v>
      </c>
      <c r="I18" s="15">
        <f>DATA!I18</f>
        <v>1</v>
      </c>
      <c r="J18" s="6">
        <f>DATA!J18</f>
        <v>1</v>
      </c>
      <c r="K18" s="6">
        <f>DATA!K18</f>
        <v>1</v>
      </c>
      <c r="L18" s="6">
        <f>DATA!L18</f>
        <v>1</v>
      </c>
      <c r="M18" s="19">
        <f>DATA!M18</f>
        <v>1</v>
      </c>
      <c r="N18" s="33"/>
      <c r="O18" s="15">
        <f t="shared" si="7"/>
        <v>2</v>
      </c>
      <c r="P18" s="26"/>
      <c r="R18" s="6">
        <f t="shared" si="0"/>
        <v>0</v>
      </c>
      <c r="S18" s="6">
        <f t="shared" si="1"/>
        <v>1</v>
      </c>
      <c r="T18" s="23">
        <f t="shared" si="2"/>
        <v>0.6</v>
      </c>
      <c r="U18" s="26"/>
      <c r="W18" s="6">
        <f t="shared" si="3"/>
        <v>1</v>
      </c>
      <c r="X18" s="6">
        <f t="shared" si="4"/>
        <v>1</v>
      </c>
      <c r="Y18" s="23">
        <f t="shared" si="5"/>
        <v>1</v>
      </c>
      <c r="Z18" s="23">
        <v>0</v>
      </c>
      <c r="AA18" s="23">
        <f t="shared" si="6"/>
        <v>0.4</v>
      </c>
      <c r="AB18" s="51" t="s">
        <v>147</v>
      </c>
      <c r="AC18" s="57" t="str">
        <f t="shared" si="8"/>
        <v>Split</v>
      </c>
      <c r="AD18" t="str">
        <f>IF(COUNTIF(I18:M18,"&gt;0")=5,"Always red",IF(COUNTIF(I18:M18,"&lt;0")=5,"Always blue",IF(COUNTIF(I18:M18,"=0")=5,"Always PR","Mixed")))</f>
        <v>Always red</v>
      </c>
      <c r="AE18">
        <f t="shared" si="9"/>
        <v>1</v>
      </c>
      <c r="AF18" t="str">
        <f t="shared" si="10"/>
        <v/>
      </c>
      <c r="AG18" t="str">
        <f t="shared" si="11"/>
        <v/>
      </c>
      <c r="AH18" t="str">
        <f t="shared" si="12"/>
        <v/>
      </c>
    </row>
    <row r="19" spans="1:34" x14ac:dyDescent="0.2">
      <c r="A19" s="5" t="str">
        <f>DATA!A19</f>
        <v>LA</v>
      </c>
      <c r="B19" s="5" t="str">
        <f>DATA!B19</f>
        <v xml:space="preserve"> Louisiana</v>
      </c>
      <c r="C19" s="6">
        <f>DATA!C19</f>
        <v>1</v>
      </c>
      <c r="D19" s="15">
        <f>DATA!D19</f>
        <v>1</v>
      </c>
      <c r="E19" s="6">
        <f>DATA!E19</f>
        <v>1</v>
      </c>
      <c r="F19" s="6">
        <f>DATA!F19</f>
        <v>0</v>
      </c>
      <c r="G19" s="6">
        <f>DATA!G19</f>
        <v>2</v>
      </c>
      <c r="H19" s="6">
        <f>DATA!H19</f>
        <v>1</v>
      </c>
      <c r="I19" s="15">
        <f>DATA!I19</f>
        <v>1</v>
      </c>
      <c r="J19" s="6">
        <f>DATA!J19</f>
        <v>1</v>
      </c>
      <c r="K19" s="6">
        <f>DATA!K19</f>
        <v>1</v>
      </c>
      <c r="L19" s="6">
        <f>DATA!L19</f>
        <v>1</v>
      </c>
      <c r="M19" s="19">
        <f>DATA!M19</f>
        <v>1</v>
      </c>
      <c r="N19" s="33"/>
      <c r="O19" s="15">
        <f t="shared" si="7"/>
        <v>1</v>
      </c>
      <c r="P19" s="26"/>
      <c r="R19" s="6">
        <f t="shared" si="0"/>
        <v>0</v>
      </c>
      <c r="S19" s="6">
        <f t="shared" si="1"/>
        <v>2</v>
      </c>
      <c r="T19" s="23">
        <f t="shared" si="2"/>
        <v>1</v>
      </c>
      <c r="U19" s="26"/>
      <c r="W19" s="6">
        <f t="shared" si="3"/>
        <v>1</v>
      </c>
      <c r="X19" s="6">
        <f t="shared" si="4"/>
        <v>1</v>
      </c>
      <c r="Y19" s="23">
        <f t="shared" si="5"/>
        <v>1</v>
      </c>
      <c r="Z19" s="23">
        <v>0</v>
      </c>
      <c r="AA19" s="23">
        <f t="shared" si="6"/>
        <v>0</v>
      </c>
      <c r="AB19" s="51" t="s">
        <v>141</v>
      </c>
      <c r="AC19" s="57" t="str">
        <f t="shared" si="8"/>
        <v>Republican</v>
      </c>
      <c r="AD19" t="str">
        <f>IF(COUNTIF(I19:M19,"&gt;0")=5,"Always red",IF(COUNTIF(I19:M19,"&lt;0")=5,"Always blue",IF(COUNTIF(I19:M19,"=0")=5,"Always PR","Mixed")))</f>
        <v>Always red</v>
      </c>
      <c r="AE19">
        <f t="shared" si="9"/>
        <v>1</v>
      </c>
      <c r="AF19" t="str">
        <f t="shared" si="10"/>
        <v/>
      </c>
      <c r="AG19" t="str">
        <f t="shared" si="11"/>
        <v/>
      </c>
      <c r="AH19" t="str">
        <f t="shared" si="12"/>
        <v/>
      </c>
    </row>
    <row r="20" spans="1:34" x14ac:dyDescent="0.2">
      <c r="A20" s="5" t="str">
        <f>DATA!A20</f>
        <v>ME</v>
      </c>
      <c r="B20" s="5" t="str">
        <f>DATA!B20</f>
        <v xml:space="preserve"> Maine</v>
      </c>
      <c r="C20" s="6">
        <f>DATA!C20</f>
        <v>-1</v>
      </c>
      <c r="D20" s="15">
        <f>DATA!D20</f>
        <v>-1</v>
      </c>
      <c r="E20" s="6">
        <f>DATA!E20</f>
        <v>-1</v>
      </c>
      <c r="F20" s="6">
        <f>DATA!F20</f>
        <v>-1</v>
      </c>
      <c r="G20" s="6">
        <f>DATA!G20</f>
        <v>-1</v>
      </c>
      <c r="H20" s="6">
        <f>DATA!H20</f>
        <v>-1</v>
      </c>
      <c r="I20" s="15">
        <f>DATA!I20</f>
        <v>-1</v>
      </c>
      <c r="J20" s="6">
        <f>DATA!J20</f>
        <v>0</v>
      </c>
      <c r="K20" s="6">
        <f>DATA!K20</f>
        <v>0</v>
      </c>
      <c r="L20" s="6">
        <f>DATA!L20</f>
        <v>-1</v>
      </c>
      <c r="M20" s="19">
        <f>DATA!M20</f>
        <v>-1</v>
      </c>
      <c r="N20" s="33"/>
      <c r="O20" s="15">
        <f t="shared" si="7"/>
        <v>-1</v>
      </c>
      <c r="P20" s="26"/>
      <c r="R20" s="6">
        <f t="shared" si="0"/>
        <v>-1</v>
      </c>
      <c r="S20" s="6">
        <f t="shared" si="1"/>
        <v>-1</v>
      </c>
      <c r="T20" s="23">
        <f t="shared" si="2"/>
        <v>-1</v>
      </c>
      <c r="U20" s="26"/>
      <c r="W20" s="6">
        <f t="shared" si="3"/>
        <v>-1</v>
      </c>
      <c r="X20" s="6">
        <f t="shared" si="4"/>
        <v>0</v>
      </c>
      <c r="Y20" s="23">
        <f t="shared" si="5"/>
        <v>-0.6</v>
      </c>
      <c r="Z20" s="23">
        <v>5.6681499999999998</v>
      </c>
      <c r="AA20" s="23">
        <f t="shared" si="6"/>
        <v>0.4</v>
      </c>
      <c r="AB20" s="51" t="s">
        <v>147</v>
      </c>
      <c r="AC20" s="57" t="str">
        <f t="shared" si="8"/>
        <v>Split</v>
      </c>
      <c r="AD20" t="str">
        <f>IF(COUNTIF(I20:M20,"&gt;0")=5,"Always red",IF(COUNTIF(I20:M20,"&lt;0")=5,"Always blue",IF(COUNTIF(I20:M20,"=0")=5,"Always PR","Mixed")))</f>
        <v>Mixed</v>
      </c>
      <c r="AE20" t="str">
        <f t="shared" si="9"/>
        <v/>
      </c>
      <c r="AF20" t="str">
        <f t="shared" si="10"/>
        <v/>
      </c>
      <c r="AG20" t="str">
        <f t="shared" si="11"/>
        <v/>
      </c>
      <c r="AH20">
        <f t="shared" si="12"/>
        <v>1</v>
      </c>
    </row>
    <row r="21" spans="1:34" x14ac:dyDescent="0.2">
      <c r="A21" s="5" t="str">
        <f>DATA!A21</f>
        <v>MD</v>
      </c>
      <c r="B21" s="5" t="str">
        <f>DATA!B21</f>
        <v xml:space="preserve"> Maryland</v>
      </c>
      <c r="C21" s="6">
        <f>DATA!C21</f>
        <v>0</v>
      </c>
      <c r="D21" s="15">
        <f>DATA!D21</f>
        <v>-2</v>
      </c>
      <c r="E21" s="6">
        <f>DATA!E21</f>
        <v>-1</v>
      </c>
      <c r="F21" s="6">
        <f>DATA!F21</f>
        <v>-1</v>
      </c>
      <c r="G21" s="6">
        <f>DATA!G21</f>
        <v>-2</v>
      </c>
      <c r="H21" s="6">
        <f>DATA!H21</f>
        <v>-1</v>
      </c>
      <c r="I21" s="15">
        <f>DATA!I21</f>
        <v>-2</v>
      </c>
      <c r="J21" s="6">
        <f>DATA!J21</f>
        <v>-2</v>
      </c>
      <c r="K21" s="6">
        <f>DATA!K21</f>
        <v>-2</v>
      </c>
      <c r="L21" s="6">
        <f>DATA!L21</f>
        <v>-2</v>
      </c>
      <c r="M21" s="19">
        <f>DATA!M21</f>
        <v>-2</v>
      </c>
      <c r="N21" s="33"/>
      <c r="O21" s="15">
        <f t="shared" si="7"/>
        <v>0</v>
      </c>
      <c r="P21" s="26"/>
      <c r="R21" s="6">
        <f t="shared" si="0"/>
        <v>-2</v>
      </c>
      <c r="S21" s="6">
        <f t="shared" si="1"/>
        <v>-1</v>
      </c>
      <c r="T21" s="23">
        <f t="shared" si="2"/>
        <v>-1.4</v>
      </c>
      <c r="U21" s="26"/>
      <c r="W21" s="6">
        <f t="shared" si="3"/>
        <v>-2</v>
      </c>
      <c r="X21" s="6">
        <f t="shared" si="4"/>
        <v>-2</v>
      </c>
      <c r="Y21" s="23">
        <f t="shared" si="5"/>
        <v>-2</v>
      </c>
      <c r="Z21" s="23">
        <v>0</v>
      </c>
      <c r="AA21" s="23">
        <f t="shared" si="6"/>
        <v>-0.60000000000000009</v>
      </c>
      <c r="AB21" s="51" t="s">
        <v>144</v>
      </c>
      <c r="AC21" s="57" t="str">
        <f t="shared" si="8"/>
        <v>Democratic</v>
      </c>
      <c r="AD21" t="str">
        <f>IF(COUNTIF(I21:M21,"&gt;0")=5,"Always red",IF(COUNTIF(I21:M21,"&lt;0")=5,"Always blue",IF(COUNTIF(I21:M21,"=0")=5,"Always PR","Mixed")))</f>
        <v>Always blue</v>
      </c>
      <c r="AE21" t="str">
        <f t="shared" si="9"/>
        <v/>
      </c>
      <c r="AF21">
        <f t="shared" si="10"/>
        <v>1</v>
      </c>
      <c r="AG21" t="str">
        <f t="shared" si="11"/>
        <v/>
      </c>
      <c r="AH21" t="str">
        <f t="shared" si="12"/>
        <v/>
      </c>
    </row>
    <row r="22" spans="1:34" x14ac:dyDescent="0.2">
      <c r="A22" s="5" t="str">
        <f>DATA!A22</f>
        <v>MA</v>
      </c>
      <c r="B22" s="5" t="str">
        <f>DATA!B22</f>
        <v xml:space="preserve"> Massachusetts</v>
      </c>
      <c r="C22" s="6">
        <f>DATA!C22</f>
        <v>-3</v>
      </c>
      <c r="D22" s="15">
        <f>DATA!D22</f>
        <v>-3</v>
      </c>
      <c r="E22" s="6">
        <f>DATA!E22</f>
        <v>-3</v>
      </c>
      <c r="F22" s="6">
        <f>DATA!F22</f>
        <v>-3</v>
      </c>
      <c r="G22" s="6">
        <f>DATA!G22</f>
        <v>-3</v>
      </c>
      <c r="H22" s="6">
        <f>DATA!H22</f>
        <v>-4</v>
      </c>
      <c r="I22" s="15">
        <f>DATA!I22</f>
        <v>-3</v>
      </c>
      <c r="J22" s="6">
        <f>DATA!J22</f>
        <v>-3</v>
      </c>
      <c r="K22" s="6">
        <f>DATA!K22</f>
        <v>-3</v>
      </c>
      <c r="L22" s="6">
        <f>DATA!L22</f>
        <v>-3</v>
      </c>
      <c r="M22" s="19">
        <f>DATA!M22</f>
        <v>-3</v>
      </c>
      <c r="N22" s="33"/>
      <c r="O22" s="15">
        <f t="shared" si="7"/>
        <v>-3</v>
      </c>
      <c r="P22" s="26"/>
      <c r="R22" s="6">
        <f t="shared" si="0"/>
        <v>-4</v>
      </c>
      <c r="S22" s="6">
        <f t="shared" si="1"/>
        <v>-3</v>
      </c>
      <c r="T22" s="23">
        <f t="shared" si="2"/>
        <v>-3.2</v>
      </c>
      <c r="U22" s="26"/>
      <c r="W22" s="6">
        <f t="shared" si="3"/>
        <v>-3</v>
      </c>
      <c r="X22" s="6">
        <f t="shared" si="4"/>
        <v>-3</v>
      </c>
      <c r="Y22" s="23">
        <f t="shared" si="5"/>
        <v>-3</v>
      </c>
      <c r="Z22" s="23">
        <v>0</v>
      </c>
      <c r="AA22" s="23">
        <f t="shared" si="6"/>
        <v>0.20000000000000018</v>
      </c>
      <c r="AB22" s="51" t="s">
        <v>144</v>
      </c>
      <c r="AC22" s="57" t="str">
        <f t="shared" si="8"/>
        <v>Democratic</v>
      </c>
      <c r="AD22" t="str">
        <f>IF(COUNTIF(I22:M22,"&gt;0")=5,"Always red",IF(COUNTIF(I22:M22,"&lt;0")=5,"Always blue",IF(COUNTIF(I22:M22,"=0")=5,"Always PR","Mixed")))</f>
        <v>Always blue</v>
      </c>
      <c r="AE22" t="str">
        <f t="shared" si="9"/>
        <v/>
      </c>
      <c r="AF22">
        <f t="shared" si="10"/>
        <v>1</v>
      </c>
      <c r="AG22" t="str">
        <f t="shared" si="11"/>
        <v/>
      </c>
      <c r="AH22" t="str">
        <f t="shared" si="12"/>
        <v/>
      </c>
    </row>
    <row r="23" spans="1:34" x14ac:dyDescent="0.2">
      <c r="A23" s="5" t="str">
        <f>DATA!A23</f>
        <v>MI</v>
      </c>
      <c r="B23" s="5" t="str">
        <f>DATA!B23</f>
        <v xml:space="preserve"> Michigan</v>
      </c>
      <c r="C23" s="6">
        <f>DATA!C23</f>
        <v>0</v>
      </c>
      <c r="D23" s="15">
        <f>DATA!D23</f>
        <v>1</v>
      </c>
      <c r="E23" s="6">
        <f>DATA!E23</f>
        <v>1</v>
      </c>
      <c r="F23" s="6">
        <f>DATA!F23</f>
        <v>2</v>
      </c>
      <c r="G23" s="6">
        <f>DATA!G23</f>
        <v>0</v>
      </c>
      <c r="H23" s="6">
        <f>DATA!H23</f>
        <v>1</v>
      </c>
      <c r="I23" s="15">
        <f>DATA!I23</f>
        <v>2</v>
      </c>
      <c r="J23" s="6">
        <f>DATA!J23</f>
        <v>2</v>
      </c>
      <c r="K23" s="6">
        <f>DATA!K23</f>
        <v>2</v>
      </c>
      <c r="L23" s="6">
        <f>DATA!L23</f>
        <v>0</v>
      </c>
      <c r="M23" s="19">
        <f>DATA!M23</f>
        <v>0</v>
      </c>
      <c r="N23" s="33"/>
      <c r="O23" s="15">
        <f t="shared" si="7"/>
        <v>0</v>
      </c>
      <c r="P23" s="26"/>
      <c r="R23" s="6">
        <f t="shared" si="0"/>
        <v>0</v>
      </c>
      <c r="S23" s="6">
        <f t="shared" si="1"/>
        <v>2</v>
      </c>
      <c r="T23" s="23">
        <f t="shared" si="2"/>
        <v>1</v>
      </c>
      <c r="U23" s="26"/>
      <c r="W23" s="6">
        <f t="shared" si="3"/>
        <v>0</v>
      </c>
      <c r="X23" s="6">
        <f t="shared" si="4"/>
        <v>2</v>
      </c>
      <c r="Y23" s="23">
        <f t="shared" si="5"/>
        <v>1.2</v>
      </c>
      <c r="Z23" s="23">
        <v>2.3947630000000002</v>
      </c>
      <c r="AA23" s="23">
        <f t="shared" si="6"/>
        <v>0.19999999999999996</v>
      </c>
      <c r="AB23" s="51" t="s">
        <v>141</v>
      </c>
      <c r="AC23" s="57" t="str">
        <f t="shared" si="8"/>
        <v>Republican</v>
      </c>
      <c r="AD23" t="str">
        <f>IF(COUNTIF(I23:M23,"&gt;0")=5,"Always red",IF(COUNTIF(I23:M23,"&lt;0")=5,"Always blue",IF(COUNTIF(I23:M23,"=0")=5,"Always PR","Mixed")))</f>
        <v>Mixed</v>
      </c>
      <c r="AE23" t="str">
        <f t="shared" si="9"/>
        <v/>
      </c>
      <c r="AF23" t="str">
        <f t="shared" si="10"/>
        <v/>
      </c>
      <c r="AG23" t="str">
        <f t="shared" si="11"/>
        <v/>
      </c>
      <c r="AH23">
        <f t="shared" si="12"/>
        <v>1</v>
      </c>
    </row>
    <row r="24" spans="1:34" x14ac:dyDescent="0.2">
      <c r="A24" s="5" t="str">
        <f>DATA!A24</f>
        <v>MN</v>
      </c>
      <c r="B24" s="5" t="str">
        <f>DATA!B24</f>
        <v xml:space="preserve"> Minnesota</v>
      </c>
      <c r="C24" s="6">
        <f>DATA!C24</f>
        <v>-1</v>
      </c>
      <c r="D24" s="15">
        <f>DATA!D24</f>
        <v>0</v>
      </c>
      <c r="E24" s="6">
        <f>DATA!E24</f>
        <v>0</v>
      </c>
      <c r="F24" s="6">
        <f>DATA!F24</f>
        <v>-1</v>
      </c>
      <c r="G24" s="6">
        <f>DATA!G24</f>
        <v>0</v>
      </c>
      <c r="H24" s="6">
        <f>DATA!H24</f>
        <v>0</v>
      </c>
      <c r="I24" s="15">
        <f>DATA!I24</f>
        <v>0</v>
      </c>
      <c r="J24" s="6">
        <f>DATA!J24</f>
        <v>-1</v>
      </c>
      <c r="K24" s="6">
        <f>DATA!K24</f>
        <v>0</v>
      </c>
      <c r="L24" s="6">
        <f>DATA!L24</f>
        <v>-1</v>
      </c>
      <c r="M24" s="19">
        <f>DATA!M24</f>
        <v>0</v>
      </c>
      <c r="N24" s="33"/>
      <c r="O24" s="15">
        <f t="shared" si="7"/>
        <v>-1</v>
      </c>
      <c r="P24" s="26"/>
      <c r="R24" s="6">
        <f t="shared" si="0"/>
        <v>-1</v>
      </c>
      <c r="S24" s="6">
        <f t="shared" si="1"/>
        <v>0</v>
      </c>
      <c r="T24" s="23">
        <f t="shared" si="2"/>
        <v>-0.2</v>
      </c>
      <c r="U24" s="26"/>
      <c r="W24" s="6">
        <f t="shared" si="3"/>
        <v>-1</v>
      </c>
      <c r="X24" s="6">
        <f t="shared" si="4"/>
        <v>0</v>
      </c>
      <c r="Y24" s="23">
        <f t="shared" si="5"/>
        <v>-0.4</v>
      </c>
      <c r="Z24" s="23">
        <v>1.3434090000000001</v>
      </c>
      <c r="AA24" s="23">
        <f t="shared" si="6"/>
        <v>-0.2</v>
      </c>
      <c r="AB24" s="51" t="s">
        <v>145</v>
      </c>
      <c r="AC24" s="57" t="str">
        <f t="shared" si="8"/>
        <v>Court</v>
      </c>
      <c r="AD24" t="str">
        <f>IF(COUNTIF(I24:M24,"&gt;0")=5,"Always red",IF(COUNTIF(I24:M24,"&lt;0")=5,"Always blue",IF(COUNTIF(I24:M24,"=0")=5,"Always PR","Mixed")))</f>
        <v>Mixed</v>
      </c>
      <c r="AE24" t="str">
        <f t="shared" si="9"/>
        <v/>
      </c>
      <c r="AF24" t="str">
        <f t="shared" si="10"/>
        <v/>
      </c>
      <c r="AG24" t="str">
        <f t="shared" si="11"/>
        <v/>
      </c>
      <c r="AH24">
        <f t="shared" si="12"/>
        <v>1</v>
      </c>
    </row>
    <row r="25" spans="1:34" x14ac:dyDescent="0.2">
      <c r="A25" s="5" t="str">
        <f>DATA!A25</f>
        <v>MS</v>
      </c>
      <c r="B25" s="5" t="str">
        <f>DATA!B25</f>
        <v xml:space="preserve"> Mississippi</v>
      </c>
      <c r="C25" s="6">
        <f>DATA!C25</f>
        <v>0</v>
      </c>
      <c r="D25" s="15">
        <f>DATA!D25</f>
        <v>0</v>
      </c>
      <c r="E25" s="6">
        <f>DATA!E25</f>
        <v>0</v>
      </c>
      <c r="F25" s="6">
        <f>DATA!F25</f>
        <v>0</v>
      </c>
      <c r="G25" s="6">
        <f>DATA!G25</f>
        <v>-1</v>
      </c>
      <c r="H25" s="6">
        <f>DATA!H25</f>
        <v>1</v>
      </c>
      <c r="I25" s="15">
        <f>DATA!I25</f>
        <v>1</v>
      </c>
      <c r="J25" s="6">
        <f>DATA!J25</f>
        <v>1</v>
      </c>
      <c r="K25" s="6">
        <f>DATA!K25</f>
        <v>1</v>
      </c>
      <c r="L25" s="6">
        <f>DATA!L25</f>
        <v>1</v>
      </c>
      <c r="M25" s="19">
        <f>DATA!M25</f>
        <v>1</v>
      </c>
      <c r="N25" s="33"/>
      <c r="O25" s="15">
        <f t="shared" si="7"/>
        <v>0</v>
      </c>
      <c r="P25" s="26"/>
      <c r="R25" s="6">
        <f t="shared" si="0"/>
        <v>-1</v>
      </c>
      <c r="S25" s="6">
        <f t="shared" si="1"/>
        <v>1</v>
      </c>
      <c r="T25" s="23">
        <f t="shared" si="2"/>
        <v>0</v>
      </c>
      <c r="U25" s="26"/>
      <c r="W25" s="6">
        <f t="shared" si="3"/>
        <v>1</v>
      </c>
      <c r="X25" s="6">
        <f t="shared" si="4"/>
        <v>1</v>
      </c>
      <c r="Y25" s="23">
        <f t="shared" si="5"/>
        <v>1</v>
      </c>
      <c r="Z25" s="23">
        <v>0</v>
      </c>
      <c r="AA25" s="23">
        <f t="shared" si="6"/>
        <v>1</v>
      </c>
      <c r="AB25" s="51" t="s">
        <v>148</v>
      </c>
      <c r="AC25" s="57" t="str">
        <f t="shared" si="8"/>
        <v>Court</v>
      </c>
      <c r="AD25" t="str">
        <f>IF(COUNTIF(I25:M25,"&gt;0")=5,"Always red",IF(COUNTIF(I25:M25,"&lt;0")=5,"Always blue",IF(COUNTIF(I25:M25,"=0")=5,"Always PR","Mixed")))</f>
        <v>Always red</v>
      </c>
      <c r="AE25">
        <f t="shared" si="9"/>
        <v>1</v>
      </c>
      <c r="AF25" t="str">
        <f t="shared" si="10"/>
        <v/>
      </c>
      <c r="AG25" t="str">
        <f t="shared" si="11"/>
        <v/>
      </c>
      <c r="AH25" t="str">
        <f t="shared" si="12"/>
        <v/>
      </c>
    </row>
    <row r="26" spans="1:34" x14ac:dyDescent="0.2">
      <c r="A26" s="5" t="str">
        <f>DATA!A26</f>
        <v>MO</v>
      </c>
      <c r="B26" s="5" t="str">
        <f>DATA!B26</f>
        <v xml:space="preserve"> Missouri</v>
      </c>
      <c r="C26" s="6">
        <f>DATA!C26</f>
        <v>1</v>
      </c>
      <c r="D26" s="15">
        <f>DATA!D26</f>
        <v>0</v>
      </c>
      <c r="E26" s="6">
        <f>DATA!E26</f>
        <v>0</v>
      </c>
      <c r="F26" s="6">
        <f>DATA!F26</f>
        <v>0</v>
      </c>
      <c r="G26" s="6">
        <f>DATA!G26</f>
        <v>0</v>
      </c>
      <c r="H26" s="6">
        <f>DATA!H26</f>
        <v>1</v>
      </c>
      <c r="I26" s="15">
        <f>DATA!I26</f>
        <v>1</v>
      </c>
      <c r="J26" s="6">
        <f>DATA!J26</f>
        <v>1</v>
      </c>
      <c r="K26" s="6">
        <f>DATA!K26</f>
        <v>1</v>
      </c>
      <c r="L26" s="6">
        <f>DATA!L26</f>
        <v>1</v>
      </c>
      <c r="M26" s="19">
        <f>DATA!M26</f>
        <v>1</v>
      </c>
      <c r="N26" s="33"/>
      <c r="O26" s="15">
        <f t="shared" si="7"/>
        <v>1</v>
      </c>
      <c r="P26" s="26"/>
      <c r="R26" s="6">
        <f t="shared" si="0"/>
        <v>0</v>
      </c>
      <c r="S26" s="6">
        <f t="shared" si="1"/>
        <v>1</v>
      </c>
      <c r="T26" s="23">
        <f t="shared" si="2"/>
        <v>0.2</v>
      </c>
      <c r="U26" s="26"/>
      <c r="W26" s="6">
        <f t="shared" si="3"/>
        <v>1</v>
      </c>
      <c r="X26" s="6">
        <f t="shared" si="4"/>
        <v>1</v>
      </c>
      <c r="Y26" s="23">
        <f t="shared" si="5"/>
        <v>1</v>
      </c>
      <c r="Z26" s="23">
        <v>0</v>
      </c>
      <c r="AA26" s="23">
        <f t="shared" si="6"/>
        <v>0.8</v>
      </c>
      <c r="AB26" s="51" t="s">
        <v>147</v>
      </c>
      <c r="AC26" s="57" t="str">
        <f t="shared" si="8"/>
        <v>Split</v>
      </c>
      <c r="AD26" t="str">
        <f>IF(COUNTIF(I26:M26,"&gt;0")=5,"Always red",IF(COUNTIF(I26:M26,"&lt;0")=5,"Always blue",IF(COUNTIF(I26:M26,"=0")=5,"Always PR","Mixed")))</f>
        <v>Always red</v>
      </c>
      <c r="AE26">
        <f t="shared" si="9"/>
        <v>1</v>
      </c>
      <c r="AF26" t="str">
        <f t="shared" si="10"/>
        <v/>
      </c>
      <c r="AG26" t="str">
        <f t="shared" si="11"/>
        <v/>
      </c>
      <c r="AH26" t="str">
        <f t="shared" si="12"/>
        <v/>
      </c>
    </row>
    <row r="27" spans="1:34" x14ac:dyDescent="0.2">
      <c r="A27" s="5" t="str">
        <f>DATA!A27</f>
        <v>MT</v>
      </c>
      <c r="B27" s="5" t="str">
        <f>DATA!B27</f>
        <v xml:space="preserve"> Montana</v>
      </c>
      <c r="C27" s="6">
        <f>DATA!C27</f>
        <v>1</v>
      </c>
      <c r="D27" s="15">
        <f>DATA!D27</f>
        <v>1</v>
      </c>
      <c r="E27" s="6">
        <f>DATA!E27</f>
        <v>1</v>
      </c>
      <c r="F27" s="6">
        <f>DATA!F27</f>
        <v>1</v>
      </c>
      <c r="G27" s="6">
        <f>DATA!G27</f>
        <v>1</v>
      </c>
      <c r="H27" s="6">
        <f>DATA!H27</f>
        <v>1</v>
      </c>
      <c r="I27" s="15">
        <f>DATA!I27</f>
        <v>1</v>
      </c>
      <c r="J27" s="6">
        <f>DATA!J27</f>
        <v>1</v>
      </c>
      <c r="K27" s="6">
        <f>DATA!K27</f>
        <v>1</v>
      </c>
      <c r="L27" s="6">
        <f>DATA!L27</f>
        <v>1</v>
      </c>
      <c r="M27" s="19">
        <f>DATA!M27</f>
        <v>1</v>
      </c>
      <c r="N27" s="33"/>
      <c r="O27" s="15">
        <f t="shared" si="7"/>
        <v>1</v>
      </c>
      <c r="P27" s="26"/>
      <c r="R27" s="6">
        <f t="shared" si="0"/>
        <v>1</v>
      </c>
      <c r="S27" s="6">
        <f t="shared" si="1"/>
        <v>1</v>
      </c>
      <c r="T27" s="23">
        <f t="shared" si="2"/>
        <v>1</v>
      </c>
      <c r="U27" s="26"/>
      <c r="W27" s="6">
        <f t="shared" si="3"/>
        <v>1</v>
      </c>
      <c r="X27" s="6">
        <f t="shared" si="4"/>
        <v>1</v>
      </c>
      <c r="Y27" s="23">
        <f t="shared" si="5"/>
        <v>1</v>
      </c>
      <c r="Z27" s="23">
        <v>0</v>
      </c>
      <c r="AA27" s="23">
        <f t="shared" si="6"/>
        <v>0</v>
      </c>
      <c r="AB27" s="51" t="s">
        <v>142</v>
      </c>
      <c r="AC27" s="57" t="str">
        <f t="shared" si="8"/>
        <v>N/A</v>
      </c>
      <c r="AD27" t="str">
        <f>IF(COUNTIF(I27:M27,"&gt;0")=5,"Always red",IF(COUNTIF(I27:M27,"&lt;0")=5,"Always blue",IF(COUNTIF(I27:M27,"=0")=5,"Always PR","Mixed")))</f>
        <v>Always red</v>
      </c>
      <c r="AE27">
        <f t="shared" si="9"/>
        <v>1</v>
      </c>
      <c r="AF27" t="str">
        <f t="shared" si="10"/>
        <v/>
      </c>
      <c r="AG27" t="str">
        <f t="shared" si="11"/>
        <v/>
      </c>
      <c r="AH27" t="str">
        <f t="shared" si="12"/>
        <v/>
      </c>
    </row>
    <row r="28" spans="1:34" x14ac:dyDescent="0.2">
      <c r="A28" s="5" t="str">
        <f>DATA!A28</f>
        <v>NE</v>
      </c>
      <c r="B28" s="5" t="str">
        <f>DATA!B28</f>
        <v xml:space="preserve"> Nebraska</v>
      </c>
      <c r="C28" s="6">
        <f>DATA!C28</f>
        <v>1</v>
      </c>
      <c r="D28" s="15">
        <f>DATA!D28</f>
        <v>1</v>
      </c>
      <c r="E28" s="6">
        <f>DATA!E28</f>
        <v>1</v>
      </c>
      <c r="F28" s="6">
        <f>DATA!F28</f>
        <v>1</v>
      </c>
      <c r="G28" s="6">
        <f>DATA!G28</f>
        <v>1</v>
      </c>
      <c r="H28" s="6">
        <f>DATA!H28</f>
        <v>1</v>
      </c>
      <c r="I28" s="15">
        <f>DATA!I28</f>
        <v>1</v>
      </c>
      <c r="J28" s="6">
        <f>DATA!J28</f>
        <v>0</v>
      </c>
      <c r="K28" s="6">
        <f>DATA!K28</f>
        <v>1</v>
      </c>
      <c r="L28" s="6">
        <f>DATA!L28</f>
        <v>1</v>
      </c>
      <c r="M28" s="19">
        <f>DATA!M28</f>
        <v>1</v>
      </c>
      <c r="N28" s="33"/>
      <c r="O28" s="15">
        <f t="shared" si="7"/>
        <v>1</v>
      </c>
      <c r="P28" s="26"/>
      <c r="R28" s="6">
        <f t="shared" si="0"/>
        <v>1</v>
      </c>
      <c r="S28" s="6">
        <f t="shared" si="1"/>
        <v>1</v>
      </c>
      <c r="T28" s="23">
        <f t="shared" si="2"/>
        <v>1</v>
      </c>
      <c r="U28" s="26"/>
      <c r="W28" s="6">
        <f t="shared" si="3"/>
        <v>0</v>
      </c>
      <c r="X28" s="6">
        <f t="shared" si="4"/>
        <v>1</v>
      </c>
      <c r="Y28" s="23">
        <f t="shared" si="5"/>
        <v>0.8</v>
      </c>
      <c r="Z28" s="23">
        <v>-7.4183810000000001</v>
      </c>
      <c r="AA28" s="23">
        <f t="shared" si="6"/>
        <v>-0.19999999999999996</v>
      </c>
      <c r="AB28" s="51" t="s">
        <v>149</v>
      </c>
      <c r="AC28" s="57" t="str">
        <f t="shared" si="8"/>
        <v>Nonpartisan</v>
      </c>
      <c r="AD28" t="str">
        <f>IF(COUNTIF(I28:M28,"&gt;0")=5,"Always red",IF(COUNTIF(I28:M28,"&lt;0")=5,"Always blue",IF(COUNTIF(I28:M28,"=0")=5,"Always PR","Mixed")))</f>
        <v>Mixed</v>
      </c>
      <c r="AE28" t="str">
        <f t="shared" si="9"/>
        <v/>
      </c>
      <c r="AF28" t="str">
        <f t="shared" si="10"/>
        <v/>
      </c>
      <c r="AG28" t="str">
        <f t="shared" si="11"/>
        <v/>
      </c>
      <c r="AH28">
        <f t="shared" si="12"/>
        <v>1</v>
      </c>
    </row>
    <row r="29" spans="1:34" x14ac:dyDescent="0.2">
      <c r="A29" s="5" t="str">
        <f>DATA!A29</f>
        <v>NV</v>
      </c>
      <c r="B29" s="5" t="str">
        <f>DATA!B29</f>
        <v xml:space="preserve"> Nevada</v>
      </c>
      <c r="C29" s="6">
        <f>DATA!C29</f>
        <v>0</v>
      </c>
      <c r="D29" s="15">
        <f>DATA!D29</f>
        <v>0</v>
      </c>
      <c r="E29" s="6">
        <f>DATA!E29</f>
        <v>0</v>
      </c>
      <c r="F29" s="6">
        <f>DATA!F29</f>
        <v>2</v>
      </c>
      <c r="G29" s="6">
        <f>DATA!G29</f>
        <v>0</v>
      </c>
      <c r="H29" s="6">
        <f>DATA!H29</f>
        <v>0</v>
      </c>
      <c r="I29" s="15">
        <f>DATA!I29</f>
        <v>0</v>
      </c>
      <c r="J29" s="6">
        <f>DATA!J29</f>
        <v>1</v>
      </c>
      <c r="K29" s="6">
        <f>DATA!K29</f>
        <v>-1</v>
      </c>
      <c r="L29" s="6">
        <f>DATA!L29</f>
        <v>-1</v>
      </c>
      <c r="M29" s="19">
        <f>DATA!M29</f>
        <v>-1</v>
      </c>
      <c r="N29" s="33"/>
      <c r="O29" s="15">
        <f t="shared" si="7"/>
        <v>0</v>
      </c>
      <c r="P29" s="26"/>
      <c r="R29" s="6">
        <f t="shared" si="0"/>
        <v>0</v>
      </c>
      <c r="S29" s="6">
        <f t="shared" si="1"/>
        <v>2</v>
      </c>
      <c r="T29" s="23">
        <f t="shared" si="2"/>
        <v>0.4</v>
      </c>
      <c r="U29" s="26"/>
      <c r="W29" s="6">
        <f t="shared" si="3"/>
        <v>-1</v>
      </c>
      <c r="X29" s="6">
        <f t="shared" si="4"/>
        <v>1</v>
      </c>
      <c r="Y29" s="23">
        <f t="shared" si="5"/>
        <v>-0.4</v>
      </c>
      <c r="Z29" s="23">
        <v>4.3918280000000003</v>
      </c>
      <c r="AA29" s="23">
        <f t="shared" si="6"/>
        <v>-0.8</v>
      </c>
      <c r="AB29" s="51" t="s">
        <v>144</v>
      </c>
      <c r="AC29" s="57" t="str">
        <f t="shared" si="8"/>
        <v>Democratic</v>
      </c>
      <c r="AD29" t="str">
        <f>IF(COUNTIF(I29:M29,"&gt;0")=5,"Always red",IF(COUNTIF(I29:M29,"&lt;0")=5,"Always blue",IF(COUNTIF(I29:M29,"=0")=5,"Always PR","Mixed")))</f>
        <v>Mixed</v>
      </c>
      <c r="AE29" t="str">
        <f t="shared" si="9"/>
        <v/>
      </c>
      <c r="AF29" t="str">
        <f t="shared" si="10"/>
        <v/>
      </c>
      <c r="AG29" t="str">
        <f t="shared" si="11"/>
        <v/>
      </c>
      <c r="AH29">
        <f t="shared" si="12"/>
        <v>1</v>
      </c>
    </row>
    <row r="30" spans="1:34" x14ac:dyDescent="0.2">
      <c r="A30" s="5" t="str">
        <f>DATA!A30</f>
        <v>NH</v>
      </c>
      <c r="B30" s="5" t="str">
        <f>DATA!B30</f>
        <v xml:space="preserve"> New Hampshire</v>
      </c>
      <c r="C30" s="6">
        <f>DATA!C30</f>
        <v>1</v>
      </c>
      <c r="D30" s="15">
        <f>DATA!D30</f>
        <v>1</v>
      </c>
      <c r="E30" s="6">
        <f>DATA!E30</f>
        <v>1</v>
      </c>
      <c r="F30" s="6">
        <f>DATA!F30</f>
        <v>-1</v>
      </c>
      <c r="G30" s="6">
        <f>DATA!G30</f>
        <v>-1</v>
      </c>
      <c r="H30" s="6">
        <f>DATA!H30</f>
        <v>1</v>
      </c>
      <c r="I30" s="15">
        <f>DATA!I30</f>
        <v>-1</v>
      </c>
      <c r="J30" s="6">
        <f>DATA!J30</f>
        <v>0</v>
      </c>
      <c r="K30" s="6">
        <f>DATA!K30</f>
        <v>-1</v>
      </c>
      <c r="L30" s="6">
        <f>DATA!L30</f>
        <v>-1</v>
      </c>
      <c r="M30" s="19">
        <f>DATA!M30</f>
        <v>-1</v>
      </c>
      <c r="N30" s="33"/>
      <c r="O30" s="15">
        <f t="shared" si="7"/>
        <v>1</v>
      </c>
      <c r="P30" s="26"/>
      <c r="R30" s="6">
        <f t="shared" si="0"/>
        <v>-1</v>
      </c>
      <c r="S30" s="6">
        <f t="shared" si="1"/>
        <v>1</v>
      </c>
      <c r="T30" s="23">
        <f t="shared" si="2"/>
        <v>0.2</v>
      </c>
      <c r="U30" s="26"/>
      <c r="W30" s="6">
        <f t="shared" si="3"/>
        <v>-1</v>
      </c>
      <c r="X30" s="6">
        <f t="shared" si="4"/>
        <v>0</v>
      </c>
      <c r="Y30" s="23">
        <f t="shared" si="5"/>
        <v>-0.8</v>
      </c>
      <c r="Z30" s="23">
        <v>5.8124640000000003</v>
      </c>
      <c r="AA30" s="23">
        <f t="shared" si="6"/>
        <v>-1</v>
      </c>
      <c r="AB30" s="51" t="s">
        <v>141</v>
      </c>
      <c r="AC30" s="57" t="str">
        <f t="shared" si="8"/>
        <v>Republican</v>
      </c>
      <c r="AD30" t="str">
        <f>IF(COUNTIF(I30:M30,"&gt;0")=5,"Always red",IF(COUNTIF(I30:M30,"&lt;0")=5,"Always blue",IF(COUNTIF(I30:M30,"=0")=5,"Always PR","Mixed")))</f>
        <v>Mixed</v>
      </c>
      <c r="AE30" t="str">
        <f t="shared" si="9"/>
        <v/>
      </c>
      <c r="AF30" t="str">
        <f t="shared" si="10"/>
        <v/>
      </c>
      <c r="AG30" t="str">
        <f t="shared" si="11"/>
        <v/>
      </c>
      <c r="AH30">
        <f t="shared" si="12"/>
        <v>1</v>
      </c>
    </row>
    <row r="31" spans="1:34" x14ac:dyDescent="0.2">
      <c r="A31" s="5" t="str">
        <f>DATA!A31</f>
        <v>NJ</v>
      </c>
      <c r="B31" s="5" t="str">
        <f>DATA!B31</f>
        <v xml:space="preserve"> New Jersey</v>
      </c>
      <c r="C31" s="6">
        <f>DATA!C31</f>
        <v>0</v>
      </c>
      <c r="D31" s="15">
        <f>DATA!D31</f>
        <v>0</v>
      </c>
      <c r="E31" s="6">
        <f>DATA!E31</f>
        <v>1</v>
      </c>
      <c r="F31" s="6">
        <f>DATA!F31</f>
        <v>0</v>
      </c>
      <c r="G31" s="6">
        <f>DATA!G31</f>
        <v>-1</v>
      </c>
      <c r="H31" s="6">
        <f>DATA!H31</f>
        <v>-1</v>
      </c>
      <c r="I31" s="15">
        <f>DATA!I31</f>
        <v>1</v>
      </c>
      <c r="J31" s="6">
        <f>DATA!J31</f>
        <v>0</v>
      </c>
      <c r="K31" s="6">
        <f>DATA!K31</f>
        <v>-1</v>
      </c>
      <c r="L31" s="6">
        <f>DATA!L31</f>
        <v>-4</v>
      </c>
      <c r="M31" s="19">
        <f>DATA!M31</f>
        <v>-3</v>
      </c>
      <c r="N31" s="33"/>
      <c r="O31" s="15">
        <f t="shared" si="7"/>
        <v>0</v>
      </c>
      <c r="P31" s="26"/>
      <c r="R31" s="6">
        <f t="shared" si="0"/>
        <v>-1</v>
      </c>
      <c r="S31" s="6">
        <f t="shared" si="1"/>
        <v>1</v>
      </c>
      <c r="T31" s="23">
        <f t="shared" si="2"/>
        <v>-0.2</v>
      </c>
      <c r="U31" s="26"/>
      <c r="W31" s="6">
        <f t="shared" si="3"/>
        <v>-4</v>
      </c>
      <c r="X31" s="6">
        <f t="shared" si="4"/>
        <v>1</v>
      </c>
      <c r="Y31" s="23">
        <f t="shared" si="5"/>
        <v>-1.4</v>
      </c>
      <c r="Z31" s="23">
        <v>4.6766129999999997</v>
      </c>
      <c r="AA31" s="23">
        <f t="shared" si="6"/>
        <v>-1.2</v>
      </c>
      <c r="AB31" s="51" t="s">
        <v>146</v>
      </c>
      <c r="AC31" s="57" t="str">
        <f t="shared" si="8"/>
        <v>Commission</v>
      </c>
      <c r="AD31" t="str">
        <f>IF(COUNTIF(I31:M31,"&gt;0")=5,"Always red",IF(COUNTIF(I31:M31,"&lt;0")=5,"Always blue",IF(COUNTIF(I31:M31,"=0")=5,"Always PR","Mixed")))</f>
        <v>Mixed</v>
      </c>
      <c r="AE31" t="str">
        <f t="shared" si="9"/>
        <v/>
      </c>
      <c r="AF31" t="str">
        <f t="shared" si="10"/>
        <v/>
      </c>
      <c r="AG31" t="str">
        <f t="shared" si="11"/>
        <v/>
      </c>
      <c r="AH31">
        <f t="shared" si="12"/>
        <v>1</v>
      </c>
    </row>
    <row r="32" spans="1:34" x14ac:dyDescent="0.2">
      <c r="A32" s="5" t="str">
        <f>DATA!A32</f>
        <v>NM</v>
      </c>
      <c r="B32" s="5" t="str">
        <f>DATA!B32</f>
        <v xml:space="preserve"> New Mexico</v>
      </c>
      <c r="C32" s="6">
        <f>DATA!C32</f>
        <v>1</v>
      </c>
      <c r="D32" s="15">
        <f>DATA!D32</f>
        <v>1</v>
      </c>
      <c r="E32" s="6">
        <f>DATA!E32</f>
        <v>1</v>
      </c>
      <c r="F32" s="6">
        <f>DATA!F32</f>
        <v>1</v>
      </c>
      <c r="G32" s="6">
        <f>DATA!G32</f>
        <v>-1</v>
      </c>
      <c r="H32" s="6">
        <f>DATA!H32</f>
        <v>0</v>
      </c>
      <c r="I32" s="15">
        <f>DATA!I32</f>
        <v>0</v>
      </c>
      <c r="J32" s="6">
        <f>DATA!J32</f>
        <v>0</v>
      </c>
      <c r="K32" s="6">
        <f>DATA!K32</f>
        <v>0</v>
      </c>
      <c r="L32" s="6">
        <f>DATA!L32</f>
        <v>-1</v>
      </c>
      <c r="M32" s="19">
        <f>DATA!M32</f>
        <v>0</v>
      </c>
      <c r="N32" s="33"/>
      <c r="O32" s="15">
        <f t="shared" si="7"/>
        <v>1</v>
      </c>
      <c r="P32" s="26"/>
      <c r="R32" s="6">
        <f t="shared" si="0"/>
        <v>-1</v>
      </c>
      <c r="S32" s="6">
        <f t="shared" si="1"/>
        <v>1</v>
      </c>
      <c r="T32" s="23">
        <f t="shared" si="2"/>
        <v>0.4</v>
      </c>
      <c r="U32" s="26"/>
      <c r="W32" s="6">
        <f t="shared" si="3"/>
        <v>-1</v>
      </c>
      <c r="X32" s="6">
        <f t="shared" si="4"/>
        <v>0</v>
      </c>
      <c r="Y32" s="23">
        <f t="shared" si="5"/>
        <v>-0.2</v>
      </c>
      <c r="Z32" s="23">
        <v>4.9545260000000004</v>
      </c>
      <c r="AA32" s="23">
        <f t="shared" si="6"/>
        <v>-0.60000000000000009</v>
      </c>
      <c r="AB32" s="51" t="s">
        <v>145</v>
      </c>
      <c r="AC32" s="57" t="str">
        <f t="shared" si="8"/>
        <v>Court</v>
      </c>
      <c r="AD32" t="str">
        <f>IF(COUNTIF(I32:M32,"&gt;0")=5,"Always red",IF(COUNTIF(I32:M32,"&lt;0")=5,"Always blue",IF(COUNTIF(I32:M32,"=0")=5,"Always PR","Mixed")))</f>
        <v>Mixed</v>
      </c>
      <c r="AE32" t="str">
        <f t="shared" si="9"/>
        <v/>
      </c>
      <c r="AF32" t="str">
        <f t="shared" si="10"/>
        <v/>
      </c>
      <c r="AG32" t="str">
        <f t="shared" si="11"/>
        <v/>
      </c>
      <c r="AH32">
        <f t="shared" si="12"/>
        <v>1</v>
      </c>
    </row>
    <row r="33" spans="1:34" x14ac:dyDescent="0.2">
      <c r="A33" s="5" t="str">
        <f>DATA!A33</f>
        <v>NY</v>
      </c>
      <c r="B33" s="5" t="str">
        <f>DATA!B33</f>
        <v xml:space="preserve"> New York</v>
      </c>
      <c r="C33" s="6">
        <f>DATA!C33</f>
        <v>-1</v>
      </c>
      <c r="D33" s="15">
        <f>DATA!D33</f>
        <v>-3</v>
      </c>
      <c r="E33" s="6">
        <f>DATA!E33</f>
        <v>-2</v>
      </c>
      <c r="F33" s="6">
        <f>DATA!F33</f>
        <v>-4</v>
      </c>
      <c r="G33" s="6">
        <f>DATA!G33</f>
        <v>-6</v>
      </c>
      <c r="H33" s="6">
        <f>DATA!H33</f>
        <v>-3</v>
      </c>
      <c r="I33" s="15">
        <f>DATA!I33</f>
        <v>-2</v>
      </c>
      <c r="J33" s="6">
        <f>DATA!J33</f>
        <v>-2</v>
      </c>
      <c r="K33" s="6">
        <f>DATA!K33</f>
        <v>-1</v>
      </c>
      <c r="L33" s="6">
        <f>DATA!L33</f>
        <v>-3</v>
      </c>
      <c r="M33" s="19">
        <f>DATA!M33</f>
        <v>-2</v>
      </c>
      <c r="N33" s="33"/>
      <c r="O33" s="15">
        <f t="shared" si="7"/>
        <v>-1</v>
      </c>
      <c r="P33" s="26"/>
      <c r="R33" s="6">
        <f t="shared" si="0"/>
        <v>-6</v>
      </c>
      <c r="S33" s="6">
        <f t="shared" si="1"/>
        <v>-2</v>
      </c>
      <c r="T33" s="23">
        <f t="shared" si="2"/>
        <v>-3.6</v>
      </c>
      <c r="U33" s="26"/>
      <c r="W33" s="6">
        <f t="shared" si="3"/>
        <v>-3</v>
      </c>
      <c r="X33" s="6">
        <f t="shared" si="4"/>
        <v>-1</v>
      </c>
      <c r="Y33" s="23">
        <f t="shared" si="5"/>
        <v>-2</v>
      </c>
      <c r="Z33" s="23">
        <v>1.1753089999999999</v>
      </c>
      <c r="AA33" s="23">
        <f t="shared" si="6"/>
        <v>1.6</v>
      </c>
      <c r="AB33" s="51" t="s">
        <v>148</v>
      </c>
      <c r="AC33" s="57" t="str">
        <f t="shared" si="8"/>
        <v>Court</v>
      </c>
      <c r="AD33" t="str">
        <f>IF(COUNTIF(I33:M33,"&gt;0")=5,"Always red",IF(COUNTIF(I33:M33,"&lt;0")=5,"Always blue",IF(COUNTIF(I33:M33,"=0")=5,"Always PR","Mixed")))</f>
        <v>Always blue</v>
      </c>
      <c r="AE33" t="str">
        <f t="shared" si="9"/>
        <v/>
      </c>
      <c r="AF33">
        <f t="shared" si="10"/>
        <v>1</v>
      </c>
      <c r="AG33" t="str">
        <f t="shared" si="11"/>
        <v/>
      </c>
      <c r="AH33" t="str">
        <f t="shared" si="12"/>
        <v/>
      </c>
    </row>
    <row r="34" spans="1:34" x14ac:dyDescent="0.2">
      <c r="A34" s="5" t="str">
        <f>DATA!A34</f>
        <v>NC</v>
      </c>
      <c r="B34" s="5" t="str">
        <f>DATA!B34</f>
        <v xml:space="preserve"> North Carolina</v>
      </c>
      <c r="C34" s="6">
        <f>DATA!C34</f>
        <v>1</v>
      </c>
      <c r="D34" s="15">
        <f>DATA!D34</f>
        <v>0</v>
      </c>
      <c r="E34" s="6">
        <f>DATA!E34</f>
        <v>0</v>
      </c>
      <c r="F34" s="6">
        <f>DATA!F34</f>
        <v>0</v>
      </c>
      <c r="G34" s="6">
        <f>DATA!G34</f>
        <v>-1</v>
      </c>
      <c r="H34" s="6">
        <f>DATA!H34</f>
        <v>-1</v>
      </c>
      <c r="I34" s="15">
        <f>DATA!I34</f>
        <v>3</v>
      </c>
      <c r="J34" s="6">
        <f>DATA!J34</f>
        <v>3</v>
      </c>
      <c r="K34" s="6">
        <f>DATA!K34</f>
        <v>3</v>
      </c>
      <c r="L34" s="6">
        <f>DATA!L34</f>
        <v>3</v>
      </c>
      <c r="M34" s="19">
        <f>DATA!M34</f>
        <v>1</v>
      </c>
      <c r="N34" s="33"/>
      <c r="O34" s="15">
        <f t="shared" si="7"/>
        <v>1</v>
      </c>
      <c r="P34" s="26"/>
      <c r="R34" s="6">
        <f t="shared" ref="R34:R51" si="13">MIN(D34:H34)</f>
        <v>-1</v>
      </c>
      <c r="S34" s="6">
        <f t="shared" ref="S34:S51" si="14">MAX(D34:H34)</f>
        <v>0</v>
      </c>
      <c r="T34" s="23">
        <f t="shared" ref="T34:T51" si="15">AVERAGE(D34:H34)</f>
        <v>-0.4</v>
      </c>
      <c r="U34" s="26"/>
      <c r="W34" s="6">
        <f t="shared" ref="W34:W52" si="16">MIN(I34:M34)</f>
        <v>1</v>
      </c>
      <c r="X34" s="6">
        <f t="shared" ref="X34:X52" si="17">MAX(I34:M34)</f>
        <v>3</v>
      </c>
      <c r="Y34" s="23">
        <f t="shared" ref="Y34:Y52" si="18">AVERAGE(I34:M34)</f>
        <v>2.6</v>
      </c>
      <c r="Z34" s="23">
        <v>1.358581</v>
      </c>
      <c r="AA34" s="23">
        <f t="shared" ref="AA34:AA52" si="19">Y34-T34</f>
        <v>3</v>
      </c>
      <c r="AB34" s="51" t="s">
        <v>141</v>
      </c>
      <c r="AC34" s="57" t="str">
        <f t="shared" si="8"/>
        <v>Republican</v>
      </c>
      <c r="AD34" t="str">
        <f>IF(COUNTIF(I34:M34,"&gt;0")=5,"Always red",IF(COUNTIF(I34:M34,"&lt;0")=5,"Always blue",IF(COUNTIF(I34:M34,"=0")=5,"Always PR","Mixed")))</f>
        <v>Always red</v>
      </c>
      <c r="AE34">
        <f t="shared" si="9"/>
        <v>1</v>
      </c>
      <c r="AF34" t="str">
        <f t="shared" si="10"/>
        <v/>
      </c>
      <c r="AG34" t="str">
        <f t="shared" si="11"/>
        <v/>
      </c>
      <c r="AH34" t="str">
        <f t="shared" si="12"/>
        <v/>
      </c>
    </row>
    <row r="35" spans="1:34" x14ac:dyDescent="0.2">
      <c r="A35" s="5" t="str">
        <f>DATA!A35</f>
        <v>ND</v>
      </c>
      <c r="B35" s="5" t="str">
        <f>DATA!B35</f>
        <v xml:space="preserve"> North Dakota</v>
      </c>
      <c r="C35" s="6">
        <f>DATA!C35</f>
        <v>-1</v>
      </c>
      <c r="D35" s="15">
        <f>DATA!D35</f>
        <v>-1</v>
      </c>
      <c r="E35" s="6">
        <f>DATA!E35</f>
        <v>-1</v>
      </c>
      <c r="F35" s="6">
        <f>DATA!F35</f>
        <v>-1</v>
      </c>
      <c r="G35" s="6">
        <f>DATA!G35</f>
        <v>-1</v>
      </c>
      <c r="H35" s="6">
        <f>DATA!H35</f>
        <v>1</v>
      </c>
      <c r="I35" s="15">
        <f>DATA!I35</f>
        <v>1</v>
      </c>
      <c r="J35" s="6">
        <f>DATA!J35</f>
        <v>1</v>
      </c>
      <c r="K35" s="6">
        <f>DATA!K35</f>
        <v>1</v>
      </c>
      <c r="L35" s="6">
        <f>DATA!L35</f>
        <v>1</v>
      </c>
      <c r="M35" s="19">
        <f>DATA!M35</f>
        <v>1</v>
      </c>
      <c r="N35" s="33"/>
      <c r="O35" s="15">
        <f t="shared" si="7"/>
        <v>-1</v>
      </c>
      <c r="P35" s="26"/>
      <c r="R35" s="6">
        <f t="shared" si="13"/>
        <v>-1</v>
      </c>
      <c r="S35" s="6">
        <f t="shared" si="14"/>
        <v>1</v>
      </c>
      <c r="T35" s="23">
        <f t="shared" si="15"/>
        <v>-0.6</v>
      </c>
      <c r="U35" s="26"/>
      <c r="W35" s="6">
        <f t="shared" si="16"/>
        <v>1</v>
      </c>
      <c r="X35" s="6">
        <f t="shared" si="17"/>
        <v>1</v>
      </c>
      <c r="Y35" s="23">
        <f t="shared" si="18"/>
        <v>1</v>
      </c>
      <c r="Z35" s="23">
        <v>0</v>
      </c>
      <c r="AA35" s="23">
        <f t="shared" si="19"/>
        <v>1.6</v>
      </c>
      <c r="AB35" s="51" t="s">
        <v>142</v>
      </c>
      <c r="AC35" s="57" t="str">
        <f t="shared" si="8"/>
        <v>N/A</v>
      </c>
      <c r="AD35" t="str">
        <f>IF(COUNTIF(I35:M35,"&gt;0")=5,"Always red",IF(COUNTIF(I35:M35,"&lt;0")=5,"Always blue",IF(COUNTIF(I35:M35,"=0")=5,"Always PR","Mixed")))</f>
        <v>Always red</v>
      </c>
      <c r="AE35">
        <f t="shared" si="9"/>
        <v>1</v>
      </c>
      <c r="AF35" t="str">
        <f t="shared" si="10"/>
        <v/>
      </c>
      <c r="AG35" t="str">
        <f t="shared" si="11"/>
        <v/>
      </c>
      <c r="AH35" t="str">
        <f t="shared" si="12"/>
        <v/>
      </c>
    </row>
    <row r="36" spans="1:34" x14ac:dyDescent="0.2">
      <c r="A36" s="5" t="str">
        <f>DATA!A36</f>
        <v>OH</v>
      </c>
      <c r="B36" s="5" t="str">
        <f>DATA!B36</f>
        <v xml:space="preserve"> Ohio</v>
      </c>
      <c r="C36" s="6">
        <f>DATA!C36</f>
        <v>1</v>
      </c>
      <c r="D36" s="15">
        <f>DATA!D36</f>
        <v>2</v>
      </c>
      <c r="E36" s="6">
        <f>DATA!E36</f>
        <v>2</v>
      </c>
      <c r="F36" s="6">
        <f>DATA!F36</f>
        <v>2</v>
      </c>
      <c r="G36" s="6">
        <f>DATA!G36</f>
        <v>-1</v>
      </c>
      <c r="H36" s="6">
        <f>DATA!H36</f>
        <v>3</v>
      </c>
      <c r="I36" s="15">
        <f>DATA!I36</f>
        <v>4</v>
      </c>
      <c r="J36" s="6">
        <f>DATA!J36</f>
        <v>3</v>
      </c>
      <c r="K36" s="6">
        <f>DATA!K36</f>
        <v>3</v>
      </c>
      <c r="L36" s="6">
        <f>DATA!L36</f>
        <v>4</v>
      </c>
      <c r="M36" s="19">
        <f>DATA!M36</f>
        <v>3</v>
      </c>
      <c r="N36" s="33"/>
      <c r="O36" s="15">
        <f t="shared" si="7"/>
        <v>1</v>
      </c>
      <c r="P36" s="26"/>
      <c r="R36" s="6">
        <f t="shared" si="13"/>
        <v>-1</v>
      </c>
      <c r="S36" s="6">
        <f t="shared" si="14"/>
        <v>3</v>
      </c>
      <c r="T36" s="23">
        <f t="shared" si="15"/>
        <v>1.6</v>
      </c>
      <c r="U36" s="26"/>
      <c r="W36" s="6">
        <f t="shared" si="16"/>
        <v>3</v>
      </c>
      <c r="X36" s="6">
        <f t="shared" si="17"/>
        <v>4</v>
      </c>
      <c r="Y36" s="23">
        <f t="shared" si="18"/>
        <v>3.4</v>
      </c>
      <c r="Z36" s="23">
        <v>0</v>
      </c>
      <c r="AA36" s="23">
        <f t="shared" si="19"/>
        <v>1.7999999999999998</v>
      </c>
      <c r="AB36" s="51" t="s">
        <v>141</v>
      </c>
      <c r="AC36" s="57" t="str">
        <f t="shared" si="8"/>
        <v>Republican</v>
      </c>
      <c r="AD36" t="str">
        <f>IF(COUNTIF(I36:M36,"&gt;0")=5,"Always red",IF(COUNTIF(I36:M36,"&lt;0")=5,"Always blue",IF(COUNTIF(I36:M36,"=0")=5,"Always PR","Mixed")))</f>
        <v>Always red</v>
      </c>
      <c r="AE36">
        <f t="shared" si="9"/>
        <v>1</v>
      </c>
      <c r="AF36" t="str">
        <f t="shared" si="10"/>
        <v/>
      </c>
      <c r="AG36" t="str">
        <f t="shared" si="11"/>
        <v/>
      </c>
      <c r="AH36" t="str">
        <f t="shared" si="12"/>
        <v/>
      </c>
    </row>
    <row r="37" spans="1:34" x14ac:dyDescent="0.2">
      <c r="A37" s="5" t="str">
        <f>DATA!A37</f>
        <v>OK</v>
      </c>
      <c r="B37" s="5" t="str">
        <f>DATA!B37</f>
        <v xml:space="preserve"> Oklahoma</v>
      </c>
      <c r="C37" s="6">
        <f>DATA!C37</f>
        <v>1</v>
      </c>
      <c r="D37" s="15">
        <f>DATA!D37</f>
        <v>1</v>
      </c>
      <c r="E37" s="6">
        <f>DATA!E37</f>
        <v>1</v>
      </c>
      <c r="F37" s="6">
        <f>DATA!F37</f>
        <v>1</v>
      </c>
      <c r="G37" s="6">
        <f>DATA!G37</f>
        <v>1</v>
      </c>
      <c r="H37" s="6">
        <f>DATA!H37</f>
        <v>1</v>
      </c>
      <c r="I37" s="15">
        <f>DATA!I37</f>
        <v>2</v>
      </c>
      <c r="J37" s="6">
        <f>DATA!J37</f>
        <v>1</v>
      </c>
      <c r="K37" s="6">
        <f>DATA!K37</f>
        <v>1</v>
      </c>
      <c r="L37" s="6">
        <f>DATA!L37</f>
        <v>1</v>
      </c>
      <c r="M37" s="19">
        <f>DATA!M37</f>
        <v>2</v>
      </c>
      <c r="N37" s="33"/>
      <c r="O37" s="15">
        <f t="shared" si="7"/>
        <v>1</v>
      </c>
      <c r="P37" s="26"/>
      <c r="R37" s="6">
        <f t="shared" si="13"/>
        <v>1</v>
      </c>
      <c r="S37" s="6">
        <f t="shared" si="14"/>
        <v>1</v>
      </c>
      <c r="T37" s="23">
        <f t="shared" si="15"/>
        <v>1</v>
      </c>
      <c r="U37" s="26"/>
      <c r="W37" s="6">
        <f t="shared" si="16"/>
        <v>1</v>
      </c>
      <c r="X37" s="6">
        <f t="shared" si="17"/>
        <v>2</v>
      </c>
      <c r="Y37" s="23">
        <f t="shared" si="18"/>
        <v>1.4</v>
      </c>
      <c r="Z37" s="23">
        <v>2.1392519999999999</v>
      </c>
      <c r="AA37" s="23">
        <f t="shared" si="19"/>
        <v>0.39999999999999991</v>
      </c>
      <c r="AB37" s="51" t="s">
        <v>141</v>
      </c>
      <c r="AC37" s="57" t="str">
        <f t="shared" si="8"/>
        <v>Republican</v>
      </c>
      <c r="AD37" t="str">
        <f>IF(COUNTIF(I37:M37,"&gt;0")=5,"Always red",IF(COUNTIF(I37:M37,"&lt;0")=5,"Always blue",IF(COUNTIF(I37:M37,"=0")=5,"Always PR","Mixed")))</f>
        <v>Always red</v>
      </c>
      <c r="AE37">
        <f t="shared" si="9"/>
        <v>1</v>
      </c>
      <c r="AF37" t="str">
        <f t="shared" si="10"/>
        <v/>
      </c>
      <c r="AG37" t="str">
        <f t="shared" si="11"/>
        <v/>
      </c>
      <c r="AH37" t="str">
        <f t="shared" si="12"/>
        <v/>
      </c>
    </row>
    <row r="38" spans="1:34" x14ac:dyDescent="0.2">
      <c r="A38" s="5" t="str">
        <f>DATA!A38</f>
        <v>OR</v>
      </c>
      <c r="B38" s="5" t="str">
        <f>DATA!B38</f>
        <v xml:space="preserve"> Oregon</v>
      </c>
      <c r="C38" s="6">
        <f>DATA!C38</f>
        <v>-1</v>
      </c>
      <c r="D38" s="15">
        <f>DATA!D38</f>
        <v>-1</v>
      </c>
      <c r="E38" s="6">
        <f>DATA!E38</f>
        <v>-1</v>
      </c>
      <c r="F38" s="6">
        <f>DATA!F38</f>
        <v>-1</v>
      </c>
      <c r="G38" s="6">
        <f>DATA!G38</f>
        <v>-1</v>
      </c>
      <c r="H38" s="6">
        <f>DATA!H38</f>
        <v>-1</v>
      </c>
      <c r="I38" s="15">
        <f>DATA!I38</f>
        <v>-1</v>
      </c>
      <c r="J38" s="6">
        <f>DATA!J38</f>
        <v>-1</v>
      </c>
      <c r="K38" s="6">
        <f>DATA!K38</f>
        <v>-1</v>
      </c>
      <c r="L38" s="6">
        <f>DATA!L38</f>
        <v>-1</v>
      </c>
      <c r="M38" s="19">
        <f>DATA!M38</f>
        <v>-1</v>
      </c>
      <c r="N38" s="33"/>
      <c r="O38" s="15">
        <f t="shared" si="7"/>
        <v>-1</v>
      </c>
      <c r="P38" s="26"/>
      <c r="R38" s="6">
        <f t="shared" si="13"/>
        <v>-1</v>
      </c>
      <c r="S38" s="6">
        <f t="shared" si="14"/>
        <v>-1</v>
      </c>
      <c r="T38" s="23">
        <f t="shared" si="15"/>
        <v>-1</v>
      </c>
      <c r="U38" s="26"/>
      <c r="W38" s="6">
        <f t="shared" si="16"/>
        <v>-1</v>
      </c>
      <c r="X38" s="6">
        <f t="shared" si="17"/>
        <v>-1</v>
      </c>
      <c r="Y38" s="23">
        <f t="shared" si="18"/>
        <v>-1</v>
      </c>
      <c r="Z38" s="23">
        <v>0</v>
      </c>
      <c r="AA38" s="23">
        <f t="shared" si="19"/>
        <v>0</v>
      </c>
      <c r="AB38" s="51" t="s">
        <v>147</v>
      </c>
      <c r="AC38" s="57" t="str">
        <f t="shared" si="8"/>
        <v>Split</v>
      </c>
      <c r="AD38" t="str">
        <f>IF(COUNTIF(I38:M38,"&gt;0")=5,"Always red",IF(COUNTIF(I38:M38,"&lt;0")=5,"Always blue",IF(COUNTIF(I38:M38,"=0")=5,"Always PR","Mixed")))</f>
        <v>Always blue</v>
      </c>
      <c r="AE38" t="str">
        <f t="shared" si="9"/>
        <v/>
      </c>
      <c r="AF38">
        <f t="shared" si="10"/>
        <v>1</v>
      </c>
      <c r="AG38" t="str">
        <f t="shared" si="11"/>
        <v/>
      </c>
      <c r="AH38" t="str">
        <f t="shared" si="12"/>
        <v/>
      </c>
    </row>
    <row r="39" spans="1:34" x14ac:dyDescent="0.2">
      <c r="A39" s="5" t="str">
        <f>DATA!A39</f>
        <v>PA</v>
      </c>
      <c r="B39" s="5" t="str">
        <f>DATA!B39</f>
        <v xml:space="preserve"> Pennsylvania</v>
      </c>
      <c r="C39" s="6">
        <f>DATA!C39</f>
        <v>1</v>
      </c>
      <c r="D39" s="15">
        <f>DATA!D39</f>
        <v>2</v>
      </c>
      <c r="E39" s="6">
        <f>DATA!E39</f>
        <v>2</v>
      </c>
      <c r="F39" s="6">
        <f>DATA!F39</f>
        <v>-1</v>
      </c>
      <c r="G39" s="6">
        <f>DATA!G39</f>
        <v>-2</v>
      </c>
      <c r="H39" s="6">
        <f>DATA!H39</f>
        <v>2</v>
      </c>
      <c r="I39" s="15">
        <f>DATA!I39</f>
        <v>4</v>
      </c>
      <c r="J39" s="6">
        <f>DATA!J39</f>
        <v>3</v>
      </c>
      <c r="K39" s="6">
        <f>DATA!K39</f>
        <v>3</v>
      </c>
      <c r="L39" s="6">
        <f>DATA!L39</f>
        <v>1</v>
      </c>
      <c r="M39" s="19">
        <f>DATA!M39</f>
        <v>0</v>
      </c>
      <c r="N39" s="33"/>
      <c r="O39" s="15">
        <f t="shared" si="7"/>
        <v>1</v>
      </c>
      <c r="P39" s="26"/>
      <c r="R39" s="6">
        <f t="shared" si="13"/>
        <v>-2</v>
      </c>
      <c r="S39" s="6">
        <f t="shared" si="14"/>
        <v>2</v>
      </c>
      <c r="T39" s="23">
        <f t="shared" si="15"/>
        <v>0.6</v>
      </c>
      <c r="U39" s="26"/>
      <c r="W39" s="6">
        <f t="shared" si="16"/>
        <v>0</v>
      </c>
      <c r="X39" s="6">
        <f t="shared" si="17"/>
        <v>4</v>
      </c>
      <c r="Y39" s="23">
        <f t="shared" si="18"/>
        <v>2.2000000000000002</v>
      </c>
      <c r="Z39" s="23">
        <v>2.1612719999999999</v>
      </c>
      <c r="AA39" s="23">
        <f t="shared" si="19"/>
        <v>1.6</v>
      </c>
      <c r="AB39" s="51" t="s">
        <v>141</v>
      </c>
      <c r="AC39" s="57" t="str">
        <f t="shared" si="8"/>
        <v>Republican</v>
      </c>
      <c r="AD39" t="str">
        <f>IF(COUNTIF(I39:M39,"&gt;0")=5,"Always red",IF(COUNTIF(I39:M39,"&lt;0")=5,"Always blue",IF(COUNTIF(I39:M39,"=0")=5,"Always PR","Mixed")))</f>
        <v>Mixed</v>
      </c>
      <c r="AE39" t="str">
        <f t="shared" si="9"/>
        <v/>
      </c>
      <c r="AF39" t="str">
        <f t="shared" si="10"/>
        <v/>
      </c>
      <c r="AG39" t="str">
        <f t="shared" si="11"/>
        <v/>
      </c>
      <c r="AH39">
        <f t="shared" si="12"/>
        <v>1</v>
      </c>
    </row>
    <row r="40" spans="1:34" x14ac:dyDescent="0.2">
      <c r="A40" s="5" t="str">
        <f>DATA!A40</f>
        <v>RI</v>
      </c>
      <c r="B40" s="5" t="str">
        <f>DATA!B40</f>
        <v xml:space="preserve"> Rhode Island</v>
      </c>
      <c r="C40" s="6">
        <f>DATA!C40</f>
        <v>-1</v>
      </c>
      <c r="D40" s="15">
        <f>DATA!D40</f>
        <v>-1</v>
      </c>
      <c r="E40" s="6">
        <f>DATA!E40</f>
        <v>-1</v>
      </c>
      <c r="F40" s="6">
        <f>DATA!F40</f>
        <v>-1</v>
      </c>
      <c r="G40" s="6">
        <f>DATA!G40</f>
        <v>-1</v>
      </c>
      <c r="H40" s="6">
        <f>DATA!H40</f>
        <v>-1</v>
      </c>
      <c r="I40" s="15">
        <f>DATA!I40</f>
        <v>-1</v>
      </c>
      <c r="J40" s="6">
        <f>DATA!J40</f>
        <v>-1</v>
      </c>
      <c r="K40" s="6">
        <f>DATA!K40</f>
        <v>-1</v>
      </c>
      <c r="L40" s="6">
        <f>DATA!L40</f>
        <v>-1</v>
      </c>
      <c r="M40" s="19">
        <f>DATA!M40</f>
        <v>-1</v>
      </c>
      <c r="N40" s="33"/>
      <c r="O40" s="15">
        <f t="shared" si="7"/>
        <v>-1</v>
      </c>
      <c r="P40" s="26"/>
      <c r="R40" s="6">
        <f t="shared" si="13"/>
        <v>-1</v>
      </c>
      <c r="S40" s="6">
        <f t="shared" si="14"/>
        <v>-1</v>
      </c>
      <c r="T40" s="23">
        <f t="shared" si="15"/>
        <v>-1</v>
      </c>
      <c r="U40" s="26"/>
      <c r="W40" s="6">
        <f t="shared" si="16"/>
        <v>-1</v>
      </c>
      <c r="X40" s="6">
        <f t="shared" si="17"/>
        <v>-1</v>
      </c>
      <c r="Y40" s="23">
        <f t="shared" si="18"/>
        <v>-1</v>
      </c>
      <c r="Z40" s="23">
        <v>0</v>
      </c>
      <c r="AA40" s="23">
        <f t="shared" si="19"/>
        <v>0</v>
      </c>
      <c r="AB40" s="51" t="s">
        <v>144</v>
      </c>
      <c r="AC40" s="57" t="str">
        <f t="shared" si="8"/>
        <v>Democratic</v>
      </c>
      <c r="AD40" t="str">
        <f>IF(COUNTIF(I40:M40,"&gt;0")=5,"Always red",IF(COUNTIF(I40:M40,"&lt;0")=5,"Always blue",IF(COUNTIF(I40:M40,"=0")=5,"Always PR","Mixed")))</f>
        <v>Always blue</v>
      </c>
      <c r="AE40" t="str">
        <f t="shared" si="9"/>
        <v/>
      </c>
      <c r="AF40">
        <f t="shared" si="10"/>
        <v>1</v>
      </c>
      <c r="AG40" t="str">
        <f t="shared" si="11"/>
        <v/>
      </c>
      <c r="AH40" t="str">
        <f t="shared" si="12"/>
        <v/>
      </c>
    </row>
    <row r="41" spans="1:34" x14ac:dyDescent="0.2">
      <c r="A41" s="5" t="str">
        <f>DATA!A41</f>
        <v>SC</v>
      </c>
      <c r="B41" s="5" t="str">
        <f>DATA!B41</f>
        <v xml:space="preserve"> South Carolina</v>
      </c>
      <c r="C41" s="6">
        <f>DATA!C41</f>
        <v>1</v>
      </c>
      <c r="D41" s="15">
        <f>DATA!D41</f>
        <v>1</v>
      </c>
      <c r="E41" s="6">
        <f>DATA!E41</f>
        <v>0</v>
      </c>
      <c r="F41" s="6">
        <f>DATA!F41</f>
        <v>1</v>
      </c>
      <c r="G41" s="6">
        <f>DATA!G41</f>
        <v>1</v>
      </c>
      <c r="H41" s="6">
        <f>DATA!H41</f>
        <v>1</v>
      </c>
      <c r="I41" s="15">
        <f>DATA!I41</f>
        <v>2</v>
      </c>
      <c r="J41" s="6">
        <f>DATA!J41</f>
        <v>2</v>
      </c>
      <c r="K41" s="6">
        <f>DATA!K41</f>
        <v>2</v>
      </c>
      <c r="L41" s="6">
        <f>DATA!L41</f>
        <v>1</v>
      </c>
      <c r="M41" s="19">
        <f>DATA!M41</f>
        <v>2</v>
      </c>
      <c r="N41" s="33"/>
      <c r="O41" s="15">
        <f t="shared" si="7"/>
        <v>1</v>
      </c>
      <c r="P41" s="26"/>
      <c r="R41" s="6">
        <f t="shared" si="13"/>
        <v>0</v>
      </c>
      <c r="S41" s="6">
        <f t="shared" si="14"/>
        <v>1</v>
      </c>
      <c r="T41" s="23">
        <f t="shared" si="15"/>
        <v>0.8</v>
      </c>
      <c r="U41" s="26"/>
      <c r="W41" s="6">
        <f t="shared" si="16"/>
        <v>1</v>
      </c>
      <c r="X41" s="6">
        <f t="shared" si="17"/>
        <v>2</v>
      </c>
      <c r="Y41" s="23">
        <f t="shared" si="18"/>
        <v>1.8</v>
      </c>
      <c r="Z41" s="23">
        <v>2.0270510000000002</v>
      </c>
      <c r="AA41" s="23">
        <f t="shared" si="19"/>
        <v>1</v>
      </c>
      <c r="AB41" s="51" t="s">
        <v>141</v>
      </c>
      <c r="AC41" s="57" t="str">
        <f t="shared" si="8"/>
        <v>Republican</v>
      </c>
      <c r="AD41" t="str">
        <f>IF(COUNTIF(I41:M41,"&gt;0")=5,"Always red",IF(COUNTIF(I41:M41,"&lt;0")=5,"Always blue",IF(COUNTIF(I41:M41,"=0")=5,"Always PR","Mixed")))</f>
        <v>Always red</v>
      </c>
      <c r="AE41">
        <f t="shared" si="9"/>
        <v>1</v>
      </c>
      <c r="AF41" t="str">
        <f t="shared" si="10"/>
        <v/>
      </c>
      <c r="AG41" t="str">
        <f t="shared" si="11"/>
        <v/>
      </c>
      <c r="AH41" t="str">
        <f t="shared" si="12"/>
        <v/>
      </c>
    </row>
    <row r="42" spans="1:34" x14ac:dyDescent="0.2">
      <c r="A42" s="5" t="str">
        <f>DATA!A42</f>
        <v>SD</v>
      </c>
      <c r="B42" s="5" t="str">
        <f>DATA!B42</f>
        <v xml:space="preserve"> South Dakota</v>
      </c>
      <c r="C42" s="6">
        <f>DATA!C42</f>
        <v>1</v>
      </c>
      <c r="D42" s="15">
        <f>DATA!D42</f>
        <v>1</v>
      </c>
      <c r="E42" s="6">
        <f>DATA!E42</f>
        <v>-1</v>
      </c>
      <c r="F42" s="6">
        <f>DATA!F42</f>
        <v>-1</v>
      </c>
      <c r="G42" s="6">
        <f>DATA!G42</f>
        <v>-1</v>
      </c>
      <c r="H42" s="6">
        <f>DATA!H42</f>
        <v>1</v>
      </c>
      <c r="I42" s="15">
        <f>DATA!I42</f>
        <v>1</v>
      </c>
      <c r="J42" s="6">
        <f>DATA!J42</f>
        <v>1</v>
      </c>
      <c r="K42" s="6">
        <f>DATA!K42</f>
        <v>1</v>
      </c>
      <c r="L42" s="6">
        <f>DATA!L42</f>
        <v>1</v>
      </c>
      <c r="M42" s="19">
        <f>DATA!M42</f>
        <v>1</v>
      </c>
      <c r="N42" s="33"/>
      <c r="O42" s="15">
        <f t="shared" si="7"/>
        <v>1</v>
      </c>
      <c r="P42" s="26"/>
      <c r="R42" s="6">
        <f t="shared" si="13"/>
        <v>-1</v>
      </c>
      <c r="S42" s="6">
        <f t="shared" si="14"/>
        <v>1</v>
      </c>
      <c r="T42" s="23">
        <f t="shared" si="15"/>
        <v>-0.2</v>
      </c>
      <c r="U42" s="26"/>
      <c r="W42" s="6">
        <f t="shared" si="16"/>
        <v>1</v>
      </c>
      <c r="X42" s="6">
        <f t="shared" si="17"/>
        <v>1</v>
      </c>
      <c r="Y42" s="23">
        <f t="shared" si="18"/>
        <v>1</v>
      </c>
      <c r="Z42" s="23">
        <v>0</v>
      </c>
      <c r="AA42" s="23">
        <f t="shared" si="19"/>
        <v>1.2</v>
      </c>
      <c r="AB42" s="51" t="s">
        <v>142</v>
      </c>
      <c r="AC42" s="57" t="str">
        <f t="shared" si="8"/>
        <v>N/A</v>
      </c>
      <c r="AD42" t="str">
        <f>IF(COUNTIF(I42:M42,"&gt;0")=5,"Always red",IF(COUNTIF(I42:M42,"&lt;0")=5,"Always blue",IF(COUNTIF(I42:M42,"=0")=5,"Always PR","Mixed")))</f>
        <v>Always red</v>
      </c>
      <c r="AE42">
        <f t="shared" si="9"/>
        <v>1</v>
      </c>
      <c r="AF42" t="str">
        <f t="shared" si="10"/>
        <v/>
      </c>
      <c r="AG42" t="str">
        <f t="shared" si="11"/>
        <v/>
      </c>
      <c r="AH42" t="str">
        <f t="shared" si="12"/>
        <v/>
      </c>
    </row>
    <row r="43" spans="1:34" x14ac:dyDescent="0.2">
      <c r="A43" s="5" t="str">
        <f>DATA!A43</f>
        <v>TN</v>
      </c>
      <c r="B43" s="5" t="str">
        <f>DATA!B43</f>
        <v xml:space="preserve"> Tennessee</v>
      </c>
      <c r="C43" s="6">
        <f>DATA!C43</f>
        <v>1</v>
      </c>
      <c r="D43" s="15">
        <f>DATA!D43</f>
        <v>-1</v>
      </c>
      <c r="E43" s="6">
        <f>DATA!E43</f>
        <v>-1</v>
      </c>
      <c r="F43" s="6">
        <f>DATA!F43</f>
        <v>0</v>
      </c>
      <c r="G43" s="6">
        <f>DATA!G43</f>
        <v>-1</v>
      </c>
      <c r="H43" s="6">
        <f>DATA!H43</f>
        <v>1</v>
      </c>
      <c r="I43" s="15">
        <f>DATA!I43</f>
        <v>2</v>
      </c>
      <c r="J43" s="6">
        <f>DATA!J43</f>
        <v>1</v>
      </c>
      <c r="K43" s="6">
        <f>DATA!K43</f>
        <v>1</v>
      </c>
      <c r="L43" s="6">
        <f>DATA!L43</f>
        <v>2</v>
      </c>
      <c r="M43" s="19">
        <f>DATA!M43</f>
        <v>1</v>
      </c>
      <c r="N43" s="33"/>
      <c r="O43" s="15">
        <f t="shared" si="7"/>
        <v>1</v>
      </c>
      <c r="P43" s="26"/>
      <c r="R43" s="6">
        <f t="shared" si="13"/>
        <v>-1</v>
      </c>
      <c r="S43" s="6">
        <f t="shared" si="14"/>
        <v>1</v>
      </c>
      <c r="T43" s="23">
        <f t="shared" si="15"/>
        <v>-0.4</v>
      </c>
      <c r="U43" s="26"/>
      <c r="W43" s="6">
        <f t="shared" si="16"/>
        <v>1</v>
      </c>
      <c r="X43" s="6">
        <f t="shared" si="17"/>
        <v>2</v>
      </c>
      <c r="Y43" s="23">
        <f t="shared" si="18"/>
        <v>1.4</v>
      </c>
      <c r="Z43" s="23">
        <v>0</v>
      </c>
      <c r="AA43" s="23">
        <f t="shared" si="19"/>
        <v>1.7999999999999998</v>
      </c>
      <c r="AB43" s="51" t="s">
        <v>141</v>
      </c>
      <c r="AC43" s="57" t="str">
        <f t="shared" si="8"/>
        <v>Republican</v>
      </c>
      <c r="AD43" t="str">
        <f>IF(COUNTIF(I43:M43,"&gt;0")=5,"Always red",IF(COUNTIF(I43:M43,"&lt;0")=5,"Always blue",IF(COUNTIF(I43:M43,"=0")=5,"Always PR","Mixed")))</f>
        <v>Always red</v>
      </c>
      <c r="AE43">
        <f t="shared" si="9"/>
        <v>1</v>
      </c>
      <c r="AF43" t="str">
        <f t="shared" si="10"/>
        <v/>
      </c>
      <c r="AG43" t="str">
        <f t="shared" si="11"/>
        <v/>
      </c>
      <c r="AH43" t="str">
        <f t="shared" si="12"/>
        <v/>
      </c>
    </row>
    <row r="44" spans="1:34" x14ac:dyDescent="0.2">
      <c r="A44" s="5" t="str">
        <f>DATA!A44</f>
        <v>TX</v>
      </c>
      <c r="B44" s="5" t="str">
        <f>DATA!B44</f>
        <v xml:space="preserve"> Texas</v>
      </c>
      <c r="C44" s="6">
        <f>DATA!C44</f>
        <v>-2</v>
      </c>
      <c r="D44" s="15">
        <f>DATA!D44</f>
        <v>-2</v>
      </c>
      <c r="E44" s="6">
        <f>DATA!E44</f>
        <v>3</v>
      </c>
      <c r="F44" s="6">
        <f>DATA!F44</f>
        <v>3</v>
      </c>
      <c r="G44" s="6">
        <f>DATA!G44</f>
        <v>2</v>
      </c>
      <c r="H44" s="6">
        <f>DATA!H44</f>
        <v>3</v>
      </c>
      <c r="I44" s="15">
        <f>DATA!I44</f>
        <v>3</v>
      </c>
      <c r="J44" s="6">
        <f>DATA!J44</f>
        <v>4</v>
      </c>
      <c r="K44" s="6">
        <f>DATA!K44</f>
        <v>5</v>
      </c>
      <c r="L44" s="6">
        <f>DATA!L44</f>
        <v>4</v>
      </c>
      <c r="M44" s="19">
        <f>DATA!M44</f>
        <v>3</v>
      </c>
      <c r="N44" s="33"/>
      <c r="O44" s="15">
        <f t="shared" si="7"/>
        <v>-2</v>
      </c>
      <c r="P44" s="26"/>
      <c r="R44" s="6">
        <f t="shared" si="13"/>
        <v>-2</v>
      </c>
      <c r="S44" s="6">
        <f t="shared" si="14"/>
        <v>3</v>
      </c>
      <c r="T44" s="23">
        <f t="shared" si="15"/>
        <v>1.8</v>
      </c>
      <c r="U44" s="26"/>
      <c r="W44" s="6">
        <f t="shared" si="16"/>
        <v>3</v>
      </c>
      <c r="X44" s="6">
        <f t="shared" si="17"/>
        <v>5</v>
      </c>
      <c r="Y44" s="23">
        <f t="shared" si="18"/>
        <v>3.8</v>
      </c>
      <c r="Z44" s="23">
        <v>0.88628899999999999</v>
      </c>
      <c r="AA44" s="23">
        <f t="shared" si="19"/>
        <v>1.9999999999999998</v>
      </c>
      <c r="AB44" s="51" t="s">
        <v>141</v>
      </c>
      <c r="AC44" s="57" t="str">
        <f t="shared" si="8"/>
        <v>Republican</v>
      </c>
      <c r="AD44" t="str">
        <f>IF(COUNTIF(I44:M44,"&gt;0")=5,"Always red",IF(COUNTIF(I44:M44,"&lt;0")=5,"Always blue",IF(COUNTIF(I44:M44,"=0")=5,"Always PR","Mixed")))</f>
        <v>Always red</v>
      </c>
      <c r="AE44">
        <f t="shared" si="9"/>
        <v>1</v>
      </c>
      <c r="AF44" t="str">
        <f t="shared" si="10"/>
        <v/>
      </c>
      <c r="AG44" t="str">
        <f t="shared" si="11"/>
        <v/>
      </c>
      <c r="AH44" t="str">
        <f t="shared" si="12"/>
        <v/>
      </c>
    </row>
    <row r="45" spans="1:34" x14ac:dyDescent="0.2">
      <c r="A45" s="5" t="str">
        <f>DATA!A45</f>
        <v>UT</v>
      </c>
      <c r="B45" s="5" t="str">
        <f>DATA!B45</f>
        <v xml:space="preserve"> Utah</v>
      </c>
      <c r="C45" s="6">
        <f>DATA!C45</f>
        <v>0</v>
      </c>
      <c r="D45" s="15">
        <f>DATA!D45</f>
        <v>0</v>
      </c>
      <c r="E45" s="6">
        <f>DATA!E45</f>
        <v>0</v>
      </c>
      <c r="F45" s="6">
        <f>DATA!F45</f>
        <v>0</v>
      </c>
      <c r="G45" s="6">
        <f>DATA!G45</f>
        <v>-1</v>
      </c>
      <c r="H45" s="6">
        <f>DATA!H45</f>
        <v>0</v>
      </c>
      <c r="I45" s="15">
        <f>DATA!I45</f>
        <v>0</v>
      </c>
      <c r="J45" s="6">
        <f>DATA!J45</f>
        <v>1</v>
      </c>
      <c r="K45" s="6">
        <f>DATA!K45</f>
        <v>1</v>
      </c>
      <c r="L45" s="6">
        <f>DATA!L45</f>
        <v>1</v>
      </c>
      <c r="M45" s="19">
        <f>DATA!M45</f>
        <v>1</v>
      </c>
      <c r="N45" s="33"/>
      <c r="O45" s="15">
        <f t="shared" si="7"/>
        <v>0</v>
      </c>
      <c r="P45" s="26"/>
      <c r="R45" s="6">
        <f t="shared" si="13"/>
        <v>-1</v>
      </c>
      <c r="S45" s="6">
        <f t="shared" si="14"/>
        <v>0</v>
      </c>
      <c r="T45" s="23">
        <f t="shared" si="15"/>
        <v>-0.2</v>
      </c>
      <c r="U45" s="26"/>
      <c r="W45" s="6">
        <f t="shared" si="16"/>
        <v>0</v>
      </c>
      <c r="X45" s="6">
        <f t="shared" si="17"/>
        <v>1</v>
      </c>
      <c r="Y45" s="23">
        <f t="shared" si="18"/>
        <v>0.8</v>
      </c>
      <c r="Z45" s="23">
        <v>1.4005620000000001</v>
      </c>
      <c r="AA45" s="23">
        <f t="shared" si="19"/>
        <v>1</v>
      </c>
      <c r="AB45" s="51" t="s">
        <v>141</v>
      </c>
      <c r="AC45" s="57" t="str">
        <f t="shared" si="8"/>
        <v>Republican</v>
      </c>
      <c r="AD45" t="str">
        <f>IF(COUNTIF(I45:M45,"&gt;0")=5,"Always red",IF(COUNTIF(I45:M45,"&lt;0")=5,"Always blue",IF(COUNTIF(I45:M45,"=0")=5,"Always PR","Mixed")))</f>
        <v>Mixed</v>
      </c>
      <c r="AE45" t="str">
        <f t="shared" si="9"/>
        <v/>
      </c>
      <c r="AF45" t="str">
        <f t="shared" si="10"/>
        <v/>
      </c>
      <c r="AG45" t="str">
        <f t="shared" si="11"/>
        <v/>
      </c>
      <c r="AH45">
        <f t="shared" si="12"/>
        <v>1</v>
      </c>
    </row>
    <row r="46" spans="1:34" x14ac:dyDescent="0.2">
      <c r="A46" s="5" t="str">
        <f>DATA!A46</f>
        <v>VT</v>
      </c>
      <c r="B46" s="5" t="str">
        <f>DATA!B46</f>
        <v xml:space="preserve"> Vermont</v>
      </c>
      <c r="C46" s="6">
        <f>DATA!C46</f>
        <v>0</v>
      </c>
      <c r="D46" s="15">
        <f>DATA!D46</f>
        <v>0</v>
      </c>
      <c r="E46" s="6">
        <f>DATA!E46</f>
        <v>0</v>
      </c>
      <c r="F46" s="6">
        <f>DATA!F46</f>
        <v>-1</v>
      </c>
      <c r="G46" s="6">
        <f>DATA!G46</f>
        <v>-1</v>
      </c>
      <c r="H46" s="6">
        <f>DATA!H46</f>
        <v>-1</v>
      </c>
      <c r="I46" s="15">
        <f>DATA!I46</f>
        <v>-1</v>
      </c>
      <c r="J46" s="6">
        <f>DATA!J46</f>
        <v>-1</v>
      </c>
      <c r="K46" s="6">
        <f>DATA!K46</f>
        <v>-1</v>
      </c>
      <c r="L46" s="6">
        <f>DATA!L46</f>
        <v>-1</v>
      </c>
      <c r="M46" s="19">
        <f>DATA!M46</f>
        <v>-1</v>
      </c>
      <c r="N46" s="33"/>
      <c r="O46" s="15">
        <f t="shared" si="7"/>
        <v>0</v>
      </c>
      <c r="P46" s="26"/>
      <c r="R46" s="6">
        <f t="shared" si="13"/>
        <v>-1</v>
      </c>
      <c r="S46" s="6">
        <f t="shared" si="14"/>
        <v>0</v>
      </c>
      <c r="T46" s="23">
        <f t="shared" si="15"/>
        <v>-0.6</v>
      </c>
      <c r="U46" s="26"/>
      <c r="W46" s="6">
        <f t="shared" si="16"/>
        <v>-1</v>
      </c>
      <c r="X46" s="6">
        <f t="shared" si="17"/>
        <v>-1</v>
      </c>
      <c r="Y46" s="23">
        <f t="shared" si="18"/>
        <v>-1</v>
      </c>
      <c r="Z46" s="23">
        <v>0</v>
      </c>
      <c r="AA46" s="23">
        <f t="shared" si="19"/>
        <v>-0.4</v>
      </c>
      <c r="AB46" s="51" t="s">
        <v>142</v>
      </c>
      <c r="AC46" s="57" t="str">
        <f t="shared" si="8"/>
        <v>N/A</v>
      </c>
      <c r="AD46" t="str">
        <f>IF(COUNTIF(I46:M46,"&gt;0")=5,"Always red",IF(COUNTIF(I46:M46,"&lt;0")=5,"Always blue",IF(COUNTIF(I46:M46,"=0")=5,"Always PR","Mixed")))</f>
        <v>Always blue</v>
      </c>
      <c r="AE46" t="str">
        <f t="shared" si="9"/>
        <v/>
      </c>
      <c r="AF46">
        <f t="shared" si="10"/>
        <v>1</v>
      </c>
      <c r="AG46" t="str">
        <f t="shared" si="11"/>
        <v/>
      </c>
      <c r="AH46" t="str">
        <f t="shared" si="12"/>
        <v/>
      </c>
    </row>
    <row r="47" spans="1:34" x14ac:dyDescent="0.2">
      <c r="A47" s="5" t="str">
        <f>DATA!A47</f>
        <v>VA</v>
      </c>
      <c r="B47" s="5" t="str">
        <f>DATA!B47</f>
        <v xml:space="preserve"> Virginia</v>
      </c>
      <c r="C47" s="6">
        <f>DATA!C47</f>
        <v>1</v>
      </c>
      <c r="D47" s="15">
        <f>DATA!D47</f>
        <v>1</v>
      </c>
      <c r="E47" s="6">
        <f>DATA!E47</f>
        <v>2</v>
      </c>
      <c r="F47" s="6">
        <f>DATA!F47</f>
        <v>2</v>
      </c>
      <c r="G47" s="6">
        <f>DATA!G47</f>
        <v>0</v>
      </c>
      <c r="H47" s="6">
        <f>DATA!H47</f>
        <v>2</v>
      </c>
      <c r="I47" s="15">
        <f>DATA!I47</f>
        <v>2</v>
      </c>
      <c r="J47" s="6">
        <f>DATA!J47</f>
        <v>2</v>
      </c>
      <c r="K47" s="6">
        <f>DATA!K47</f>
        <v>1</v>
      </c>
      <c r="L47" s="6">
        <f>DATA!L47</f>
        <v>-1</v>
      </c>
      <c r="M47" s="19">
        <f>DATA!M47</f>
        <v>-1</v>
      </c>
      <c r="N47" s="33"/>
      <c r="O47" s="15">
        <f t="shared" si="7"/>
        <v>1</v>
      </c>
      <c r="P47" s="26"/>
      <c r="R47" s="6">
        <f t="shared" si="13"/>
        <v>0</v>
      </c>
      <c r="S47" s="6">
        <f t="shared" si="14"/>
        <v>2</v>
      </c>
      <c r="T47" s="23">
        <f t="shared" si="15"/>
        <v>1.4</v>
      </c>
      <c r="U47" s="26"/>
      <c r="W47" s="6">
        <f t="shared" si="16"/>
        <v>-1</v>
      </c>
      <c r="X47" s="6">
        <f t="shared" si="17"/>
        <v>2</v>
      </c>
      <c r="Y47" s="23">
        <f t="shared" si="18"/>
        <v>0.6</v>
      </c>
      <c r="Z47" s="23">
        <v>4.1732719999999999</v>
      </c>
      <c r="AA47" s="23">
        <f t="shared" si="19"/>
        <v>-0.79999999999999993</v>
      </c>
      <c r="AB47" s="51" t="s">
        <v>141</v>
      </c>
      <c r="AC47" s="57" t="str">
        <f t="shared" si="8"/>
        <v>Republican</v>
      </c>
      <c r="AD47" t="str">
        <f>IF(COUNTIF(I47:M47,"&gt;0")=5,"Always red",IF(COUNTIF(I47:M47,"&lt;0")=5,"Always blue",IF(COUNTIF(I47:M47,"=0")=5,"Always PR","Mixed")))</f>
        <v>Mixed</v>
      </c>
      <c r="AE47" t="str">
        <f t="shared" si="9"/>
        <v/>
      </c>
      <c r="AF47" t="str">
        <f t="shared" si="10"/>
        <v/>
      </c>
      <c r="AG47" t="str">
        <f t="shared" si="11"/>
        <v/>
      </c>
      <c r="AH47">
        <f t="shared" si="12"/>
        <v>1</v>
      </c>
    </row>
    <row r="48" spans="1:34" x14ac:dyDescent="0.2">
      <c r="A48" s="5" t="str">
        <f>DATA!A48</f>
        <v>WA</v>
      </c>
      <c r="B48" s="5" t="str">
        <f>DATA!B48</f>
        <v xml:space="preserve"> Washington</v>
      </c>
      <c r="C48" s="6">
        <f>DATA!C48</f>
        <v>-1</v>
      </c>
      <c r="D48" s="15">
        <f>DATA!D48</f>
        <v>-1</v>
      </c>
      <c r="E48" s="6">
        <f>DATA!E48</f>
        <v>-1</v>
      </c>
      <c r="F48" s="6">
        <f>DATA!F48</f>
        <v>-1</v>
      </c>
      <c r="G48" s="6">
        <f>DATA!G48</f>
        <v>-1</v>
      </c>
      <c r="H48" s="6">
        <f>DATA!H48</f>
        <v>0</v>
      </c>
      <c r="I48" s="15">
        <f>DATA!I48</f>
        <v>-1</v>
      </c>
      <c r="J48" s="6">
        <f>DATA!J48</f>
        <v>-1</v>
      </c>
      <c r="K48" s="6">
        <f>DATA!K48</f>
        <v>-1</v>
      </c>
      <c r="L48" s="6">
        <f>DATA!L48</f>
        <v>-1</v>
      </c>
      <c r="M48" s="19">
        <f>DATA!M48</f>
        <v>-1</v>
      </c>
      <c r="N48" s="33"/>
      <c r="O48" s="15">
        <f t="shared" si="7"/>
        <v>-1</v>
      </c>
      <c r="P48" s="26"/>
      <c r="R48" s="6">
        <f t="shared" si="13"/>
        <v>-1</v>
      </c>
      <c r="S48" s="6">
        <f t="shared" si="14"/>
        <v>0</v>
      </c>
      <c r="T48" s="23">
        <f t="shared" si="15"/>
        <v>-0.8</v>
      </c>
      <c r="U48" s="26"/>
      <c r="W48" s="6">
        <f t="shared" si="16"/>
        <v>-1</v>
      </c>
      <c r="X48" s="6">
        <f t="shared" si="17"/>
        <v>-1</v>
      </c>
      <c r="Y48" s="23">
        <f t="shared" si="18"/>
        <v>-1</v>
      </c>
      <c r="Z48" s="23">
        <v>1.1606259999999999</v>
      </c>
      <c r="AA48" s="23">
        <f t="shared" si="19"/>
        <v>-0.19999999999999996</v>
      </c>
      <c r="AB48" s="51" t="s">
        <v>143</v>
      </c>
      <c r="AC48" s="57" t="str">
        <f t="shared" si="8"/>
        <v>Commission</v>
      </c>
      <c r="AD48" t="str">
        <f>IF(COUNTIF(I48:M48,"&gt;0")=5,"Always red",IF(COUNTIF(I48:M48,"&lt;0")=5,"Always blue",IF(COUNTIF(I48:M48,"=0")=5,"Always PR","Mixed")))</f>
        <v>Always blue</v>
      </c>
      <c r="AE48" t="str">
        <f t="shared" si="9"/>
        <v/>
      </c>
      <c r="AF48">
        <f t="shared" si="10"/>
        <v>1</v>
      </c>
      <c r="AG48" t="str">
        <f t="shared" si="11"/>
        <v/>
      </c>
      <c r="AH48" t="str">
        <f t="shared" si="12"/>
        <v/>
      </c>
    </row>
    <row r="49" spans="1:34" x14ac:dyDescent="0.2">
      <c r="A49" s="5" t="str">
        <f>DATA!A49</f>
        <v>WV</v>
      </c>
      <c r="B49" s="5" t="str">
        <f>DATA!B49</f>
        <v xml:space="preserve"> West Virginia</v>
      </c>
      <c r="C49" s="6">
        <f>DATA!C49</f>
        <v>0</v>
      </c>
      <c r="D49" s="15">
        <f>DATA!D49</f>
        <v>0</v>
      </c>
      <c r="E49" s="6">
        <f>DATA!E49</f>
        <v>0</v>
      </c>
      <c r="F49" s="6">
        <f>DATA!F49</f>
        <v>0</v>
      </c>
      <c r="G49" s="6">
        <f>DATA!G49</f>
        <v>0</v>
      </c>
      <c r="H49" s="6">
        <f>DATA!H49</f>
        <v>0</v>
      </c>
      <c r="I49" s="15">
        <f>DATA!I49</f>
        <v>0</v>
      </c>
      <c r="J49" s="6">
        <f>DATA!J49</f>
        <v>1</v>
      </c>
      <c r="K49" s="6">
        <f>DATA!K49</f>
        <v>1</v>
      </c>
      <c r="L49" s="6">
        <f>DATA!L49</f>
        <v>1</v>
      </c>
      <c r="M49" s="19">
        <f>DATA!M49</f>
        <v>1</v>
      </c>
      <c r="N49" s="33"/>
      <c r="O49" s="15">
        <f t="shared" si="7"/>
        <v>0</v>
      </c>
      <c r="P49" s="26"/>
      <c r="R49" s="6">
        <f t="shared" si="13"/>
        <v>0</v>
      </c>
      <c r="S49" s="6">
        <f t="shared" si="14"/>
        <v>0</v>
      </c>
      <c r="T49" s="23">
        <f t="shared" si="15"/>
        <v>0</v>
      </c>
      <c r="U49" s="26"/>
      <c r="W49" s="6">
        <f t="shared" si="16"/>
        <v>0</v>
      </c>
      <c r="X49" s="6">
        <f t="shared" si="17"/>
        <v>1</v>
      </c>
      <c r="Y49" s="23">
        <f t="shared" si="18"/>
        <v>0.8</v>
      </c>
      <c r="Z49" s="23">
        <v>0.78665700000000005</v>
      </c>
      <c r="AA49" s="23">
        <f t="shared" si="19"/>
        <v>0.8</v>
      </c>
      <c r="AB49" s="51" t="s">
        <v>144</v>
      </c>
      <c r="AC49" s="57" t="str">
        <f t="shared" si="8"/>
        <v>Democratic</v>
      </c>
      <c r="AD49" t="str">
        <f>IF(COUNTIF(I49:M49,"&gt;0")=5,"Always red",IF(COUNTIF(I49:M49,"&lt;0")=5,"Always blue",IF(COUNTIF(I49:M49,"=0")=5,"Always PR","Mixed")))</f>
        <v>Mixed</v>
      </c>
      <c r="AE49" t="str">
        <f t="shared" si="9"/>
        <v/>
      </c>
      <c r="AF49" t="str">
        <f t="shared" si="10"/>
        <v/>
      </c>
      <c r="AG49" t="str">
        <f t="shared" si="11"/>
        <v/>
      </c>
      <c r="AH49">
        <f t="shared" si="12"/>
        <v>1</v>
      </c>
    </row>
    <row r="50" spans="1:34" x14ac:dyDescent="0.2">
      <c r="A50" s="5" t="str">
        <f>DATA!A50</f>
        <v>WI</v>
      </c>
      <c r="B50" s="5" t="str">
        <f>DATA!B50</f>
        <v xml:space="preserve"> Wisconsin</v>
      </c>
      <c r="C50" s="6">
        <f>DATA!C50</f>
        <v>-1</v>
      </c>
      <c r="D50" s="15">
        <f>DATA!D50</f>
        <v>0</v>
      </c>
      <c r="E50" s="6">
        <f>DATA!E50</f>
        <v>0</v>
      </c>
      <c r="F50" s="6">
        <f>DATA!F50</f>
        <v>-1</v>
      </c>
      <c r="G50" s="6">
        <f>DATA!G50</f>
        <v>-1</v>
      </c>
      <c r="H50" s="6">
        <f>DATA!H50</f>
        <v>1</v>
      </c>
      <c r="I50" s="15">
        <f>DATA!I50</f>
        <v>1</v>
      </c>
      <c r="J50" s="6">
        <f>DATA!J50</f>
        <v>1</v>
      </c>
      <c r="K50" s="6">
        <f>DATA!K50</f>
        <v>1</v>
      </c>
      <c r="L50" s="6">
        <f>DATA!L50</f>
        <v>1</v>
      </c>
      <c r="M50" s="19">
        <f>DATA!M50</f>
        <v>1</v>
      </c>
      <c r="N50" s="33"/>
      <c r="O50" s="15">
        <f t="shared" si="7"/>
        <v>-1</v>
      </c>
      <c r="P50" s="26"/>
      <c r="R50" s="6">
        <f t="shared" si="13"/>
        <v>-1</v>
      </c>
      <c r="S50" s="6">
        <f t="shared" si="14"/>
        <v>1</v>
      </c>
      <c r="T50" s="23">
        <f t="shared" si="15"/>
        <v>-0.2</v>
      </c>
      <c r="U50" s="26"/>
      <c r="W50" s="6">
        <f t="shared" si="16"/>
        <v>1</v>
      </c>
      <c r="X50" s="6">
        <f t="shared" si="17"/>
        <v>1</v>
      </c>
      <c r="Y50" s="23">
        <f t="shared" si="18"/>
        <v>1</v>
      </c>
      <c r="Z50" s="23">
        <v>0</v>
      </c>
      <c r="AA50" s="23">
        <f t="shared" si="19"/>
        <v>1.2</v>
      </c>
      <c r="AB50" s="51" t="s">
        <v>141</v>
      </c>
      <c r="AC50" s="57" t="str">
        <f t="shared" si="8"/>
        <v>Republican</v>
      </c>
      <c r="AD50" t="str">
        <f>IF(COUNTIF(I50:M50,"&gt;0")=5,"Always red",IF(COUNTIF(I50:M50,"&lt;0")=5,"Always blue",IF(COUNTIF(I50:M50,"=0")=5,"Always PR","Mixed")))</f>
        <v>Always red</v>
      </c>
      <c r="AE50">
        <f t="shared" si="9"/>
        <v>1</v>
      </c>
      <c r="AF50" t="str">
        <f t="shared" si="10"/>
        <v/>
      </c>
      <c r="AG50" t="str">
        <f t="shared" si="11"/>
        <v/>
      </c>
      <c r="AH50" t="str">
        <f t="shared" si="12"/>
        <v/>
      </c>
    </row>
    <row r="51" spans="1:34" x14ac:dyDescent="0.2">
      <c r="A51" s="7" t="str">
        <f>DATA!A51</f>
        <v>WY</v>
      </c>
      <c r="B51" s="7" t="str">
        <f>DATA!B51</f>
        <v xml:space="preserve"> Wyoming</v>
      </c>
      <c r="C51" s="8">
        <f>DATA!C51</f>
        <v>1</v>
      </c>
      <c r="D51" s="16">
        <f>DATA!D51</f>
        <v>1</v>
      </c>
      <c r="E51" s="8">
        <f>DATA!E51</f>
        <v>1</v>
      </c>
      <c r="F51" s="8">
        <f>DATA!F51</f>
        <v>1</v>
      </c>
      <c r="G51" s="8">
        <f>DATA!G51</f>
        <v>1</v>
      </c>
      <c r="H51" s="8">
        <f>DATA!H51</f>
        <v>1</v>
      </c>
      <c r="I51" s="16">
        <f>DATA!I51</f>
        <v>1</v>
      </c>
      <c r="J51" s="8">
        <f>DATA!J51</f>
        <v>1</v>
      </c>
      <c r="K51" s="8">
        <f>DATA!K51</f>
        <v>1</v>
      </c>
      <c r="L51" s="8">
        <f>DATA!L51</f>
        <v>1</v>
      </c>
      <c r="M51" s="20">
        <f>DATA!M51</f>
        <v>1</v>
      </c>
      <c r="N51" s="33"/>
      <c r="O51" s="16">
        <f t="shared" si="7"/>
        <v>1</v>
      </c>
      <c r="P51" s="26"/>
      <c r="Q51" s="24"/>
      <c r="R51" s="8">
        <f t="shared" si="13"/>
        <v>1</v>
      </c>
      <c r="S51" s="8">
        <f t="shared" si="14"/>
        <v>1</v>
      </c>
      <c r="T51" s="25">
        <f t="shared" si="15"/>
        <v>1</v>
      </c>
      <c r="U51" s="26"/>
      <c r="V51" s="24"/>
      <c r="W51" s="8">
        <f t="shared" si="16"/>
        <v>1</v>
      </c>
      <c r="X51" s="8">
        <f t="shared" si="17"/>
        <v>1</v>
      </c>
      <c r="Y51" s="25">
        <f t="shared" si="18"/>
        <v>1</v>
      </c>
      <c r="Z51" s="25">
        <v>0</v>
      </c>
      <c r="AA51" s="25">
        <f t="shared" si="19"/>
        <v>0</v>
      </c>
      <c r="AB51" s="52" t="s">
        <v>142</v>
      </c>
      <c r="AC51" s="25" t="str">
        <f t="shared" si="8"/>
        <v>N/A</v>
      </c>
      <c r="AD51" s="24" t="str">
        <f>IF(COUNTIF(I51:M51,"&gt;0")=5,"Always red",IF(COUNTIF(I51:M51,"&lt;0")=5,"Always blue",IF(COUNTIF(I51:M51,"=0")=5,"Always PR","Mixed")))</f>
        <v>Always red</v>
      </c>
      <c r="AE51" s="24">
        <f t="shared" si="9"/>
        <v>1</v>
      </c>
      <c r="AF51" s="24" t="str">
        <f t="shared" si="10"/>
        <v/>
      </c>
      <c r="AG51" s="24" t="str">
        <f t="shared" si="11"/>
        <v/>
      </c>
      <c r="AH51" s="24" t="str">
        <f t="shared" si="12"/>
        <v/>
      </c>
    </row>
    <row r="52" spans="1:34" x14ac:dyDescent="0.2">
      <c r="A52" s="5" t="s">
        <v>127</v>
      </c>
      <c r="B52" s="5"/>
      <c r="C52" s="6">
        <f t="shared" ref="C52:M52" si="20">COUNTIF(C2:C51,"=0")</f>
        <v>10</v>
      </c>
      <c r="D52" s="15">
        <f t="shared" si="20"/>
        <v>12</v>
      </c>
      <c r="E52" s="6">
        <f t="shared" si="20"/>
        <v>12</v>
      </c>
      <c r="F52" s="6">
        <f t="shared" si="20"/>
        <v>13</v>
      </c>
      <c r="G52" s="6">
        <f t="shared" si="20"/>
        <v>12</v>
      </c>
      <c r="H52" s="6">
        <f t="shared" si="20"/>
        <v>8</v>
      </c>
      <c r="I52" s="15">
        <f t="shared" si="20"/>
        <v>7</v>
      </c>
      <c r="J52" s="6">
        <f t="shared" si="20"/>
        <v>7</v>
      </c>
      <c r="K52" s="6">
        <f t="shared" si="20"/>
        <v>6</v>
      </c>
      <c r="L52" s="6">
        <f t="shared" si="20"/>
        <v>4</v>
      </c>
      <c r="M52" s="6">
        <f t="shared" si="20"/>
        <v>5</v>
      </c>
      <c r="N52" s="33"/>
      <c r="O52" s="15"/>
      <c r="P52" s="26"/>
      <c r="R52" s="6">
        <f t="shared" ref="R52" si="21">MIN(D52:H52)</f>
        <v>8</v>
      </c>
      <c r="S52" s="6">
        <f t="shared" ref="S52" si="22">MAX(D52:H52)</f>
        <v>13</v>
      </c>
      <c r="T52" s="23">
        <f t="shared" ref="T52" si="23">AVERAGE(D52:H52)</f>
        <v>11.4</v>
      </c>
      <c r="U52" s="26"/>
      <c r="W52" s="6">
        <f t="shared" si="16"/>
        <v>4</v>
      </c>
      <c r="X52" s="6">
        <f t="shared" si="17"/>
        <v>7</v>
      </c>
      <c r="Y52" s="23">
        <f t="shared" si="18"/>
        <v>5.8</v>
      </c>
      <c r="Z52" s="23"/>
      <c r="AA52" s="23">
        <f t="shared" si="19"/>
        <v>-5.6000000000000005</v>
      </c>
      <c r="AB52" s="51"/>
      <c r="AC52" s="57"/>
      <c r="AE52">
        <f>SUM(AE2:AE51)</f>
        <v>23</v>
      </c>
      <c r="AF52">
        <f>SUM(AF2:AF51)</f>
        <v>11</v>
      </c>
      <c r="AG52">
        <f t="shared" ref="AG52:AH52" si="24">SUM(AG2:AG51)</f>
        <v>1</v>
      </c>
      <c r="AH52">
        <f t="shared" si="24"/>
        <v>15</v>
      </c>
    </row>
    <row r="53" spans="1:34" x14ac:dyDescent="0.2">
      <c r="A53" s="34"/>
      <c r="B53" s="5"/>
      <c r="C53" s="36">
        <f>C52/50</f>
        <v>0.2</v>
      </c>
      <c r="D53" s="37">
        <f t="shared" ref="D53:M53" si="25">D52/50</f>
        <v>0.24</v>
      </c>
      <c r="E53" s="36">
        <f t="shared" si="25"/>
        <v>0.24</v>
      </c>
      <c r="F53" s="36">
        <f t="shared" si="25"/>
        <v>0.26</v>
      </c>
      <c r="G53" s="36">
        <f t="shared" si="25"/>
        <v>0.24</v>
      </c>
      <c r="H53" s="36">
        <f t="shared" si="25"/>
        <v>0.16</v>
      </c>
      <c r="I53" s="37">
        <f t="shared" si="25"/>
        <v>0.14000000000000001</v>
      </c>
      <c r="J53" s="36">
        <f t="shared" si="25"/>
        <v>0.14000000000000001</v>
      </c>
      <c r="K53" s="36">
        <f t="shared" si="25"/>
        <v>0.12</v>
      </c>
      <c r="L53" s="36">
        <f t="shared" si="25"/>
        <v>0.08</v>
      </c>
      <c r="M53" s="38">
        <f t="shared" si="25"/>
        <v>0.1</v>
      </c>
      <c r="N53" s="33"/>
      <c r="O53" s="15"/>
      <c r="P53" s="26"/>
      <c r="U53" s="26"/>
      <c r="AB53" s="28"/>
      <c r="AC53" s="49"/>
      <c r="AE53" s="36">
        <f t="shared" ref="AE53:AF53" si="26">AE52/50</f>
        <v>0.46</v>
      </c>
      <c r="AF53" s="36">
        <f t="shared" si="26"/>
        <v>0.22</v>
      </c>
      <c r="AG53" s="36">
        <f t="shared" ref="AG53:AH53" si="27">AG52/50</f>
        <v>0.02</v>
      </c>
      <c r="AH53" s="36">
        <f t="shared" si="27"/>
        <v>0.3</v>
      </c>
    </row>
    <row r="54" spans="1:34" x14ac:dyDescent="0.2">
      <c r="A54" s="5"/>
      <c r="B54" s="5"/>
      <c r="D54" s="15"/>
      <c r="I54" s="15"/>
      <c r="M54" s="19"/>
      <c r="N54" s="33"/>
      <c r="O54" s="28"/>
      <c r="P54" s="26"/>
      <c r="U54" s="26"/>
      <c r="AB54" s="28"/>
      <c r="AC54" s="49"/>
    </row>
    <row r="55" spans="1:34" x14ac:dyDescent="0.2">
      <c r="A55" s="5"/>
      <c r="B55" s="5"/>
      <c r="D55" s="15"/>
      <c r="I55" s="15"/>
      <c r="M55" s="19"/>
      <c r="N55" s="33"/>
      <c r="O55" s="28"/>
      <c r="P55" s="26"/>
      <c r="U55" s="26"/>
      <c r="AB55" s="28"/>
      <c r="AC55" s="49"/>
    </row>
    <row r="56" spans="1:34" x14ac:dyDescent="0.2">
      <c r="A56" s="12" t="s">
        <v>118</v>
      </c>
      <c r="B56" s="7"/>
      <c r="C56" s="11">
        <f t="shared" ref="C56:M56" si="28">C1</f>
        <v>2000</v>
      </c>
      <c r="D56" s="14">
        <f t="shared" si="28"/>
        <v>2002</v>
      </c>
      <c r="E56" s="11">
        <f t="shared" si="28"/>
        <v>2004</v>
      </c>
      <c r="F56" s="11">
        <f t="shared" si="28"/>
        <v>2006</v>
      </c>
      <c r="G56" s="11">
        <f t="shared" si="28"/>
        <v>2008</v>
      </c>
      <c r="H56" s="11">
        <f t="shared" si="28"/>
        <v>2010</v>
      </c>
      <c r="I56" s="14">
        <f t="shared" si="28"/>
        <v>2012</v>
      </c>
      <c r="J56" s="11">
        <f t="shared" si="28"/>
        <v>2014</v>
      </c>
      <c r="K56" s="11">
        <f t="shared" si="28"/>
        <v>2016</v>
      </c>
      <c r="L56" s="11">
        <f t="shared" si="28"/>
        <v>2018</v>
      </c>
      <c r="M56" s="18">
        <f t="shared" si="28"/>
        <v>2020</v>
      </c>
      <c r="N56" s="33"/>
      <c r="O56" s="14">
        <f>O1</f>
        <v>2000</v>
      </c>
      <c r="P56" s="26"/>
      <c r="Q56" s="11" t="str">
        <f>Q1</f>
        <v>2002 – 2010</v>
      </c>
      <c r="R56" s="11" t="str">
        <f>R1</f>
        <v>min</v>
      </c>
      <c r="S56" s="11" t="str">
        <f>S1</f>
        <v>max</v>
      </c>
      <c r="T56" s="11" t="str">
        <f>T1</f>
        <v>avg</v>
      </c>
      <c r="U56" s="26"/>
      <c r="V56" s="11" t="str">
        <f>V1</f>
        <v>2012 - 2020</v>
      </c>
      <c r="W56" s="11" t="str">
        <f>W1</f>
        <v>min</v>
      </c>
      <c r="X56" s="11" t="str">
        <f>X1</f>
        <v>max</v>
      </c>
      <c r="Y56" s="11" t="str">
        <f>Y1</f>
        <v>avg</v>
      </c>
      <c r="Z56" s="11"/>
      <c r="AA56" s="11" t="str">
        <f>AA1</f>
        <v>chg</v>
      </c>
      <c r="AB56" s="53"/>
      <c r="AC56" s="48"/>
    </row>
    <row r="57" spans="1:34" x14ac:dyDescent="0.2">
      <c r="A57" s="9" t="s">
        <v>102</v>
      </c>
      <c r="B57" s="9" t="str">
        <f>DATA!B59</f>
        <v xml:space="preserve"> </v>
      </c>
      <c r="C57" s="10">
        <f>DATA!C59</f>
        <v>214</v>
      </c>
      <c r="D57" s="17">
        <f>DATA!D59</f>
        <v>226</v>
      </c>
      <c r="E57" s="10">
        <f>DATA!E59</f>
        <v>220</v>
      </c>
      <c r="F57" s="10">
        <f>DATA!F59</f>
        <v>205</v>
      </c>
      <c r="G57" s="10">
        <f>DATA!G59</f>
        <v>199</v>
      </c>
      <c r="H57" s="10">
        <f>DATA!H59</f>
        <v>229</v>
      </c>
      <c r="I57" s="17">
        <f>DATA!I59</f>
        <v>216</v>
      </c>
      <c r="J57" s="10">
        <f>DATA!J59</f>
        <v>229</v>
      </c>
      <c r="K57" s="10">
        <f>DATA!K59</f>
        <v>221</v>
      </c>
      <c r="L57" s="10">
        <f>DATA!L59</f>
        <v>203</v>
      </c>
      <c r="M57" s="21">
        <f>DATA!M59</f>
        <v>216</v>
      </c>
      <c r="N57" s="33"/>
      <c r="O57" s="17">
        <f t="shared" si="7"/>
        <v>214</v>
      </c>
      <c r="P57" s="26"/>
      <c r="Q57" s="30"/>
      <c r="R57" s="10">
        <f>MIN(D57:H57)</f>
        <v>199</v>
      </c>
      <c r="S57" s="10">
        <f>MAX(D57:H57)</f>
        <v>229</v>
      </c>
      <c r="T57" s="31">
        <f>AVERAGE(D57:H57)</f>
        <v>215.8</v>
      </c>
      <c r="U57" s="26"/>
      <c r="V57" s="30"/>
      <c r="W57" s="10">
        <f>MIN(I57:M57)</f>
        <v>203</v>
      </c>
      <c r="X57" s="10">
        <f>MAX(I57:M57)</f>
        <v>229</v>
      </c>
      <c r="Y57" s="31">
        <f>AVERAGE(I57:M57)</f>
        <v>217</v>
      </c>
      <c r="Z57" s="31"/>
      <c r="AA57" s="30">
        <f>Y57-T57</f>
        <v>1.1999999999999886</v>
      </c>
      <c r="AB57" s="28"/>
      <c r="AC57" s="49"/>
    </row>
    <row r="58" spans="1:34" x14ac:dyDescent="0.2">
      <c r="A58" s="5" t="s">
        <v>119</v>
      </c>
      <c r="B58" s="5" t="str">
        <f>DATA!B61</f>
        <v xml:space="preserve"> </v>
      </c>
      <c r="C58" s="6">
        <f>DATA!C61</f>
        <v>-3</v>
      </c>
      <c r="D58" s="15">
        <f>DATA!D61</f>
        <v>8</v>
      </c>
      <c r="E58" s="6">
        <f>DATA!E61</f>
        <v>2</v>
      </c>
      <c r="F58" s="6">
        <f>DATA!F61</f>
        <v>-12</v>
      </c>
      <c r="G58" s="6">
        <f>DATA!G61</f>
        <v>-18</v>
      </c>
      <c r="H58" s="6">
        <f>DATA!H61</f>
        <v>11</v>
      </c>
      <c r="I58" s="15">
        <f>DATA!I61</f>
        <v>-1</v>
      </c>
      <c r="J58" s="6">
        <f>DATA!J61</f>
        <v>11</v>
      </c>
      <c r="K58" s="6">
        <f>DATA!K61</f>
        <v>3</v>
      </c>
      <c r="L58" s="6">
        <f>DATA!L61</f>
        <v>-14</v>
      </c>
      <c r="M58" s="19">
        <f>DATA!M61</f>
        <v>-1</v>
      </c>
      <c r="N58" s="33"/>
      <c r="O58" s="15">
        <f t="shared" si="7"/>
        <v>-3</v>
      </c>
      <c r="P58" s="26"/>
      <c r="R58" s="6">
        <f>MIN(D58:H58)</f>
        <v>-18</v>
      </c>
      <c r="S58" s="6">
        <f>MAX(D58:H58)</f>
        <v>11</v>
      </c>
      <c r="T58" s="23">
        <f>AVERAGE(D58:H58)</f>
        <v>-1.8</v>
      </c>
      <c r="U58" s="26"/>
      <c r="W58" s="6">
        <f>MIN(I58:M58)</f>
        <v>-14</v>
      </c>
      <c r="X58" s="6">
        <f>MAX(I58:M58)</f>
        <v>11</v>
      </c>
      <c r="Y58" s="23">
        <f>AVERAGE(I58:M58)</f>
        <v>-0.4</v>
      </c>
      <c r="Z58" s="23"/>
      <c r="AA58">
        <f>Y58-T58</f>
        <v>1.4</v>
      </c>
      <c r="AB58" s="28"/>
      <c r="AC58" s="49"/>
    </row>
    <row r="59" spans="1:34" x14ac:dyDescent="0.2">
      <c r="A59" s="5"/>
      <c r="B59" s="5"/>
      <c r="D59" s="15"/>
      <c r="I59" s="15"/>
      <c r="M59" s="19"/>
      <c r="N59" s="33"/>
      <c r="O59" s="28"/>
      <c r="P59" s="26"/>
      <c r="U59" s="26"/>
      <c r="AB59" s="28"/>
      <c r="AC59" s="49"/>
    </row>
    <row r="60" spans="1:34" x14ac:dyDescent="0.2">
      <c r="A60" s="12" t="s">
        <v>120</v>
      </c>
      <c r="B60" s="7"/>
      <c r="C60" s="8"/>
      <c r="D60" s="16"/>
      <c r="E60" s="8"/>
      <c r="F60" s="8"/>
      <c r="G60" s="8"/>
      <c r="H60" s="8"/>
      <c r="I60" s="16"/>
      <c r="J60" s="8"/>
      <c r="K60" s="8"/>
      <c r="L60" s="8"/>
      <c r="M60" s="20"/>
      <c r="N60" s="33"/>
      <c r="O60" s="29"/>
      <c r="P60" s="26"/>
      <c r="Q60" s="24"/>
      <c r="R60" s="24"/>
      <c r="S60" s="24"/>
      <c r="T60" s="24"/>
      <c r="U60" s="26"/>
      <c r="V60" s="24"/>
      <c r="W60" s="24"/>
      <c r="X60" s="24"/>
      <c r="Y60" s="24"/>
      <c r="Z60" s="24"/>
      <c r="AA60" s="24"/>
      <c r="AB60" s="28"/>
      <c r="AC60" s="49"/>
    </row>
    <row r="61" spans="1:34" x14ac:dyDescent="0.2">
      <c r="A61" s="5" t="str">
        <f>DATA!A52</f>
        <v>REP</v>
      </c>
      <c r="B61" s="5" t="str">
        <f>DATA!B52</f>
        <v xml:space="preserve"> </v>
      </c>
      <c r="C61" s="6">
        <f>DATA!C52</f>
        <v>221</v>
      </c>
      <c r="D61" s="15">
        <f>DATA!D52</f>
        <v>229</v>
      </c>
      <c r="E61" s="6">
        <f>DATA!E52</f>
        <v>233</v>
      </c>
      <c r="F61" s="6">
        <f>DATA!F52</f>
        <v>202</v>
      </c>
      <c r="G61" s="6">
        <f>DATA!G52</f>
        <v>178</v>
      </c>
      <c r="H61" s="6">
        <f>DATA!H52</f>
        <v>242</v>
      </c>
      <c r="I61" s="15">
        <f>DATA!I52</f>
        <v>234</v>
      </c>
      <c r="J61" s="6">
        <f>DATA!J52</f>
        <v>247</v>
      </c>
      <c r="K61" s="6">
        <f>DATA!K52</f>
        <v>241</v>
      </c>
      <c r="L61" s="6">
        <f>DATA!L52</f>
        <v>199</v>
      </c>
      <c r="M61" s="19">
        <f>DATA!M52</f>
        <v>213</v>
      </c>
      <c r="N61" s="33"/>
      <c r="O61" s="15">
        <f t="shared" si="7"/>
        <v>221</v>
      </c>
      <c r="P61" s="26"/>
      <c r="R61" s="6">
        <f>MIN(D61:H61)</f>
        <v>178</v>
      </c>
      <c r="S61" s="6">
        <f>MAX(D61:H61)</f>
        <v>242</v>
      </c>
      <c r="T61" s="23">
        <f>AVERAGE(D61:H61)</f>
        <v>216.8</v>
      </c>
      <c r="U61" s="26"/>
      <c r="W61" s="6">
        <f>MIN(I61:M61)</f>
        <v>199</v>
      </c>
      <c r="X61" s="6">
        <f>MAX(I61:M61)</f>
        <v>247</v>
      </c>
      <c r="Y61" s="23">
        <f>AVERAGE(I61:M61)</f>
        <v>226.8</v>
      </c>
      <c r="Z61" s="23"/>
      <c r="AA61">
        <f>Y61-T61</f>
        <v>10</v>
      </c>
      <c r="AB61" s="28"/>
      <c r="AC61" s="49"/>
    </row>
    <row r="62" spans="1:34" x14ac:dyDescent="0.2">
      <c r="A62" s="7" t="str">
        <f>DATA!A53</f>
        <v>DEM</v>
      </c>
      <c r="B62" s="7" t="str">
        <f>DATA!B53</f>
        <v xml:space="preserve"> </v>
      </c>
      <c r="C62" s="8">
        <f>DATA!C53</f>
        <v>212</v>
      </c>
      <c r="D62" s="16">
        <f>DATA!D53</f>
        <v>205</v>
      </c>
      <c r="E62" s="8">
        <f>DATA!E53</f>
        <v>201</v>
      </c>
      <c r="F62" s="8">
        <f>DATA!F53</f>
        <v>233</v>
      </c>
      <c r="G62" s="8">
        <f>DATA!G53</f>
        <v>257</v>
      </c>
      <c r="H62" s="8">
        <f>DATA!H53</f>
        <v>193</v>
      </c>
      <c r="I62" s="16">
        <f>DATA!I53</f>
        <v>201</v>
      </c>
      <c r="J62" s="8">
        <f>DATA!J53</f>
        <v>188</v>
      </c>
      <c r="K62" s="8">
        <f>DATA!K53</f>
        <v>194</v>
      </c>
      <c r="L62" s="8">
        <f>DATA!L53</f>
        <v>235</v>
      </c>
      <c r="M62" s="20">
        <f>DATA!M53</f>
        <v>222</v>
      </c>
      <c r="N62" s="33"/>
      <c r="O62" s="16">
        <f t="shared" si="7"/>
        <v>212</v>
      </c>
      <c r="P62" s="26"/>
      <c r="Q62" s="24"/>
      <c r="R62" s="8">
        <f>MIN(D62:H62)</f>
        <v>193</v>
      </c>
      <c r="S62" s="8">
        <f>MAX(D62:H62)</f>
        <v>257</v>
      </c>
      <c r="T62" s="25">
        <f>AVERAGE(D62:H62)</f>
        <v>217.8</v>
      </c>
      <c r="U62" s="26"/>
      <c r="V62" s="24"/>
      <c r="W62" s="8">
        <f>MIN(I62:M62)</f>
        <v>188</v>
      </c>
      <c r="X62" s="8">
        <f>MAX(I62:M62)</f>
        <v>235</v>
      </c>
      <c r="Y62" s="25">
        <f>AVERAGE(I62:M62)</f>
        <v>208</v>
      </c>
      <c r="Z62" s="25"/>
      <c r="AA62" s="24">
        <f>Y62-T62</f>
        <v>-9.8000000000000114</v>
      </c>
      <c r="AB62" s="28"/>
      <c r="AC62" s="49"/>
    </row>
    <row r="63" spans="1:34" x14ac:dyDescent="0.2">
      <c r="A63" s="5" t="s">
        <v>115</v>
      </c>
      <c r="B63" s="5" t="str">
        <f>DATA!B62</f>
        <v xml:space="preserve"> </v>
      </c>
      <c r="C63" s="6">
        <f>DATA!C62</f>
        <v>3</v>
      </c>
      <c r="D63" s="15">
        <f>DATA!D62</f>
        <v>11</v>
      </c>
      <c r="E63" s="6">
        <f>DATA!E62</f>
        <v>15</v>
      </c>
      <c r="F63" s="6">
        <f>DATA!F62</f>
        <v>-15</v>
      </c>
      <c r="G63" s="6">
        <f>DATA!G62</f>
        <v>-39</v>
      </c>
      <c r="H63" s="6">
        <f>DATA!H62</f>
        <v>24</v>
      </c>
      <c r="I63" s="15">
        <f>DATA!I62</f>
        <v>16</v>
      </c>
      <c r="J63" s="6">
        <f>DATA!J62</f>
        <v>29</v>
      </c>
      <c r="K63" s="6">
        <f>DATA!K62</f>
        <v>23</v>
      </c>
      <c r="L63" s="6">
        <f>DATA!L62</f>
        <v>-17</v>
      </c>
      <c r="M63" s="19">
        <f>DATA!M62</f>
        <v>-4</v>
      </c>
      <c r="N63" s="33"/>
      <c r="O63" s="15">
        <f t="shared" si="7"/>
        <v>3</v>
      </c>
      <c r="P63" s="26"/>
      <c r="R63" s="6">
        <f>MIN(D63:H63)</f>
        <v>-39</v>
      </c>
      <c r="S63" s="6">
        <f>MAX(D63:H63)</f>
        <v>24</v>
      </c>
      <c r="T63" s="23">
        <f>AVERAGE(D63:H63)</f>
        <v>-0.8</v>
      </c>
      <c r="U63" s="26"/>
      <c r="W63" s="6">
        <f>MIN(I63:M63)</f>
        <v>-17</v>
      </c>
      <c r="X63" s="6">
        <f>MAX(I63:M63)</f>
        <v>29</v>
      </c>
      <c r="Y63" s="23">
        <f>AVERAGE(I63:M63)</f>
        <v>9.4</v>
      </c>
      <c r="Z63" s="23"/>
      <c r="AA63">
        <f>Y63-T63</f>
        <v>10.200000000000001</v>
      </c>
      <c r="AB63" s="28"/>
      <c r="AC63" s="49"/>
    </row>
    <row r="64" spans="1:34" x14ac:dyDescent="0.2">
      <c r="A64" s="5"/>
      <c r="B64" s="5"/>
      <c r="D64" s="15"/>
      <c r="I64" s="15"/>
      <c r="M64" s="19"/>
      <c r="N64" s="33"/>
      <c r="O64" s="28"/>
      <c r="P64" s="26"/>
      <c r="U64" s="26"/>
      <c r="AB64" s="28"/>
      <c r="AC64" s="49"/>
    </row>
    <row r="65" spans="1:29" x14ac:dyDescent="0.2">
      <c r="A65" s="12" t="s">
        <v>114</v>
      </c>
      <c r="B65" s="7"/>
      <c r="C65" s="8"/>
      <c r="D65" s="16"/>
      <c r="E65" s="8"/>
      <c r="F65" s="8"/>
      <c r="G65" s="8"/>
      <c r="H65" s="8"/>
      <c r="I65" s="16"/>
      <c r="J65" s="8"/>
      <c r="K65" s="8"/>
      <c r="L65" s="8"/>
      <c r="M65" s="20"/>
      <c r="N65" s="33"/>
      <c r="O65" s="29"/>
      <c r="P65" s="26"/>
      <c r="Q65" s="24"/>
      <c r="R65" s="24"/>
      <c r="S65" s="24"/>
      <c r="T65" s="24"/>
      <c r="U65" s="26"/>
      <c r="V65" s="24"/>
      <c r="W65" s="24"/>
      <c r="X65" s="24"/>
      <c r="Y65" s="24"/>
      <c r="Z65" s="24"/>
      <c r="AA65" s="24"/>
      <c r="AB65" s="28"/>
      <c r="AC65" s="49"/>
    </row>
    <row r="66" spans="1:29" x14ac:dyDescent="0.2">
      <c r="A66" s="5" t="s">
        <v>116</v>
      </c>
      <c r="B66" s="5" t="str">
        <f>DATA!B56</f>
        <v xml:space="preserve"> </v>
      </c>
      <c r="C66" s="6">
        <f>DATA!C56</f>
        <v>24</v>
      </c>
      <c r="D66" s="15">
        <f>DATA!D56</f>
        <v>25</v>
      </c>
      <c r="E66" s="6">
        <f>DATA!E56</f>
        <v>30</v>
      </c>
      <c r="F66" s="6">
        <f>DATA!F56</f>
        <v>21</v>
      </c>
      <c r="G66" s="6">
        <f>DATA!G56</f>
        <v>12</v>
      </c>
      <c r="H66" s="6">
        <f>DATA!H56</f>
        <v>34</v>
      </c>
      <c r="I66" s="15">
        <f>DATA!I56</f>
        <v>43</v>
      </c>
      <c r="J66" s="6">
        <f>DATA!J56</f>
        <v>42</v>
      </c>
      <c r="K66" s="6">
        <f>DATA!K56</f>
        <v>41</v>
      </c>
      <c r="L66" s="6">
        <f>DATA!L56</f>
        <v>34</v>
      </c>
      <c r="M66" s="19">
        <f>DATA!M56</f>
        <v>30</v>
      </c>
      <c r="N66" s="33"/>
      <c r="O66" s="15">
        <f t="shared" si="7"/>
        <v>24</v>
      </c>
      <c r="P66" s="26"/>
      <c r="R66" s="6">
        <f>MIN(D66:H66)</f>
        <v>12</v>
      </c>
      <c r="S66" s="6">
        <f>MAX(D66:H66)</f>
        <v>34</v>
      </c>
      <c r="T66" s="23">
        <f>AVERAGE(D66:H66)</f>
        <v>24.4</v>
      </c>
      <c r="U66" s="26"/>
      <c r="W66" s="6">
        <f>MIN(I66:M66)</f>
        <v>30</v>
      </c>
      <c r="X66" s="6">
        <f>MAX(I66:M66)</f>
        <v>43</v>
      </c>
      <c r="Y66" s="23">
        <f>AVERAGE(I66:M66)</f>
        <v>38</v>
      </c>
      <c r="Z66" s="23"/>
      <c r="AA66">
        <f>Y66-T66</f>
        <v>13.600000000000001</v>
      </c>
      <c r="AB66" s="28"/>
      <c r="AC66" s="49"/>
    </row>
    <row r="67" spans="1:29" x14ac:dyDescent="0.2">
      <c r="A67" s="7" t="s">
        <v>104</v>
      </c>
      <c r="B67" s="7" t="str">
        <f>DATA!B57</f>
        <v xml:space="preserve"> </v>
      </c>
      <c r="C67" s="8">
        <f>DATA!C57</f>
        <v>-17</v>
      </c>
      <c r="D67" s="16">
        <f>DATA!D57</f>
        <v>-22</v>
      </c>
      <c r="E67" s="8">
        <f>DATA!E57</f>
        <v>-17</v>
      </c>
      <c r="F67" s="8">
        <f>DATA!F57</f>
        <v>-24</v>
      </c>
      <c r="G67" s="8">
        <f>DATA!G57</f>
        <v>-33</v>
      </c>
      <c r="H67" s="8">
        <f>DATA!H57</f>
        <v>-21</v>
      </c>
      <c r="I67" s="16">
        <f>DATA!I57</f>
        <v>-25</v>
      </c>
      <c r="J67" s="8">
        <f>DATA!J57</f>
        <v>-24</v>
      </c>
      <c r="K67" s="8">
        <f>DATA!K57</f>
        <v>-21</v>
      </c>
      <c r="L67" s="8">
        <f>DATA!L57</f>
        <v>-38</v>
      </c>
      <c r="M67" s="20">
        <f>DATA!M57</f>
        <v>-33</v>
      </c>
      <c r="N67" s="33"/>
      <c r="O67" s="16">
        <f t="shared" si="7"/>
        <v>-17</v>
      </c>
      <c r="P67" s="26"/>
      <c r="Q67" s="24"/>
      <c r="R67" s="8">
        <f>MIN(D67:H67)</f>
        <v>-33</v>
      </c>
      <c r="S67" s="8">
        <f>MAX(D67:H67)</f>
        <v>-17</v>
      </c>
      <c r="T67" s="25">
        <f>AVERAGE(D67:H67)</f>
        <v>-23.4</v>
      </c>
      <c r="U67" s="26"/>
      <c r="V67" s="24"/>
      <c r="W67" s="8">
        <f>MIN(I67:M67)</f>
        <v>-38</v>
      </c>
      <c r="X67" s="8">
        <f>MAX(I67:M67)</f>
        <v>-21</v>
      </c>
      <c r="Y67" s="25">
        <f>AVERAGE(I67:M67)</f>
        <v>-28.2</v>
      </c>
      <c r="Z67" s="25"/>
      <c r="AA67" s="24">
        <f>Y67-T67</f>
        <v>-4.8000000000000007</v>
      </c>
      <c r="AB67" s="28"/>
      <c r="AC67" s="49"/>
    </row>
    <row r="68" spans="1:29" x14ac:dyDescent="0.2">
      <c r="A68" s="5" t="s">
        <v>117</v>
      </c>
      <c r="B68" s="5" t="str">
        <f>DATA!B58</f>
        <v xml:space="preserve"> </v>
      </c>
      <c r="C68" s="6">
        <f>DATA!C58</f>
        <v>7</v>
      </c>
      <c r="D68" s="41">
        <f>DATA!D58</f>
        <v>3</v>
      </c>
      <c r="E68" s="6">
        <f>DATA!E58</f>
        <v>13</v>
      </c>
      <c r="F68" s="6">
        <f>DATA!F58</f>
        <v>-3</v>
      </c>
      <c r="G68" s="6">
        <f>DATA!G58</f>
        <v>-21</v>
      </c>
      <c r="H68" s="6">
        <f>DATA!H58</f>
        <v>13</v>
      </c>
      <c r="I68" s="41">
        <f>DATA!I58</f>
        <v>18</v>
      </c>
      <c r="J68" s="6">
        <f>DATA!J58</f>
        <v>18</v>
      </c>
      <c r="K68" s="6">
        <f>DATA!K58</f>
        <v>20</v>
      </c>
      <c r="L68" s="6">
        <f>DATA!L58</f>
        <v>-4</v>
      </c>
      <c r="M68" s="19">
        <f>DATA!M58</f>
        <v>-3</v>
      </c>
      <c r="N68" s="33"/>
      <c r="O68" s="15">
        <f t="shared" si="7"/>
        <v>7</v>
      </c>
      <c r="P68" s="26"/>
      <c r="R68" s="6">
        <f>MIN(D68:H68)</f>
        <v>-21</v>
      </c>
      <c r="S68" s="6">
        <f>MAX(D68:H68)</f>
        <v>13</v>
      </c>
      <c r="T68" s="23">
        <f>AVERAGE(D68:H68)</f>
        <v>1</v>
      </c>
      <c r="U68" s="26"/>
      <c r="W68" s="6">
        <f>MIN(I68:M68)</f>
        <v>-4</v>
      </c>
      <c r="X68" s="6">
        <f>MAX(I68:M68)</f>
        <v>20</v>
      </c>
      <c r="Y68" s="23">
        <f>AVERAGE(I68:M68)</f>
        <v>9.8000000000000007</v>
      </c>
      <c r="Z68" s="23"/>
      <c r="AA68">
        <f>Y68-T68</f>
        <v>8.8000000000000007</v>
      </c>
      <c r="AB68" s="28"/>
      <c r="AC68" s="49"/>
    </row>
    <row r="69" spans="1:29" x14ac:dyDescent="0.2">
      <c r="D69" s="15"/>
      <c r="I69" s="15"/>
      <c r="N69" s="33"/>
      <c r="P69" s="26"/>
      <c r="U69" s="26"/>
      <c r="AB69" s="28"/>
      <c r="AC69" s="49"/>
    </row>
    <row r="70" spans="1:29" x14ac:dyDescent="0.2">
      <c r="A70" s="5" t="s">
        <v>128</v>
      </c>
      <c r="C70" s="35" t="b">
        <f>AND(C57&lt;218,C61&gt;=218)</f>
        <v>1</v>
      </c>
      <c r="D70" s="15" t="b">
        <f t="shared" ref="D70:M70" si="29">AND(D57&lt;218,D61&gt;=218)</f>
        <v>0</v>
      </c>
      <c r="E70" s="6" t="b">
        <f t="shared" si="29"/>
        <v>0</v>
      </c>
      <c r="F70" s="6" t="b">
        <f t="shared" si="29"/>
        <v>0</v>
      </c>
      <c r="G70" s="6" t="b">
        <f t="shared" si="29"/>
        <v>0</v>
      </c>
      <c r="H70" s="6" t="b">
        <f t="shared" si="29"/>
        <v>0</v>
      </c>
      <c r="I70" s="43" t="b">
        <f t="shared" si="29"/>
        <v>1</v>
      </c>
      <c r="J70" s="6" t="b">
        <f t="shared" si="29"/>
        <v>0</v>
      </c>
      <c r="K70" s="6" t="b">
        <f t="shared" si="29"/>
        <v>0</v>
      </c>
      <c r="L70" s="6" t="b">
        <f t="shared" si="29"/>
        <v>0</v>
      </c>
      <c r="M70" s="6" t="b">
        <f t="shared" si="29"/>
        <v>0</v>
      </c>
      <c r="N70" s="33"/>
      <c r="P70" s="26"/>
      <c r="U70" s="26"/>
      <c r="AB70" s="28"/>
      <c r="AC70" s="49"/>
    </row>
    <row r="71" spans="1:29" x14ac:dyDescent="0.2">
      <c r="D71" s="15"/>
      <c r="I71" s="15"/>
      <c r="N71" s="33"/>
      <c r="P71" s="26"/>
      <c r="U71" s="26"/>
      <c r="AB71" s="28"/>
      <c r="AC71" s="49"/>
    </row>
    <row r="72" spans="1:29" x14ac:dyDescent="0.2">
      <c r="D72" s="15"/>
      <c r="I72" s="15"/>
      <c r="N72" s="33"/>
      <c r="P72" s="26"/>
      <c r="U72" s="26"/>
      <c r="AB72" s="28"/>
      <c r="AC72" s="49"/>
    </row>
    <row r="73" spans="1:29" s="22" customFormat="1" x14ac:dyDescent="0.2">
      <c r="A73" s="39" t="s">
        <v>135</v>
      </c>
      <c r="B73" s="39"/>
      <c r="C73" s="40"/>
      <c r="D73" s="42"/>
      <c r="E73" s="40"/>
      <c r="F73" s="40"/>
      <c r="G73" s="40"/>
      <c r="H73" s="40"/>
      <c r="I73" s="42"/>
      <c r="J73" s="40"/>
      <c r="K73" s="40"/>
      <c r="L73" s="40"/>
      <c r="M73" s="40"/>
      <c r="N73" s="33"/>
      <c r="O73" s="39"/>
      <c r="P73" s="26"/>
      <c r="Q73" s="39"/>
      <c r="R73" s="39"/>
      <c r="S73" s="39"/>
      <c r="T73" s="39"/>
      <c r="U73" s="26"/>
      <c r="V73" s="39"/>
      <c r="W73" s="39"/>
      <c r="X73" s="39"/>
      <c r="Y73" s="39"/>
      <c r="Z73" s="39"/>
      <c r="AA73" s="39"/>
      <c r="AB73" s="27"/>
      <c r="AC73" s="50"/>
    </row>
    <row r="74" spans="1:29" x14ac:dyDescent="0.2">
      <c r="A74" s="5" t="s">
        <v>133</v>
      </c>
      <c r="D74" s="15">
        <f>ABS(D66)</f>
        <v>25</v>
      </c>
      <c r="E74" s="6">
        <f t="shared" ref="E74:H74" si="30">ABS(E66)</f>
        <v>30</v>
      </c>
      <c r="F74" s="6">
        <f t="shared" si="30"/>
        <v>21</v>
      </c>
      <c r="G74" s="6">
        <f t="shared" si="30"/>
        <v>12</v>
      </c>
      <c r="H74" s="6">
        <f t="shared" si="30"/>
        <v>34</v>
      </c>
      <c r="I74" s="15">
        <f t="shared" ref="I74:M74" si="31">ABS(I66)</f>
        <v>43</v>
      </c>
      <c r="J74" s="6">
        <f t="shared" si="31"/>
        <v>42</v>
      </c>
      <c r="K74" s="6">
        <f t="shared" si="31"/>
        <v>41</v>
      </c>
      <c r="L74" s="6">
        <f t="shared" si="31"/>
        <v>34</v>
      </c>
      <c r="M74" s="6">
        <f t="shared" si="31"/>
        <v>30</v>
      </c>
      <c r="N74" s="33"/>
      <c r="P74" s="26"/>
      <c r="T74" s="6">
        <f>AVERAGE(D74:H74)</f>
        <v>24.4</v>
      </c>
      <c r="U74" s="26"/>
      <c r="Y74" s="6">
        <f>AVERAGE(I74:M74)</f>
        <v>38</v>
      </c>
      <c r="Z74" s="6"/>
      <c r="AB74" s="28"/>
      <c r="AC74" s="49"/>
    </row>
    <row r="75" spans="1:29" x14ac:dyDescent="0.2">
      <c r="A75" t="s">
        <v>134</v>
      </c>
      <c r="D75" s="15">
        <f>ABS(D67)</f>
        <v>22</v>
      </c>
      <c r="E75" s="6">
        <f t="shared" ref="E75:H75" si="32">ABS(E67)</f>
        <v>17</v>
      </c>
      <c r="F75" s="6">
        <f t="shared" si="32"/>
        <v>24</v>
      </c>
      <c r="G75" s="6">
        <f t="shared" si="32"/>
        <v>33</v>
      </c>
      <c r="H75" s="6">
        <f t="shared" si="32"/>
        <v>21</v>
      </c>
      <c r="I75" s="15">
        <f t="shared" ref="I75:M75" si="33">ABS(I67)</f>
        <v>25</v>
      </c>
      <c r="J75" s="6">
        <f t="shared" si="33"/>
        <v>24</v>
      </c>
      <c r="K75" s="6">
        <f t="shared" si="33"/>
        <v>21</v>
      </c>
      <c r="L75" s="6">
        <f t="shared" si="33"/>
        <v>38</v>
      </c>
      <c r="M75" s="6">
        <f t="shared" si="33"/>
        <v>33</v>
      </c>
      <c r="N75" s="33"/>
      <c r="P75" s="26"/>
      <c r="T75" s="6">
        <f>AVERAGE(D75:H75)</f>
        <v>23.4</v>
      </c>
      <c r="U75" s="26"/>
      <c r="Y75" s="6">
        <f>AVERAGE(I75:M75)</f>
        <v>28.2</v>
      </c>
      <c r="Z75" s="6"/>
      <c r="AB75" s="28"/>
      <c r="AC75" s="49"/>
    </row>
    <row r="76" spans="1:29" x14ac:dyDescent="0.2">
      <c r="D76" s="15"/>
      <c r="I76" s="15"/>
      <c r="N76" s="33"/>
      <c r="P76" s="26"/>
      <c r="U76" s="26"/>
      <c r="AB76" s="28"/>
      <c r="AC76" s="49"/>
    </row>
    <row r="77" spans="1:29" x14ac:dyDescent="0.2">
      <c r="A77" s="5" t="s">
        <v>133</v>
      </c>
      <c r="D77" s="15"/>
      <c r="I77" s="15">
        <f>I74</f>
        <v>43</v>
      </c>
      <c r="J77" s="6">
        <f t="shared" ref="J77:K77" si="34">J74</f>
        <v>42</v>
      </c>
      <c r="K77" s="6">
        <f t="shared" si="34"/>
        <v>41</v>
      </c>
      <c r="N77" s="33"/>
      <c r="P77" s="26"/>
      <c r="U77" s="26"/>
      <c r="Y77" s="6">
        <f>AVERAGE(I77:M77)</f>
        <v>42</v>
      </c>
      <c r="Z77" s="6"/>
      <c r="AB77" s="28"/>
      <c r="AC77" s="49"/>
    </row>
    <row r="79" spans="1:29" x14ac:dyDescent="0.2">
      <c r="J79" s="47" t="s">
        <v>137</v>
      </c>
      <c r="K79" s="6">
        <v>42</v>
      </c>
      <c r="L79" s="6">
        <f>K79</f>
        <v>42</v>
      </c>
      <c r="M79" s="6">
        <f>L79</f>
        <v>42</v>
      </c>
    </row>
    <row r="80" spans="1:29" x14ac:dyDescent="0.2">
      <c r="J80" s="44"/>
      <c r="K80" s="44" t="s">
        <v>18</v>
      </c>
      <c r="L80" s="6">
        <v>-1</v>
      </c>
      <c r="M80" s="6">
        <v>-1</v>
      </c>
    </row>
    <row r="81" spans="9:13" x14ac:dyDescent="0.2">
      <c r="J81" s="44"/>
      <c r="K81" s="44" t="s">
        <v>76</v>
      </c>
      <c r="L81" s="6">
        <v>-3</v>
      </c>
      <c r="M81" s="6">
        <v>-3</v>
      </c>
    </row>
    <row r="82" spans="9:13" x14ac:dyDescent="0.2">
      <c r="J82" s="44"/>
      <c r="K82" s="44" t="s">
        <v>66</v>
      </c>
      <c r="L82" s="6">
        <v>0</v>
      </c>
      <c r="M82" s="6">
        <v>-2</v>
      </c>
    </row>
    <row r="83" spans="9:13" x14ac:dyDescent="0.2">
      <c r="J83" s="44"/>
      <c r="K83" s="44"/>
    </row>
    <row r="84" spans="9:13" x14ac:dyDescent="0.2">
      <c r="J84" s="44"/>
      <c r="K84" s="44" t="s">
        <v>139</v>
      </c>
      <c r="L84" s="6">
        <f>$K85-L85</f>
        <v>-6</v>
      </c>
      <c r="M84" s="6">
        <f>$K85-M85</f>
        <v>-4</v>
      </c>
    </row>
    <row r="85" spans="9:13" x14ac:dyDescent="0.2">
      <c r="I85" s="45"/>
      <c r="J85" s="46"/>
      <c r="K85" s="45">
        <v>32</v>
      </c>
      <c r="L85" s="45">
        <f>SUM(L79:L83)</f>
        <v>38</v>
      </c>
      <c r="M85" s="45">
        <f>SUM(M79:M83)</f>
        <v>36</v>
      </c>
    </row>
    <row r="86" spans="9:13" x14ac:dyDescent="0.2">
      <c r="J86" s="44"/>
      <c r="K86" s="6">
        <f>K85-K79</f>
        <v>-10</v>
      </c>
    </row>
    <row r="88" spans="9:13" x14ac:dyDescent="0.2">
      <c r="J88" s="47" t="s">
        <v>138</v>
      </c>
      <c r="K88" s="6">
        <v>23</v>
      </c>
      <c r="L88" s="6">
        <f>K88</f>
        <v>23</v>
      </c>
      <c r="M88" s="6">
        <f>L88</f>
        <v>23</v>
      </c>
    </row>
    <row r="89" spans="9:13" x14ac:dyDescent="0.2">
      <c r="J89" s="44"/>
      <c r="K89" s="44" t="s">
        <v>10</v>
      </c>
      <c r="L89" s="6">
        <v>4</v>
      </c>
      <c r="M89" s="6">
        <v>4</v>
      </c>
    </row>
    <row r="90" spans="9:13" x14ac:dyDescent="0.2">
      <c r="J90" s="44"/>
      <c r="K90" s="44" t="s">
        <v>44</v>
      </c>
      <c r="L90" s="6">
        <v>2</v>
      </c>
      <c r="M90" s="6">
        <v>2</v>
      </c>
    </row>
    <row r="91" spans="9:13" x14ac:dyDescent="0.2">
      <c r="J91" s="44"/>
      <c r="K91" s="44" t="s">
        <v>92</v>
      </c>
      <c r="L91" s="6">
        <v>3</v>
      </c>
      <c r="M91" s="6">
        <v>3</v>
      </c>
    </row>
    <row r="92" spans="9:13" x14ac:dyDescent="0.2">
      <c r="J92" s="44"/>
      <c r="K92" s="44"/>
    </row>
    <row r="93" spans="9:13" x14ac:dyDescent="0.2">
      <c r="J93" s="44"/>
      <c r="K93" s="44" t="s">
        <v>139</v>
      </c>
      <c r="L93" s="6">
        <f>$K94-L94</f>
        <v>4</v>
      </c>
      <c r="M93" s="6">
        <f>$K94-M94</f>
        <v>4</v>
      </c>
    </row>
    <row r="94" spans="9:13" x14ac:dyDescent="0.2">
      <c r="I94" s="45"/>
      <c r="J94" s="45"/>
      <c r="K94" s="45">
        <v>36</v>
      </c>
      <c r="L94" s="45">
        <f>SUM(L88:L92)</f>
        <v>32</v>
      </c>
      <c r="M94" s="45">
        <f>SUM(M88:M92)</f>
        <v>32</v>
      </c>
    </row>
    <row r="95" spans="9:13" x14ac:dyDescent="0.2">
      <c r="K95" s="6">
        <f>K94-K88</f>
        <v>13</v>
      </c>
    </row>
  </sheetData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negative="1" xr2:uid="{B55D22CA-BED6-1041-8D4E-184E8B90A5CE}">
          <x14:colorSeries rgb="FFFF0000"/>
          <x14:colorNegative rgb="FF00B0F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Analysis!I2:M2</xm:f>
              <xm:sqref>V2</xm:sqref>
            </x14:sparkline>
            <x14:sparkline>
              <xm:f>Analysis!I3:M3</xm:f>
              <xm:sqref>V3</xm:sqref>
            </x14:sparkline>
            <x14:sparkline>
              <xm:f>Analysis!I4:M4</xm:f>
              <xm:sqref>V4</xm:sqref>
            </x14:sparkline>
            <x14:sparkline>
              <xm:f>Analysis!I5:M5</xm:f>
              <xm:sqref>V5</xm:sqref>
            </x14:sparkline>
            <x14:sparkline>
              <xm:f>Analysis!I6:M6</xm:f>
              <xm:sqref>V6</xm:sqref>
            </x14:sparkline>
            <x14:sparkline>
              <xm:f>Analysis!I7:M7</xm:f>
              <xm:sqref>V7</xm:sqref>
            </x14:sparkline>
            <x14:sparkline>
              <xm:f>Analysis!I8:M8</xm:f>
              <xm:sqref>V8</xm:sqref>
            </x14:sparkline>
            <x14:sparkline>
              <xm:f>Analysis!I9:M9</xm:f>
              <xm:sqref>V9</xm:sqref>
            </x14:sparkline>
            <x14:sparkline>
              <xm:f>Analysis!I10:M10</xm:f>
              <xm:sqref>V10</xm:sqref>
            </x14:sparkline>
            <x14:sparkline>
              <xm:f>Analysis!I11:M11</xm:f>
              <xm:sqref>V11</xm:sqref>
            </x14:sparkline>
            <x14:sparkline>
              <xm:f>Analysis!I12:M12</xm:f>
              <xm:sqref>V12</xm:sqref>
            </x14:sparkline>
            <x14:sparkline>
              <xm:f>Analysis!I13:M13</xm:f>
              <xm:sqref>V13</xm:sqref>
            </x14:sparkline>
            <x14:sparkline>
              <xm:f>Analysis!I14:M14</xm:f>
              <xm:sqref>V14</xm:sqref>
            </x14:sparkline>
            <x14:sparkline>
              <xm:f>Analysis!I15:M15</xm:f>
              <xm:sqref>V15</xm:sqref>
            </x14:sparkline>
            <x14:sparkline>
              <xm:f>Analysis!I16:M16</xm:f>
              <xm:sqref>V16</xm:sqref>
            </x14:sparkline>
            <x14:sparkline>
              <xm:f>Analysis!I17:M17</xm:f>
              <xm:sqref>V17</xm:sqref>
            </x14:sparkline>
            <x14:sparkline>
              <xm:f>Analysis!I18:M18</xm:f>
              <xm:sqref>V18</xm:sqref>
            </x14:sparkline>
            <x14:sparkline>
              <xm:f>Analysis!I19:M19</xm:f>
              <xm:sqref>V19</xm:sqref>
            </x14:sparkline>
            <x14:sparkline>
              <xm:f>Analysis!I20:M20</xm:f>
              <xm:sqref>V20</xm:sqref>
            </x14:sparkline>
            <x14:sparkline>
              <xm:f>Analysis!I21:M21</xm:f>
              <xm:sqref>V21</xm:sqref>
            </x14:sparkline>
            <x14:sparkline>
              <xm:f>Analysis!I22:M22</xm:f>
              <xm:sqref>V22</xm:sqref>
            </x14:sparkline>
            <x14:sparkline>
              <xm:f>Analysis!I23:M23</xm:f>
              <xm:sqref>V23</xm:sqref>
            </x14:sparkline>
            <x14:sparkline>
              <xm:f>Analysis!I24:M24</xm:f>
              <xm:sqref>V24</xm:sqref>
            </x14:sparkline>
            <x14:sparkline>
              <xm:f>Analysis!I25:M25</xm:f>
              <xm:sqref>V25</xm:sqref>
            </x14:sparkline>
            <x14:sparkline>
              <xm:f>Analysis!I26:M26</xm:f>
              <xm:sqref>V26</xm:sqref>
            </x14:sparkline>
            <x14:sparkline>
              <xm:f>Analysis!I27:M27</xm:f>
              <xm:sqref>V27</xm:sqref>
            </x14:sparkline>
            <x14:sparkline>
              <xm:f>Analysis!I28:M28</xm:f>
              <xm:sqref>V28</xm:sqref>
            </x14:sparkline>
            <x14:sparkline>
              <xm:f>Analysis!I29:M29</xm:f>
              <xm:sqref>V29</xm:sqref>
            </x14:sparkline>
            <x14:sparkline>
              <xm:f>Analysis!I30:M30</xm:f>
              <xm:sqref>V30</xm:sqref>
            </x14:sparkline>
            <x14:sparkline>
              <xm:f>Analysis!I31:M31</xm:f>
              <xm:sqref>V31</xm:sqref>
            </x14:sparkline>
            <x14:sparkline>
              <xm:f>Analysis!I32:M32</xm:f>
              <xm:sqref>V32</xm:sqref>
            </x14:sparkline>
            <x14:sparkline>
              <xm:f>Analysis!I33:M33</xm:f>
              <xm:sqref>V33</xm:sqref>
            </x14:sparkline>
            <x14:sparkline>
              <xm:f>Analysis!I34:M34</xm:f>
              <xm:sqref>V34</xm:sqref>
            </x14:sparkline>
            <x14:sparkline>
              <xm:f>Analysis!I35:M35</xm:f>
              <xm:sqref>V35</xm:sqref>
            </x14:sparkline>
            <x14:sparkline>
              <xm:f>Analysis!I36:M36</xm:f>
              <xm:sqref>V36</xm:sqref>
            </x14:sparkline>
            <x14:sparkline>
              <xm:f>Analysis!I37:M37</xm:f>
              <xm:sqref>V37</xm:sqref>
            </x14:sparkline>
            <x14:sparkline>
              <xm:f>Analysis!I38:M38</xm:f>
              <xm:sqref>V38</xm:sqref>
            </x14:sparkline>
            <x14:sparkline>
              <xm:f>Analysis!I39:M39</xm:f>
              <xm:sqref>V39</xm:sqref>
            </x14:sparkline>
            <x14:sparkline>
              <xm:f>Analysis!I40:M40</xm:f>
              <xm:sqref>V40</xm:sqref>
            </x14:sparkline>
            <x14:sparkline>
              <xm:f>Analysis!I41:M41</xm:f>
              <xm:sqref>V41</xm:sqref>
            </x14:sparkline>
            <x14:sparkline>
              <xm:f>Analysis!I42:M42</xm:f>
              <xm:sqref>V42</xm:sqref>
            </x14:sparkline>
            <x14:sparkline>
              <xm:f>Analysis!I43:M43</xm:f>
              <xm:sqref>V43</xm:sqref>
            </x14:sparkline>
            <x14:sparkline>
              <xm:f>Analysis!I44:M44</xm:f>
              <xm:sqref>V44</xm:sqref>
            </x14:sparkline>
            <x14:sparkline>
              <xm:f>Analysis!I45:M45</xm:f>
              <xm:sqref>V45</xm:sqref>
            </x14:sparkline>
            <x14:sparkline>
              <xm:f>Analysis!I46:M46</xm:f>
              <xm:sqref>V46</xm:sqref>
            </x14:sparkline>
            <x14:sparkline>
              <xm:f>Analysis!I47:M47</xm:f>
              <xm:sqref>V47</xm:sqref>
            </x14:sparkline>
            <x14:sparkline>
              <xm:f>Analysis!I48:M48</xm:f>
              <xm:sqref>V48</xm:sqref>
            </x14:sparkline>
            <x14:sparkline>
              <xm:f>Analysis!I49:M49</xm:f>
              <xm:sqref>V49</xm:sqref>
            </x14:sparkline>
            <x14:sparkline>
              <xm:f>Analysis!I50:M50</xm:f>
              <xm:sqref>V50</xm:sqref>
            </x14:sparkline>
            <x14:sparkline>
              <xm:f>Analysis!I51:M51</xm:f>
              <xm:sqref>V51</xm:sqref>
            </x14:sparkline>
            <x14:sparkline>
              <xm:f>Analysis!I57:M57</xm:f>
              <xm:sqref>V57</xm:sqref>
            </x14:sparkline>
            <x14:sparkline>
              <xm:f>Analysis!I58:M58</xm:f>
              <xm:sqref>V58</xm:sqref>
            </x14:sparkline>
            <x14:sparkline>
              <xm:f>Analysis!I61:M61</xm:f>
              <xm:sqref>V61</xm:sqref>
            </x14:sparkline>
            <x14:sparkline>
              <xm:f>Analysis!I62:M62</xm:f>
              <xm:sqref>V62</xm:sqref>
            </x14:sparkline>
            <x14:sparkline>
              <xm:f>Analysis!I63:M63</xm:f>
              <xm:sqref>V63</xm:sqref>
            </x14:sparkline>
            <x14:sparkline>
              <xm:f>Analysis!I66:M66</xm:f>
              <xm:sqref>V66</xm:sqref>
            </x14:sparkline>
            <x14:sparkline>
              <xm:f>Analysis!I67:M67</xm:f>
              <xm:sqref>V67</xm:sqref>
            </x14:sparkline>
            <x14:sparkline>
              <xm:f>Analysis!I68:M68</xm:f>
              <xm:sqref>V68</xm:sqref>
            </x14:sparkline>
          </x14:sparklines>
        </x14:sparklineGroup>
        <x14:sparklineGroup type="column" displayEmptyCellsAs="gap" negative="1" xr2:uid="{71E158C0-A3AD-A341-B4E5-0D57479B057A}">
          <x14:colorSeries rgb="FFFF0000"/>
          <x14:colorNegative rgb="FF00B0F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Analysis!D2:H2</xm:f>
              <xm:sqref>Q2</xm:sqref>
            </x14:sparkline>
            <x14:sparkline>
              <xm:f>Analysis!D3:H3</xm:f>
              <xm:sqref>Q3</xm:sqref>
            </x14:sparkline>
            <x14:sparkline>
              <xm:f>Analysis!D4:H4</xm:f>
              <xm:sqref>Q4</xm:sqref>
            </x14:sparkline>
            <x14:sparkline>
              <xm:f>Analysis!D5:H5</xm:f>
              <xm:sqref>Q5</xm:sqref>
            </x14:sparkline>
            <x14:sparkline>
              <xm:f>Analysis!D6:H6</xm:f>
              <xm:sqref>Q6</xm:sqref>
            </x14:sparkline>
            <x14:sparkline>
              <xm:f>Analysis!D7:H7</xm:f>
              <xm:sqref>Q7</xm:sqref>
            </x14:sparkline>
            <x14:sparkline>
              <xm:f>Analysis!D8:H8</xm:f>
              <xm:sqref>Q8</xm:sqref>
            </x14:sparkline>
            <x14:sparkline>
              <xm:f>Analysis!D9:H9</xm:f>
              <xm:sqref>Q9</xm:sqref>
            </x14:sparkline>
            <x14:sparkline>
              <xm:f>Analysis!D10:H10</xm:f>
              <xm:sqref>Q10</xm:sqref>
            </x14:sparkline>
            <x14:sparkline>
              <xm:f>Analysis!D11:H11</xm:f>
              <xm:sqref>Q11</xm:sqref>
            </x14:sparkline>
            <x14:sparkline>
              <xm:f>Analysis!D12:H12</xm:f>
              <xm:sqref>Q12</xm:sqref>
            </x14:sparkline>
            <x14:sparkline>
              <xm:f>Analysis!D13:H13</xm:f>
              <xm:sqref>Q13</xm:sqref>
            </x14:sparkline>
            <x14:sparkline>
              <xm:f>Analysis!D14:H14</xm:f>
              <xm:sqref>Q14</xm:sqref>
            </x14:sparkline>
            <x14:sparkline>
              <xm:f>Analysis!D15:H15</xm:f>
              <xm:sqref>Q15</xm:sqref>
            </x14:sparkline>
            <x14:sparkline>
              <xm:f>Analysis!D16:H16</xm:f>
              <xm:sqref>Q16</xm:sqref>
            </x14:sparkline>
            <x14:sparkline>
              <xm:f>Analysis!D17:H17</xm:f>
              <xm:sqref>Q17</xm:sqref>
            </x14:sparkline>
            <x14:sparkline>
              <xm:f>Analysis!D18:H18</xm:f>
              <xm:sqref>Q18</xm:sqref>
            </x14:sparkline>
            <x14:sparkline>
              <xm:f>Analysis!D19:H19</xm:f>
              <xm:sqref>Q19</xm:sqref>
            </x14:sparkline>
            <x14:sparkline>
              <xm:f>Analysis!D20:H20</xm:f>
              <xm:sqref>Q20</xm:sqref>
            </x14:sparkline>
            <x14:sparkline>
              <xm:f>Analysis!D21:H21</xm:f>
              <xm:sqref>Q21</xm:sqref>
            </x14:sparkline>
            <x14:sparkline>
              <xm:f>Analysis!D22:H22</xm:f>
              <xm:sqref>Q22</xm:sqref>
            </x14:sparkline>
            <x14:sparkline>
              <xm:f>Analysis!D23:H23</xm:f>
              <xm:sqref>Q23</xm:sqref>
            </x14:sparkline>
            <x14:sparkline>
              <xm:f>Analysis!D24:H24</xm:f>
              <xm:sqref>Q24</xm:sqref>
            </x14:sparkline>
            <x14:sparkline>
              <xm:f>Analysis!D25:H25</xm:f>
              <xm:sqref>Q25</xm:sqref>
            </x14:sparkline>
            <x14:sparkline>
              <xm:f>Analysis!D26:H26</xm:f>
              <xm:sqref>Q26</xm:sqref>
            </x14:sparkline>
            <x14:sparkline>
              <xm:f>Analysis!D27:H27</xm:f>
              <xm:sqref>Q27</xm:sqref>
            </x14:sparkline>
            <x14:sparkline>
              <xm:f>Analysis!D28:H28</xm:f>
              <xm:sqref>Q28</xm:sqref>
            </x14:sparkline>
            <x14:sparkline>
              <xm:f>Analysis!D29:H29</xm:f>
              <xm:sqref>Q29</xm:sqref>
            </x14:sparkline>
            <x14:sparkline>
              <xm:f>Analysis!D30:H30</xm:f>
              <xm:sqref>Q30</xm:sqref>
            </x14:sparkline>
            <x14:sparkline>
              <xm:f>Analysis!D31:H31</xm:f>
              <xm:sqref>Q31</xm:sqref>
            </x14:sparkline>
            <x14:sparkline>
              <xm:f>Analysis!D32:H32</xm:f>
              <xm:sqref>Q32</xm:sqref>
            </x14:sparkline>
            <x14:sparkline>
              <xm:f>Analysis!D33:H33</xm:f>
              <xm:sqref>Q33</xm:sqref>
            </x14:sparkline>
            <x14:sparkline>
              <xm:f>Analysis!D34:H34</xm:f>
              <xm:sqref>Q34</xm:sqref>
            </x14:sparkline>
            <x14:sparkline>
              <xm:f>Analysis!D35:H35</xm:f>
              <xm:sqref>Q35</xm:sqref>
            </x14:sparkline>
            <x14:sparkline>
              <xm:f>Analysis!D36:H36</xm:f>
              <xm:sqref>Q36</xm:sqref>
            </x14:sparkline>
            <x14:sparkline>
              <xm:f>Analysis!D37:H37</xm:f>
              <xm:sqref>Q37</xm:sqref>
            </x14:sparkline>
            <x14:sparkline>
              <xm:f>Analysis!D38:H38</xm:f>
              <xm:sqref>Q38</xm:sqref>
            </x14:sparkline>
            <x14:sparkline>
              <xm:f>Analysis!D39:H39</xm:f>
              <xm:sqref>Q39</xm:sqref>
            </x14:sparkline>
            <x14:sparkline>
              <xm:f>Analysis!D40:H40</xm:f>
              <xm:sqref>Q40</xm:sqref>
            </x14:sparkline>
            <x14:sparkline>
              <xm:f>Analysis!D41:H41</xm:f>
              <xm:sqref>Q41</xm:sqref>
            </x14:sparkline>
            <x14:sparkline>
              <xm:f>Analysis!D42:H42</xm:f>
              <xm:sqref>Q42</xm:sqref>
            </x14:sparkline>
            <x14:sparkline>
              <xm:f>Analysis!D43:H43</xm:f>
              <xm:sqref>Q43</xm:sqref>
            </x14:sparkline>
            <x14:sparkline>
              <xm:f>Analysis!D44:H44</xm:f>
              <xm:sqref>Q44</xm:sqref>
            </x14:sparkline>
            <x14:sparkline>
              <xm:f>Analysis!D45:H45</xm:f>
              <xm:sqref>Q45</xm:sqref>
            </x14:sparkline>
            <x14:sparkline>
              <xm:f>Analysis!D46:H46</xm:f>
              <xm:sqref>Q46</xm:sqref>
            </x14:sparkline>
            <x14:sparkline>
              <xm:f>Analysis!D47:H47</xm:f>
              <xm:sqref>Q47</xm:sqref>
            </x14:sparkline>
            <x14:sparkline>
              <xm:f>Analysis!D48:H48</xm:f>
              <xm:sqref>Q48</xm:sqref>
            </x14:sparkline>
            <x14:sparkline>
              <xm:f>Analysis!D49:H49</xm:f>
              <xm:sqref>Q49</xm:sqref>
            </x14:sparkline>
            <x14:sparkline>
              <xm:f>Analysis!D50:H50</xm:f>
              <xm:sqref>Q50</xm:sqref>
            </x14:sparkline>
            <x14:sparkline>
              <xm:f>Analysis!D51:H51</xm:f>
              <xm:sqref>Q51</xm:sqref>
            </x14:sparkline>
            <x14:sparkline>
              <xm:f>Analysis!D57:H57</xm:f>
              <xm:sqref>Q57</xm:sqref>
            </x14:sparkline>
            <x14:sparkline>
              <xm:f>Analysis!D58:H58</xm:f>
              <xm:sqref>Q58</xm:sqref>
            </x14:sparkline>
            <x14:sparkline>
              <xm:f>Analysis!D61:H61</xm:f>
              <xm:sqref>Q61</xm:sqref>
            </x14:sparkline>
            <x14:sparkline>
              <xm:f>Analysis!D62:H62</xm:f>
              <xm:sqref>Q62</xm:sqref>
            </x14:sparkline>
            <x14:sparkline>
              <xm:f>Analysis!D63:H63</xm:f>
              <xm:sqref>Q63</xm:sqref>
            </x14:sparkline>
            <x14:sparkline>
              <xm:f>Analysis!D66:H66</xm:f>
              <xm:sqref>Q66</xm:sqref>
            </x14:sparkline>
            <x14:sparkline>
              <xm:f>Analysis!D67:H67</xm:f>
              <xm:sqref>Q67</xm:sqref>
            </x14:sparkline>
            <x14:sparkline>
              <xm:f>Analysis!D68:H68</xm:f>
              <xm:sqref>Q68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889E0-97F1-8C40-AD7A-B2E50FA2EA61}">
  <dimension ref="A3:D29"/>
  <sheetViews>
    <sheetView tabSelected="1" workbookViewId="0">
      <selection activeCell="F18" sqref="F18"/>
    </sheetView>
  </sheetViews>
  <sheetFormatPr baseColWidth="10" defaultRowHeight="16" x14ac:dyDescent="0.2"/>
  <cols>
    <col min="1" max="1" width="15.33203125" bestFit="1" customWidth="1"/>
    <col min="2" max="2" width="11" style="23" bestFit="1" customWidth="1"/>
    <col min="3" max="3" width="14.6640625" bestFit="1" customWidth="1"/>
    <col min="4" max="4" width="16.6640625" bestFit="1" customWidth="1"/>
  </cols>
  <sheetData>
    <row r="3" spans="1:4" x14ac:dyDescent="0.2">
      <c r="A3" s="55" t="s">
        <v>156</v>
      </c>
      <c r="B3" s="55" t="s">
        <v>131</v>
      </c>
      <c r="C3" s="23" t="s">
        <v>154</v>
      </c>
      <c r="D3" t="s">
        <v>155</v>
      </c>
    </row>
    <row r="4" spans="1:4" x14ac:dyDescent="0.2">
      <c r="A4" t="s">
        <v>159</v>
      </c>
      <c r="B4" t="s">
        <v>130</v>
      </c>
      <c r="C4" s="23">
        <v>1.3354460000000001</v>
      </c>
      <c r="D4" s="56">
        <v>2</v>
      </c>
    </row>
    <row r="5" spans="1:4" x14ac:dyDescent="0.2">
      <c r="B5" t="s">
        <v>129</v>
      </c>
      <c r="C5" s="23">
        <v>0</v>
      </c>
      <c r="D5" s="56">
        <v>1</v>
      </c>
    </row>
    <row r="6" spans="1:4" x14ac:dyDescent="0.2">
      <c r="B6" t="s">
        <v>136</v>
      </c>
      <c r="C6" s="23">
        <v>2.0664979999999997</v>
      </c>
      <c r="D6" s="56">
        <v>3</v>
      </c>
    </row>
    <row r="7" spans="1:4" x14ac:dyDescent="0.2">
      <c r="A7" t="s">
        <v>160</v>
      </c>
      <c r="B7"/>
      <c r="C7" s="23">
        <v>1.4783976666666667</v>
      </c>
      <c r="D7" s="56">
        <v>6</v>
      </c>
    </row>
    <row r="8" spans="1:4" x14ac:dyDescent="0.2">
      <c r="A8" t="s">
        <v>158</v>
      </c>
      <c r="B8" t="s">
        <v>130</v>
      </c>
      <c r="C8" s="23">
        <v>0.58765449999999997</v>
      </c>
      <c r="D8" s="56">
        <v>2</v>
      </c>
    </row>
    <row r="9" spans="1:4" x14ac:dyDescent="0.2">
      <c r="B9" t="s">
        <v>132</v>
      </c>
      <c r="C9" s="23">
        <v>2.3279139999999998</v>
      </c>
      <c r="D9" s="56">
        <v>1</v>
      </c>
    </row>
    <row r="10" spans="1:4" x14ac:dyDescent="0.2">
      <c r="B10" t="s">
        <v>129</v>
      </c>
      <c r="C10" s="23">
        <v>1.369551</v>
      </c>
      <c r="D10" s="56">
        <v>2</v>
      </c>
    </row>
    <row r="11" spans="1:4" x14ac:dyDescent="0.2">
      <c r="B11" t="s">
        <v>136</v>
      </c>
      <c r="C11" s="23">
        <v>3.1489675000000004</v>
      </c>
      <c r="D11" s="56">
        <v>2</v>
      </c>
    </row>
    <row r="12" spans="1:4" x14ac:dyDescent="0.2">
      <c r="A12" t="s">
        <v>161</v>
      </c>
      <c r="B12"/>
      <c r="C12" s="23">
        <v>1.7914657142857142</v>
      </c>
      <c r="D12" s="56">
        <v>7</v>
      </c>
    </row>
    <row r="13" spans="1:4" x14ac:dyDescent="0.2">
      <c r="A13" t="s">
        <v>144</v>
      </c>
      <c r="B13" t="s">
        <v>130</v>
      </c>
      <c r="C13" s="23">
        <v>0.46002599999999999</v>
      </c>
      <c r="D13" s="56">
        <v>4</v>
      </c>
    </row>
    <row r="14" spans="1:4" x14ac:dyDescent="0.2">
      <c r="B14" t="s">
        <v>129</v>
      </c>
      <c r="C14" s="23">
        <v>0</v>
      </c>
      <c r="D14" s="56">
        <v>1</v>
      </c>
    </row>
    <row r="15" spans="1:4" x14ac:dyDescent="0.2">
      <c r="B15" t="s">
        <v>136</v>
      </c>
      <c r="C15" s="23">
        <v>2.5892425000000001</v>
      </c>
      <c r="D15" s="56">
        <v>2</v>
      </c>
    </row>
    <row r="16" spans="1:4" x14ac:dyDescent="0.2">
      <c r="A16" t="s">
        <v>162</v>
      </c>
      <c r="B16"/>
      <c r="C16" s="23">
        <v>1.0026555714285714</v>
      </c>
      <c r="D16" s="56">
        <v>7</v>
      </c>
    </row>
    <row r="17" spans="1:4" x14ac:dyDescent="0.2">
      <c r="A17" t="s">
        <v>141</v>
      </c>
      <c r="B17" t="s">
        <v>129</v>
      </c>
      <c r="C17" s="23">
        <v>0.8881053333333333</v>
      </c>
      <c r="D17" s="56">
        <v>12</v>
      </c>
    </row>
    <row r="18" spans="1:4" x14ac:dyDescent="0.2">
      <c r="B18" t="s">
        <v>136</v>
      </c>
      <c r="C18" s="23">
        <v>3.1884666000000004</v>
      </c>
      <c r="D18" s="56">
        <v>5</v>
      </c>
    </row>
    <row r="19" spans="1:4" x14ac:dyDescent="0.2">
      <c r="A19" t="s">
        <v>163</v>
      </c>
      <c r="B19"/>
      <c r="C19" s="23">
        <v>1.5646821764705883</v>
      </c>
      <c r="D19" s="56">
        <v>17</v>
      </c>
    </row>
    <row r="20" spans="1:4" x14ac:dyDescent="0.2">
      <c r="A20" t="s">
        <v>147</v>
      </c>
      <c r="B20" t="s">
        <v>130</v>
      </c>
      <c r="C20" s="23">
        <v>0</v>
      </c>
      <c r="D20" s="56">
        <v>1</v>
      </c>
    </row>
    <row r="21" spans="1:4" x14ac:dyDescent="0.2">
      <c r="B21" t="s">
        <v>129</v>
      </c>
      <c r="C21" s="23">
        <v>0</v>
      </c>
      <c r="D21" s="56">
        <v>2</v>
      </c>
    </row>
    <row r="22" spans="1:4" x14ac:dyDescent="0.2">
      <c r="B22" t="s">
        <v>136</v>
      </c>
      <c r="C22" s="23">
        <v>6.1014379999999999</v>
      </c>
      <c r="D22" s="56">
        <v>2</v>
      </c>
    </row>
    <row r="23" spans="1:4" x14ac:dyDescent="0.2">
      <c r="A23" t="s">
        <v>164</v>
      </c>
      <c r="B23"/>
      <c r="C23" s="23">
        <v>2.4405752000000001</v>
      </c>
      <c r="D23" s="56">
        <v>5</v>
      </c>
    </row>
    <row r="24" spans="1:4" x14ac:dyDescent="0.2">
      <c r="A24" t="s">
        <v>153</v>
      </c>
      <c r="B24"/>
      <c r="C24" s="23">
        <v>1.6007549523809523</v>
      </c>
      <c r="D24" s="56">
        <v>42</v>
      </c>
    </row>
    <row r="25" spans="1:4" x14ac:dyDescent="0.2">
      <c r="B25"/>
    </row>
    <row r="26" spans="1:4" x14ac:dyDescent="0.2">
      <c r="B26"/>
    </row>
    <row r="27" spans="1:4" x14ac:dyDescent="0.2">
      <c r="B27"/>
    </row>
    <row r="28" spans="1:4" x14ac:dyDescent="0.2">
      <c r="B28"/>
    </row>
    <row r="29" spans="1:4" x14ac:dyDescent="0.2">
      <c r="B2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BABB7-C257-C348-A2C8-7BA5A1ACAB90}">
  <dimension ref="A1:M6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M62" sqref="A1:M62"/>
    </sheetView>
  </sheetViews>
  <sheetFormatPr baseColWidth="10" defaultRowHeight="16" x14ac:dyDescent="0.2"/>
  <cols>
    <col min="1" max="1" width="9" style="2" bestFit="1" customWidth="1"/>
    <col min="2" max="2" width="10.83203125" style="2" bestFit="1" customWidth="1"/>
    <col min="3" max="13" width="5.1640625" style="2" bestFit="1" customWidth="1"/>
    <col min="14" max="16384" width="10.83203125" style="2"/>
  </cols>
  <sheetData>
    <row r="1" spans="1:13" x14ac:dyDescent="0.2">
      <c r="A1" s="3" t="s">
        <v>0</v>
      </c>
      <c r="B1" s="3" t="s">
        <v>1</v>
      </c>
      <c r="C1" s="1">
        <v>2000</v>
      </c>
      <c r="D1" s="1">
        <v>2002</v>
      </c>
      <c r="E1" s="1">
        <v>2004</v>
      </c>
      <c r="F1" s="1">
        <v>2006</v>
      </c>
      <c r="G1" s="1">
        <v>2008</v>
      </c>
      <c r="H1" s="1">
        <v>2010</v>
      </c>
      <c r="I1" s="1">
        <v>2012</v>
      </c>
      <c r="J1" s="1">
        <v>2014</v>
      </c>
      <c r="K1" s="1">
        <v>2016</v>
      </c>
      <c r="L1" s="1">
        <v>2018</v>
      </c>
      <c r="M1" s="1">
        <v>2020</v>
      </c>
    </row>
    <row r="2" spans="1:13" x14ac:dyDescent="0.2">
      <c r="A2" s="4" t="s">
        <v>2</v>
      </c>
      <c r="B2" s="4" t="s">
        <v>3</v>
      </c>
      <c r="C2" s="2">
        <v>1</v>
      </c>
      <c r="D2" s="2">
        <v>1</v>
      </c>
      <c r="E2" s="2">
        <v>1</v>
      </c>
      <c r="F2" s="2">
        <v>1</v>
      </c>
      <c r="G2" s="2">
        <v>1</v>
      </c>
      <c r="H2" s="2">
        <v>2</v>
      </c>
      <c r="I2" s="2">
        <v>2</v>
      </c>
      <c r="J2" s="2">
        <v>2</v>
      </c>
      <c r="K2" s="2">
        <v>2</v>
      </c>
      <c r="L2" s="2">
        <v>2</v>
      </c>
      <c r="M2" s="2">
        <v>1</v>
      </c>
    </row>
    <row r="3" spans="1:13" x14ac:dyDescent="0.2">
      <c r="A3" s="4" t="s">
        <v>4</v>
      </c>
      <c r="B3" s="4" t="s">
        <v>5</v>
      </c>
      <c r="C3" s="2">
        <v>1</v>
      </c>
      <c r="D3" s="2">
        <v>1</v>
      </c>
      <c r="E3" s="2">
        <v>1</v>
      </c>
      <c r="F3" s="2">
        <v>1</v>
      </c>
      <c r="G3" s="2">
        <v>1</v>
      </c>
      <c r="H3" s="2">
        <v>1</v>
      </c>
      <c r="I3" s="2">
        <v>1</v>
      </c>
      <c r="J3" s="2">
        <v>1</v>
      </c>
      <c r="K3" s="2">
        <v>1</v>
      </c>
      <c r="L3" s="2">
        <v>1</v>
      </c>
      <c r="M3" s="2">
        <v>1</v>
      </c>
    </row>
    <row r="4" spans="1:13" x14ac:dyDescent="0.2">
      <c r="A4" s="4" t="s">
        <v>6</v>
      </c>
      <c r="B4" s="4" t="s">
        <v>7</v>
      </c>
      <c r="C4" s="2">
        <v>1</v>
      </c>
      <c r="D4" s="2">
        <v>1</v>
      </c>
      <c r="E4" s="2">
        <v>1</v>
      </c>
      <c r="F4" s="2">
        <v>0</v>
      </c>
      <c r="G4" s="2">
        <v>-1</v>
      </c>
      <c r="H4" s="2">
        <v>1</v>
      </c>
      <c r="I4" s="2">
        <v>-1</v>
      </c>
      <c r="J4" s="2">
        <v>0</v>
      </c>
      <c r="K4" s="2">
        <v>0</v>
      </c>
      <c r="L4" s="2">
        <v>0</v>
      </c>
      <c r="M4" s="2">
        <v>-1</v>
      </c>
    </row>
    <row r="5" spans="1:13" x14ac:dyDescent="0.2">
      <c r="A5" s="4" t="s">
        <v>8</v>
      </c>
      <c r="B5" s="4" t="s">
        <v>9</v>
      </c>
      <c r="C5" s="2">
        <v>-1</v>
      </c>
      <c r="D5" s="2">
        <v>-1</v>
      </c>
      <c r="E5" s="2">
        <v>-1</v>
      </c>
      <c r="F5" s="2">
        <v>-1</v>
      </c>
      <c r="G5" s="2">
        <v>-1</v>
      </c>
      <c r="H5" s="2">
        <v>1</v>
      </c>
      <c r="I5" s="2">
        <v>2</v>
      </c>
      <c r="J5" s="2">
        <v>2</v>
      </c>
      <c r="K5" s="2">
        <v>1</v>
      </c>
      <c r="L5" s="2">
        <v>1</v>
      </c>
      <c r="M5" s="2">
        <v>1</v>
      </c>
    </row>
    <row r="6" spans="1:13" x14ac:dyDescent="0.2">
      <c r="A6" s="4" t="s">
        <v>10</v>
      </c>
      <c r="B6" s="4" t="s">
        <v>11</v>
      </c>
      <c r="C6" s="2">
        <v>-3</v>
      </c>
      <c r="D6" s="2">
        <v>-5</v>
      </c>
      <c r="E6" s="2">
        <v>-4</v>
      </c>
      <c r="F6" s="2">
        <v>-3</v>
      </c>
      <c r="G6" s="2">
        <v>-2</v>
      </c>
      <c r="H6" s="2">
        <v>-4</v>
      </c>
      <c r="I6" s="2">
        <v>-7</v>
      </c>
      <c r="J6" s="2">
        <v>-9</v>
      </c>
      <c r="K6" s="2">
        <v>-6</v>
      </c>
      <c r="L6" s="2">
        <v>-12</v>
      </c>
      <c r="M6" s="2">
        <v>-9</v>
      </c>
    </row>
    <row r="7" spans="1:13" x14ac:dyDescent="0.2">
      <c r="A7" s="4" t="s">
        <v>12</v>
      </c>
      <c r="B7" s="4" t="s">
        <v>13</v>
      </c>
      <c r="C7" s="2">
        <v>1</v>
      </c>
      <c r="D7" s="2">
        <v>1</v>
      </c>
      <c r="E7" s="2">
        <v>1</v>
      </c>
      <c r="F7" s="2">
        <v>0</v>
      </c>
      <c r="G7" s="2">
        <v>-1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</row>
    <row r="8" spans="1:13" x14ac:dyDescent="0.2">
      <c r="A8" s="4" t="s">
        <v>14</v>
      </c>
      <c r="B8" s="4" t="s">
        <v>15</v>
      </c>
      <c r="C8" s="2">
        <v>0</v>
      </c>
      <c r="D8" s="2">
        <v>1</v>
      </c>
      <c r="E8" s="2">
        <v>1</v>
      </c>
      <c r="F8" s="2">
        <v>-1</v>
      </c>
      <c r="G8" s="2">
        <v>-2</v>
      </c>
      <c r="H8" s="2">
        <v>-2</v>
      </c>
      <c r="I8" s="2">
        <v>-2</v>
      </c>
      <c r="J8" s="2">
        <v>-2</v>
      </c>
      <c r="K8" s="2">
        <v>-2</v>
      </c>
      <c r="L8" s="2">
        <v>-2</v>
      </c>
      <c r="M8" s="2">
        <v>-2</v>
      </c>
    </row>
    <row r="9" spans="1:13" x14ac:dyDescent="0.2">
      <c r="A9" s="4" t="s">
        <v>16</v>
      </c>
      <c r="B9" s="4" t="s">
        <v>17</v>
      </c>
      <c r="C9" s="2">
        <v>1</v>
      </c>
      <c r="D9" s="2">
        <v>1</v>
      </c>
      <c r="E9" s="2">
        <v>1</v>
      </c>
      <c r="F9" s="2">
        <v>1</v>
      </c>
      <c r="G9" s="2">
        <v>1</v>
      </c>
      <c r="H9" s="2">
        <v>-1</v>
      </c>
      <c r="I9" s="2">
        <v>-1</v>
      </c>
      <c r="J9" s="2">
        <v>-1</v>
      </c>
      <c r="K9" s="2">
        <v>-1</v>
      </c>
      <c r="L9" s="2">
        <v>-1</v>
      </c>
      <c r="M9" s="2">
        <v>-1</v>
      </c>
    </row>
    <row r="10" spans="1:13" x14ac:dyDescent="0.2">
      <c r="A10" s="4" t="s">
        <v>18</v>
      </c>
      <c r="B10" s="4" t="s">
        <v>19</v>
      </c>
      <c r="C10" s="2">
        <v>2</v>
      </c>
      <c r="D10" s="2">
        <v>4</v>
      </c>
      <c r="E10" s="2">
        <v>4</v>
      </c>
      <c r="F10" s="2">
        <v>3</v>
      </c>
      <c r="G10" s="2">
        <v>2</v>
      </c>
      <c r="H10" s="2">
        <v>4</v>
      </c>
      <c r="I10" s="2">
        <v>3</v>
      </c>
      <c r="J10" s="2">
        <v>2</v>
      </c>
      <c r="K10" s="2">
        <v>2</v>
      </c>
      <c r="L10" s="2">
        <v>1</v>
      </c>
      <c r="M10" s="2">
        <v>2</v>
      </c>
    </row>
    <row r="11" spans="1:13" x14ac:dyDescent="0.2">
      <c r="A11" s="4" t="s">
        <v>20</v>
      </c>
      <c r="B11" s="4" t="s">
        <v>21</v>
      </c>
      <c r="C11" s="2">
        <v>1</v>
      </c>
      <c r="D11" s="2">
        <v>0</v>
      </c>
      <c r="E11" s="2">
        <v>0</v>
      </c>
      <c r="F11" s="2">
        <v>0</v>
      </c>
      <c r="G11" s="2">
        <v>0</v>
      </c>
      <c r="H11" s="2">
        <v>1</v>
      </c>
      <c r="I11" s="2">
        <v>1</v>
      </c>
      <c r="J11" s="2">
        <v>2</v>
      </c>
      <c r="K11" s="2">
        <v>2</v>
      </c>
      <c r="L11" s="2">
        <v>2</v>
      </c>
      <c r="M11" s="2">
        <v>1</v>
      </c>
    </row>
    <row r="12" spans="1:13" x14ac:dyDescent="0.2">
      <c r="A12" s="4" t="s">
        <v>22</v>
      </c>
      <c r="B12" s="4" t="s">
        <v>23</v>
      </c>
      <c r="C12" s="2">
        <v>-1</v>
      </c>
      <c r="D12" s="2">
        <v>-1</v>
      </c>
      <c r="E12" s="2">
        <v>-1</v>
      </c>
      <c r="F12" s="2">
        <v>-1</v>
      </c>
      <c r="G12" s="2">
        <v>0</v>
      </c>
      <c r="H12" s="2">
        <v>-1</v>
      </c>
      <c r="I12" s="2">
        <v>-1</v>
      </c>
      <c r="J12" s="2">
        <v>-1</v>
      </c>
      <c r="K12" s="2">
        <v>0</v>
      </c>
      <c r="L12" s="2">
        <v>0</v>
      </c>
      <c r="M12" s="2">
        <v>-1</v>
      </c>
    </row>
    <row r="13" spans="1:13" x14ac:dyDescent="0.2">
      <c r="A13" s="4" t="s">
        <v>24</v>
      </c>
      <c r="B13" s="4" t="s">
        <v>25</v>
      </c>
      <c r="C13" s="2">
        <v>1</v>
      </c>
      <c r="D13" s="2">
        <v>1</v>
      </c>
      <c r="E13" s="2">
        <v>1</v>
      </c>
      <c r="F13" s="2">
        <v>1</v>
      </c>
      <c r="G13" s="2">
        <v>0</v>
      </c>
      <c r="H13" s="2">
        <v>1</v>
      </c>
      <c r="I13" s="2">
        <v>1</v>
      </c>
      <c r="J13" s="2">
        <v>1</v>
      </c>
      <c r="K13" s="2">
        <v>1</v>
      </c>
      <c r="L13" s="2">
        <v>1</v>
      </c>
      <c r="M13" s="2">
        <v>1</v>
      </c>
    </row>
    <row r="14" spans="1:13" x14ac:dyDescent="0.2">
      <c r="A14" s="4" t="s">
        <v>26</v>
      </c>
      <c r="B14" s="4" t="s">
        <v>27</v>
      </c>
      <c r="C14" s="2">
        <v>1</v>
      </c>
      <c r="D14" s="2">
        <v>1</v>
      </c>
      <c r="E14" s="2">
        <v>0</v>
      </c>
      <c r="F14" s="2">
        <v>0</v>
      </c>
      <c r="G14" s="2">
        <v>0</v>
      </c>
      <c r="H14" s="2">
        <v>2</v>
      </c>
      <c r="I14" s="2">
        <v>-2</v>
      </c>
      <c r="J14" s="2">
        <v>-1</v>
      </c>
      <c r="K14" s="2">
        <v>-1</v>
      </c>
      <c r="L14" s="2">
        <v>-2</v>
      </c>
      <c r="M14" s="2">
        <v>-3</v>
      </c>
    </row>
    <row r="15" spans="1:13" x14ac:dyDescent="0.2">
      <c r="A15" s="4" t="s">
        <v>28</v>
      </c>
      <c r="B15" s="4" t="s">
        <v>29</v>
      </c>
      <c r="C15" s="2">
        <v>1</v>
      </c>
      <c r="D15" s="2">
        <v>1</v>
      </c>
      <c r="E15" s="2">
        <v>2</v>
      </c>
      <c r="F15" s="2">
        <v>-1</v>
      </c>
      <c r="G15" s="2">
        <v>0</v>
      </c>
      <c r="H15" s="2">
        <v>1</v>
      </c>
      <c r="I15" s="2">
        <v>2</v>
      </c>
      <c r="J15" s="2">
        <v>2</v>
      </c>
      <c r="K15" s="2">
        <v>2</v>
      </c>
      <c r="L15" s="2">
        <v>2</v>
      </c>
      <c r="M15" s="2">
        <v>2</v>
      </c>
    </row>
    <row r="16" spans="1:13" x14ac:dyDescent="0.2">
      <c r="A16" s="4" t="s">
        <v>30</v>
      </c>
      <c r="B16" s="4" t="s">
        <v>31</v>
      </c>
      <c r="C16" s="2">
        <v>1</v>
      </c>
      <c r="D16" s="2">
        <v>1</v>
      </c>
      <c r="E16" s="2">
        <v>1</v>
      </c>
      <c r="F16" s="2">
        <v>-1</v>
      </c>
      <c r="G16" s="2">
        <v>0</v>
      </c>
      <c r="H16" s="2">
        <v>-1</v>
      </c>
      <c r="I16" s="2">
        <v>0</v>
      </c>
      <c r="J16" s="2">
        <v>1</v>
      </c>
      <c r="K16" s="2">
        <v>1</v>
      </c>
      <c r="L16" s="2">
        <v>-1</v>
      </c>
      <c r="M16" s="2">
        <v>1</v>
      </c>
    </row>
    <row r="17" spans="1:13" x14ac:dyDescent="0.2">
      <c r="A17" s="4" t="s">
        <v>32</v>
      </c>
      <c r="B17" s="4" t="s">
        <v>33</v>
      </c>
      <c r="C17" s="2">
        <v>0</v>
      </c>
      <c r="D17" s="2">
        <v>1</v>
      </c>
      <c r="E17" s="2">
        <v>1</v>
      </c>
      <c r="F17" s="2">
        <v>0</v>
      </c>
      <c r="G17" s="2">
        <v>1</v>
      </c>
      <c r="H17" s="2">
        <v>1</v>
      </c>
      <c r="I17" s="2">
        <v>1</v>
      </c>
      <c r="J17" s="2">
        <v>1</v>
      </c>
      <c r="K17" s="2">
        <v>1</v>
      </c>
      <c r="L17" s="2">
        <v>1</v>
      </c>
      <c r="M17" s="2">
        <v>1</v>
      </c>
    </row>
    <row r="18" spans="1:13" x14ac:dyDescent="0.2">
      <c r="A18" s="4" t="s">
        <v>34</v>
      </c>
      <c r="B18" s="4" t="s">
        <v>35</v>
      </c>
      <c r="C18" s="2">
        <v>2</v>
      </c>
      <c r="D18" s="2">
        <v>0</v>
      </c>
      <c r="E18" s="2">
        <v>1</v>
      </c>
      <c r="F18" s="2">
        <v>1</v>
      </c>
      <c r="G18" s="2">
        <v>1</v>
      </c>
      <c r="H18" s="2">
        <v>0</v>
      </c>
      <c r="I18" s="2">
        <v>1</v>
      </c>
      <c r="J18" s="2">
        <v>1</v>
      </c>
      <c r="K18" s="2">
        <v>1</v>
      </c>
      <c r="L18" s="2">
        <v>1</v>
      </c>
      <c r="M18" s="2">
        <v>1</v>
      </c>
    </row>
    <row r="19" spans="1:13" x14ac:dyDescent="0.2">
      <c r="A19" s="4" t="s">
        <v>36</v>
      </c>
      <c r="B19" s="4" t="s">
        <v>37</v>
      </c>
      <c r="C19" s="2">
        <v>1</v>
      </c>
      <c r="D19" s="2">
        <v>1</v>
      </c>
      <c r="E19" s="2">
        <v>1</v>
      </c>
      <c r="F19" s="2">
        <v>0</v>
      </c>
      <c r="G19" s="2">
        <v>2</v>
      </c>
      <c r="H19" s="2">
        <v>1</v>
      </c>
      <c r="I19" s="2">
        <v>1</v>
      </c>
      <c r="J19" s="2">
        <v>1</v>
      </c>
      <c r="K19" s="2">
        <v>1</v>
      </c>
      <c r="L19" s="2">
        <v>1</v>
      </c>
      <c r="M19" s="2">
        <v>1</v>
      </c>
    </row>
    <row r="20" spans="1:13" x14ac:dyDescent="0.2">
      <c r="A20" s="4" t="s">
        <v>38</v>
      </c>
      <c r="B20" s="4" t="s">
        <v>39</v>
      </c>
      <c r="C20" s="2">
        <v>-1</v>
      </c>
      <c r="D20" s="2">
        <v>-1</v>
      </c>
      <c r="E20" s="2">
        <v>-1</v>
      </c>
      <c r="F20" s="2">
        <v>-1</v>
      </c>
      <c r="G20" s="2">
        <v>-1</v>
      </c>
      <c r="H20" s="2">
        <v>-1</v>
      </c>
      <c r="I20" s="2">
        <v>-1</v>
      </c>
      <c r="J20" s="2">
        <v>0</v>
      </c>
      <c r="K20" s="2">
        <v>0</v>
      </c>
      <c r="L20" s="2">
        <v>-1</v>
      </c>
      <c r="M20" s="2">
        <v>-1</v>
      </c>
    </row>
    <row r="21" spans="1:13" x14ac:dyDescent="0.2">
      <c r="A21" s="4" t="s">
        <v>40</v>
      </c>
      <c r="B21" s="4" t="s">
        <v>41</v>
      </c>
      <c r="C21" s="2">
        <v>0</v>
      </c>
      <c r="D21" s="2">
        <v>-2</v>
      </c>
      <c r="E21" s="2">
        <v>-1</v>
      </c>
      <c r="F21" s="2">
        <v>-1</v>
      </c>
      <c r="G21" s="2">
        <v>-2</v>
      </c>
      <c r="H21" s="2">
        <v>-1</v>
      </c>
      <c r="I21" s="2">
        <v>-2</v>
      </c>
      <c r="J21" s="2">
        <v>-2</v>
      </c>
      <c r="K21" s="2">
        <v>-2</v>
      </c>
      <c r="L21" s="2">
        <v>-2</v>
      </c>
      <c r="M21" s="2">
        <v>-2</v>
      </c>
    </row>
    <row r="22" spans="1:13" x14ac:dyDescent="0.2">
      <c r="A22" s="4" t="s">
        <v>42</v>
      </c>
      <c r="B22" s="4" t="s">
        <v>43</v>
      </c>
      <c r="C22" s="2">
        <v>-3</v>
      </c>
      <c r="D22" s="2">
        <v>-3</v>
      </c>
      <c r="E22" s="2">
        <v>-3</v>
      </c>
      <c r="F22" s="2">
        <v>-3</v>
      </c>
      <c r="G22" s="2">
        <v>-3</v>
      </c>
      <c r="H22" s="2">
        <v>-4</v>
      </c>
      <c r="I22" s="2">
        <v>-3</v>
      </c>
      <c r="J22" s="2">
        <v>-3</v>
      </c>
      <c r="K22" s="2">
        <v>-3</v>
      </c>
      <c r="L22" s="2">
        <v>-3</v>
      </c>
      <c r="M22" s="2">
        <v>-3</v>
      </c>
    </row>
    <row r="23" spans="1:13" x14ac:dyDescent="0.2">
      <c r="A23" s="4" t="s">
        <v>44</v>
      </c>
      <c r="B23" s="4" t="s">
        <v>45</v>
      </c>
      <c r="C23" s="2">
        <v>0</v>
      </c>
      <c r="D23" s="2">
        <v>1</v>
      </c>
      <c r="E23" s="2">
        <v>1</v>
      </c>
      <c r="F23" s="2">
        <v>2</v>
      </c>
      <c r="G23" s="2">
        <v>0</v>
      </c>
      <c r="H23" s="2">
        <v>1</v>
      </c>
      <c r="I23" s="2">
        <v>2</v>
      </c>
      <c r="J23" s="2">
        <v>2</v>
      </c>
      <c r="K23" s="2">
        <v>2</v>
      </c>
      <c r="L23" s="2">
        <v>0</v>
      </c>
      <c r="M23" s="2">
        <v>0</v>
      </c>
    </row>
    <row r="24" spans="1:13" x14ac:dyDescent="0.2">
      <c r="A24" s="4" t="s">
        <v>46</v>
      </c>
      <c r="B24" s="4" t="s">
        <v>47</v>
      </c>
      <c r="C24" s="2">
        <v>-1</v>
      </c>
      <c r="D24" s="2">
        <v>0</v>
      </c>
      <c r="E24" s="2">
        <v>0</v>
      </c>
      <c r="F24" s="2">
        <v>-1</v>
      </c>
      <c r="G24" s="2">
        <v>0</v>
      </c>
      <c r="H24" s="2">
        <v>0</v>
      </c>
      <c r="I24" s="2">
        <v>0</v>
      </c>
      <c r="J24" s="2">
        <v>-1</v>
      </c>
      <c r="K24" s="2">
        <v>0</v>
      </c>
      <c r="L24" s="2">
        <v>-1</v>
      </c>
      <c r="M24" s="2">
        <v>0</v>
      </c>
    </row>
    <row r="25" spans="1:13" x14ac:dyDescent="0.2">
      <c r="A25" s="4" t="s">
        <v>48</v>
      </c>
      <c r="B25" s="4" t="s">
        <v>49</v>
      </c>
      <c r="C25" s="2">
        <v>0</v>
      </c>
      <c r="D25" s="2">
        <v>0</v>
      </c>
      <c r="E25" s="2">
        <v>0</v>
      </c>
      <c r="F25" s="2">
        <v>0</v>
      </c>
      <c r="G25" s="2">
        <v>-1</v>
      </c>
      <c r="H25" s="2">
        <v>1</v>
      </c>
      <c r="I25" s="2">
        <v>1</v>
      </c>
      <c r="J25" s="2">
        <v>1</v>
      </c>
      <c r="K25" s="2">
        <v>1</v>
      </c>
      <c r="L25" s="2">
        <v>1</v>
      </c>
      <c r="M25" s="2">
        <v>1</v>
      </c>
    </row>
    <row r="26" spans="1:13" x14ac:dyDescent="0.2">
      <c r="A26" s="4" t="s">
        <v>50</v>
      </c>
      <c r="B26" s="4" t="s">
        <v>51</v>
      </c>
      <c r="C26" s="2">
        <v>1</v>
      </c>
      <c r="D26" s="2">
        <v>0</v>
      </c>
      <c r="E26" s="2">
        <v>0</v>
      </c>
      <c r="F26" s="2">
        <v>0</v>
      </c>
      <c r="G26" s="2">
        <v>0</v>
      </c>
      <c r="H26" s="2">
        <v>1</v>
      </c>
      <c r="I26" s="2">
        <v>1</v>
      </c>
      <c r="J26" s="2">
        <v>1</v>
      </c>
      <c r="K26" s="2">
        <v>1</v>
      </c>
      <c r="L26" s="2">
        <v>1</v>
      </c>
      <c r="M26" s="2">
        <v>1</v>
      </c>
    </row>
    <row r="27" spans="1:13" x14ac:dyDescent="0.2">
      <c r="A27" s="4" t="s">
        <v>52</v>
      </c>
      <c r="B27" s="4" t="s">
        <v>53</v>
      </c>
      <c r="C27" s="2">
        <v>1</v>
      </c>
      <c r="D27" s="2">
        <v>1</v>
      </c>
      <c r="E27" s="2">
        <v>1</v>
      </c>
      <c r="F27" s="2">
        <v>1</v>
      </c>
      <c r="G27" s="2">
        <v>1</v>
      </c>
      <c r="H27" s="2">
        <v>1</v>
      </c>
      <c r="I27" s="2">
        <v>1</v>
      </c>
      <c r="J27" s="2">
        <v>1</v>
      </c>
      <c r="K27" s="2">
        <v>1</v>
      </c>
      <c r="L27" s="2">
        <v>1</v>
      </c>
      <c r="M27" s="2">
        <v>1</v>
      </c>
    </row>
    <row r="28" spans="1:13" x14ac:dyDescent="0.2">
      <c r="A28" s="4" t="s">
        <v>54</v>
      </c>
      <c r="B28" s="4" t="s">
        <v>55</v>
      </c>
      <c r="C28" s="2">
        <v>1</v>
      </c>
      <c r="D28" s="2">
        <v>1</v>
      </c>
      <c r="E28" s="2">
        <v>1</v>
      </c>
      <c r="F28" s="2">
        <v>1</v>
      </c>
      <c r="G28" s="2">
        <v>1</v>
      </c>
      <c r="H28" s="2">
        <v>1</v>
      </c>
      <c r="I28" s="2">
        <v>1</v>
      </c>
      <c r="J28" s="2">
        <v>0</v>
      </c>
      <c r="K28" s="2">
        <v>1</v>
      </c>
      <c r="L28" s="2">
        <v>1</v>
      </c>
      <c r="M28" s="2">
        <v>1</v>
      </c>
    </row>
    <row r="29" spans="1:13" x14ac:dyDescent="0.2">
      <c r="A29" s="4" t="s">
        <v>56</v>
      </c>
      <c r="B29" s="4" t="s">
        <v>57</v>
      </c>
      <c r="C29" s="2">
        <v>0</v>
      </c>
      <c r="D29" s="2">
        <v>0</v>
      </c>
      <c r="E29" s="2">
        <v>0</v>
      </c>
      <c r="F29" s="2">
        <v>2</v>
      </c>
      <c r="G29" s="2">
        <v>0</v>
      </c>
      <c r="H29" s="2">
        <v>0</v>
      </c>
      <c r="I29" s="2">
        <v>0</v>
      </c>
      <c r="J29" s="2">
        <v>1</v>
      </c>
      <c r="K29" s="2">
        <v>-1</v>
      </c>
      <c r="L29" s="2">
        <v>-1</v>
      </c>
      <c r="M29" s="2">
        <v>-1</v>
      </c>
    </row>
    <row r="30" spans="1:13" x14ac:dyDescent="0.2">
      <c r="A30" s="4" t="s">
        <v>58</v>
      </c>
      <c r="B30" s="4" t="s">
        <v>59</v>
      </c>
      <c r="C30" s="2">
        <v>1</v>
      </c>
      <c r="D30" s="2">
        <v>1</v>
      </c>
      <c r="E30" s="2">
        <v>1</v>
      </c>
      <c r="F30" s="2">
        <v>-1</v>
      </c>
      <c r="G30" s="2">
        <v>-1</v>
      </c>
      <c r="H30" s="2">
        <v>1</v>
      </c>
      <c r="I30" s="2">
        <v>-1</v>
      </c>
      <c r="J30" s="2">
        <v>0</v>
      </c>
      <c r="K30" s="2">
        <v>-1</v>
      </c>
      <c r="L30" s="2">
        <v>-1</v>
      </c>
      <c r="M30" s="2">
        <v>-1</v>
      </c>
    </row>
    <row r="31" spans="1:13" x14ac:dyDescent="0.2">
      <c r="A31" s="4" t="s">
        <v>60</v>
      </c>
      <c r="B31" s="4" t="s">
        <v>61</v>
      </c>
      <c r="C31" s="2">
        <v>0</v>
      </c>
      <c r="D31" s="2">
        <v>0</v>
      </c>
      <c r="E31" s="2">
        <v>1</v>
      </c>
      <c r="F31" s="2">
        <v>0</v>
      </c>
      <c r="G31" s="2">
        <v>-1</v>
      </c>
      <c r="H31" s="2">
        <v>-1</v>
      </c>
      <c r="I31" s="2">
        <v>1</v>
      </c>
      <c r="J31" s="2">
        <v>0</v>
      </c>
      <c r="K31" s="2">
        <v>-1</v>
      </c>
      <c r="L31" s="2">
        <v>-4</v>
      </c>
      <c r="M31" s="2">
        <v>-3</v>
      </c>
    </row>
    <row r="32" spans="1:13" x14ac:dyDescent="0.2">
      <c r="A32" s="4" t="s">
        <v>62</v>
      </c>
      <c r="B32" s="4" t="s">
        <v>63</v>
      </c>
      <c r="C32" s="2">
        <v>1</v>
      </c>
      <c r="D32" s="2">
        <v>1</v>
      </c>
      <c r="E32" s="2">
        <v>1</v>
      </c>
      <c r="F32" s="2">
        <v>1</v>
      </c>
      <c r="G32" s="2">
        <v>-1</v>
      </c>
      <c r="H32" s="2">
        <v>0</v>
      </c>
      <c r="I32" s="2">
        <v>0</v>
      </c>
      <c r="J32" s="2">
        <v>0</v>
      </c>
      <c r="K32" s="2">
        <v>0</v>
      </c>
      <c r="L32" s="2">
        <v>-1</v>
      </c>
      <c r="M32" s="2">
        <v>0</v>
      </c>
    </row>
    <row r="33" spans="1:13" x14ac:dyDescent="0.2">
      <c r="A33" s="4" t="s">
        <v>64</v>
      </c>
      <c r="B33" s="4" t="s">
        <v>65</v>
      </c>
      <c r="C33" s="2">
        <v>-1</v>
      </c>
      <c r="D33" s="2">
        <v>-3</v>
      </c>
      <c r="E33" s="2">
        <v>-2</v>
      </c>
      <c r="F33" s="2">
        <v>-4</v>
      </c>
      <c r="G33" s="2">
        <v>-6</v>
      </c>
      <c r="H33" s="2">
        <v>-3</v>
      </c>
      <c r="I33" s="2">
        <v>-2</v>
      </c>
      <c r="J33" s="2">
        <v>-2</v>
      </c>
      <c r="K33" s="2">
        <v>-1</v>
      </c>
      <c r="L33" s="2">
        <v>-3</v>
      </c>
      <c r="M33" s="2">
        <v>-2</v>
      </c>
    </row>
    <row r="34" spans="1:13" x14ac:dyDescent="0.2">
      <c r="A34" s="4" t="s">
        <v>66</v>
      </c>
      <c r="B34" s="4" t="s">
        <v>67</v>
      </c>
      <c r="C34" s="2">
        <v>1</v>
      </c>
      <c r="D34" s="2">
        <v>0</v>
      </c>
      <c r="E34" s="2">
        <v>0</v>
      </c>
      <c r="F34" s="2">
        <v>0</v>
      </c>
      <c r="G34" s="2">
        <v>-1</v>
      </c>
      <c r="H34" s="2">
        <v>-1</v>
      </c>
      <c r="I34" s="2">
        <v>3</v>
      </c>
      <c r="J34" s="2">
        <v>3</v>
      </c>
      <c r="K34" s="2">
        <v>3</v>
      </c>
      <c r="L34" s="2">
        <v>3</v>
      </c>
      <c r="M34" s="2">
        <v>1</v>
      </c>
    </row>
    <row r="35" spans="1:13" x14ac:dyDescent="0.2">
      <c r="A35" s="4" t="s">
        <v>68</v>
      </c>
      <c r="B35" s="4" t="s">
        <v>69</v>
      </c>
      <c r="C35" s="2">
        <v>-1</v>
      </c>
      <c r="D35" s="2">
        <v>-1</v>
      </c>
      <c r="E35" s="2">
        <v>-1</v>
      </c>
      <c r="F35" s="2">
        <v>-1</v>
      </c>
      <c r="G35" s="2">
        <v>-1</v>
      </c>
      <c r="H35" s="2">
        <v>1</v>
      </c>
      <c r="I35" s="2">
        <v>1</v>
      </c>
      <c r="J35" s="2">
        <v>1</v>
      </c>
      <c r="K35" s="2">
        <v>1</v>
      </c>
      <c r="L35" s="2">
        <v>1</v>
      </c>
      <c r="M35" s="2">
        <v>1</v>
      </c>
    </row>
    <row r="36" spans="1:13" x14ac:dyDescent="0.2">
      <c r="A36" s="4" t="s">
        <v>70</v>
      </c>
      <c r="B36" s="4" t="s">
        <v>71</v>
      </c>
      <c r="C36" s="2">
        <v>1</v>
      </c>
      <c r="D36" s="2">
        <v>2</v>
      </c>
      <c r="E36" s="2">
        <v>2</v>
      </c>
      <c r="F36" s="2">
        <v>2</v>
      </c>
      <c r="G36" s="2">
        <v>-1</v>
      </c>
      <c r="H36" s="2">
        <v>3</v>
      </c>
      <c r="I36" s="2">
        <v>4</v>
      </c>
      <c r="J36" s="2">
        <v>3</v>
      </c>
      <c r="K36" s="2">
        <v>3</v>
      </c>
      <c r="L36" s="2">
        <v>4</v>
      </c>
      <c r="M36" s="2">
        <v>3</v>
      </c>
    </row>
    <row r="37" spans="1:13" x14ac:dyDescent="0.2">
      <c r="A37" s="4" t="s">
        <v>72</v>
      </c>
      <c r="B37" s="4" t="s">
        <v>73</v>
      </c>
      <c r="C37" s="2">
        <v>1</v>
      </c>
      <c r="D37" s="2">
        <v>1</v>
      </c>
      <c r="E37" s="2">
        <v>1</v>
      </c>
      <c r="F37" s="2">
        <v>1</v>
      </c>
      <c r="G37" s="2">
        <v>1</v>
      </c>
      <c r="H37" s="2">
        <v>1</v>
      </c>
      <c r="I37" s="2">
        <v>2</v>
      </c>
      <c r="J37" s="2">
        <v>1</v>
      </c>
      <c r="K37" s="2">
        <v>1</v>
      </c>
      <c r="L37" s="2">
        <v>1</v>
      </c>
      <c r="M37" s="2">
        <v>2</v>
      </c>
    </row>
    <row r="38" spans="1:13" x14ac:dyDescent="0.2">
      <c r="A38" s="4" t="s">
        <v>74</v>
      </c>
      <c r="B38" s="4" t="s">
        <v>75</v>
      </c>
      <c r="C38" s="2">
        <v>-1</v>
      </c>
      <c r="D38" s="2">
        <v>-1</v>
      </c>
      <c r="E38" s="2">
        <v>-1</v>
      </c>
      <c r="F38" s="2">
        <v>-1</v>
      </c>
      <c r="G38" s="2">
        <v>-1</v>
      </c>
      <c r="H38" s="2">
        <v>-1</v>
      </c>
      <c r="I38" s="2">
        <v>-1</v>
      </c>
      <c r="J38" s="2">
        <v>-1</v>
      </c>
      <c r="K38" s="2">
        <v>-1</v>
      </c>
      <c r="L38" s="2">
        <v>-1</v>
      </c>
      <c r="M38" s="2">
        <v>-1</v>
      </c>
    </row>
    <row r="39" spans="1:13" x14ac:dyDescent="0.2">
      <c r="A39" s="4" t="s">
        <v>76</v>
      </c>
      <c r="B39" s="4" t="s">
        <v>77</v>
      </c>
      <c r="C39" s="2">
        <v>1</v>
      </c>
      <c r="D39" s="2">
        <v>2</v>
      </c>
      <c r="E39" s="2">
        <v>2</v>
      </c>
      <c r="F39" s="2">
        <v>-1</v>
      </c>
      <c r="G39" s="2">
        <v>-2</v>
      </c>
      <c r="H39" s="2">
        <v>2</v>
      </c>
      <c r="I39" s="2">
        <v>4</v>
      </c>
      <c r="J39" s="2">
        <v>3</v>
      </c>
      <c r="K39" s="2">
        <v>3</v>
      </c>
      <c r="L39" s="2">
        <v>1</v>
      </c>
      <c r="M39" s="2">
        <v>0</v>
      </c>
    </row>
    <row r="40" spans="1:13" x14ac:dyDescent="0.2">
      <c r="A40" s="4" t="s">
        <v>78</v>
      </c>
      <c r="B40" s="4" t="s">
        <v>79</v>
      </c>
      <c r="C40" s="2">
        <v>-1</v>
      </c>
      <c r="D40" s="2">
        <v>-1</v>
      </c>
      <c r="E40" s="2">
        <v>-1</v>
      </c>
      <c r="F40" s="2">
        <v>-1</v>
      </c>
      <c r="G40" s="2">
        <v>-1</v>
      </c>
      <c r="H40" s="2">
        <v>-1</v>
      </c>
      <c r="I40" s="2">
        <v>-1</v>
      </c>
      <c r="J40" s="2">
        <v>-1</v>
      </c>
      <c r="K40" s="2">
        <v>-1</v>
      </c>
      <c r="L40" s="2">
        <v>-1</v>
      </c>
      <c r="M40" s="2">
        <v>-1</v>
      </c>
    </row>
    <row r="41" spans="1:13" x14ac:dyDescent="0.2">
      <c r="A41" s="4" t="s">
        <v>80</v>
      </c>
      <c r="B41" s="4" t="s">
        <v>81</v>
      </c>
      <c r="C41" s="2">
        <v>1</v>
      </c>
      <c r="D41" s="2">
        <v>1</v>
      </c>
      <c r="E41" s="2">
        <v>0</v>
      </c>
      <c r="F41" s="2">
        <v>1</v>
      </c>
      <c r="G41" s="2">
        <v>1</v>
      </c>
      <c r="H41" s="2">
        <v>1</v>
      </c>
      <c r="I41" s="2">
        <v>2</v>
      </c>
      <c r="J41" s="2">
        <v>2</v>
      </c>
      <c r="K41" s="2">
        <v>2</v>
      </c>
      <c r="L41" s="2">
        <v>1</v>
      </c>
      <c r="M41" s="2">
        <v>2</v>
      </c>
    </row>
    <row r="42" spans="1:13" x14ac:dyDescent="0.2">
      <c r="A42" s="4" t="s">
        <v>82</v>
      </c>
      <c r="B42" s="4" t="s">
        <v>83</v>
      </c>
      <c r="C42" s="2">
        <v>1</v>
      </c>
      <c r="D42" s="2">
        <v>1</v>
      </c>
      <c r="E42" s="2">
        <v>-1</v>
      </c>
      <c r="F42" s="2">
        <v>-1</v>
      </c>
      <c r="G42" s="2">
        <v>-1</v>
      </c>
      <c r="H42" s="2">
        <v>1</v>
      </c>
      <c r="I42" s="2">
        <v>1</v>
      </c>
      <c r="J42" s="2">
        <v>1</v>
      </c>
      <c r="K42" s="2">
        <v>1</v>
      </c>
      <c r="L42" s="2">
        <v>1</v>
      </c>
      <c r="M42" s="2">
        <v>1</v>
      </c>
    </row>
    <row r="43" spans="1:13" x14ac:dyDescent="0.2">
      <c r="A43" s="4" t="s">
        <v>84</v>
      </c>
      <c r="B43" s="4" t="s">
        <v>85</v>
      </c>
      <c r="C43" s="2">
        <v>1</v>
      </c>
      <c r="D43" s="2">
        <v>-1</v>
      </c>
      <c r="E43" s="2">
        <v>-1</v>
      </c>
      <c r="F43" s="2">
        <v>0</v>
      </c>
      <c r="G43" s="2">
        <v>-1</v>
      </c>
      <c r="H43" s="2">
        <v>1</v>
      </c>
      <c r="I43" s="2">
        <v>2</v>
      </c>
      <c r="J43" s="2">
        <v>1</v>
      </c>
      <c r="K43" s="2">
        <v>1</v>
      </c>
      <c r="L43" s="2">
        <v>2</v>
      </c>
      <c r="M43" s="2">
        <v>1</v>
      </c>
    </row>
    <row r="44" spans="1:13" x14ac:dyDescent="0.2">
      <c r="A44" s="4" t="s">
        <v>86</v>
      </c>
      <c r="B44" s="4" t="s">
        <v>87</v>
      </c>
      <c r="C44" s="2">
        <v>-2</v>
      </c>
      <c r="D44" s="2">
        <v>-2</v>
      </c>
      <c r="E44" s="2">
        <v>3</v>
      </c>
      <c r="F44" s="2">
        <v>3</v>
      </c>
      <c r="G44" s="2">
        <v>2</v>
      </c>
      <c r="H44" s="2">
        <v>3</v>
      </c>
      <c r="I44" s="2">
        <v>3</v>
      </c>
      <c r="J44" s="2">
        <v>4</v>
      </c>
      <c r="K44" s="2">
        <v>5</v>
      </c>
      <c r="L44" s="2">
        <v>4</v>
      </c>
      <c r="M44" s="2">
        <v>3</v>
      </c>
    </row>
    <row r="45" spans="1:13" x14ac:dyDescent="0.2">
      <c r="A45" s="4" t="s">
        <v>88</v>
      </c>
      <c r="B45" s="4" t="s">
        <v>89</v>
      </c>
      <c r="C45" s="2">
        <v>0</v>
      </c>
      <c r="D45" s="2">
        <v>0</v>
      </c>
      <c r="E45" s="2">
        <v>0</v>
      </c>
      <c r="F45" s="2">
        <v>0</v>
      </c>
      <c r="G45" s="2">
        <v>-1</v>
      </c>
      <c r="H45" s="2">
        <v>0</v>
      </c>
      <c r="I45" s="2">
        <v>0</v>
      </c>
      <c r="J45" s="2">
        <v>1</v>
      </c>
      <c r="K45" s="2">
        <v>1</v>
      </c>
      <c r="L45" s="2">
        <v>1</v>
      </c>
      <c r="M45" s="2">
        <v>1</v>
      </c>
    </row>
    <row r="46" spans="1:13" x14ac:dyDescent="0.2">
      <c r="A46" s="4" t="s">
        <v>90</v>
      </c>
      <c r="B46" s="4" t="s">
        <v>91</v>
      </c>
      <c r="C46" s="2">
        <v>0</v>
      </c>
      <c r="D46" s="2">
        <v>0</v>
      </c>
      <c r="E46" s="2">
        <v>0</v>
      </c>
      <c r="F46" s="2">
        <v>-1</v>
      </c>
      <c r="G46" s="2">
        <v>-1</v>
      </c>
      <c r="H46" s="2">
        <v>-1</v>
      </c>
      <c r="I46" s="2">
        <v>-1</v>
      </c>
      <c r="J46" s="2">
        <v>-1</v>
      </c>
      <c r="K46" s="2">
        <v>-1</v>
      </c>
      <c r="L46" s="2">
        <v>-1</v>
      </c>
      <c r="M46" s="2">
        <v>-1</v>
      </c>
    </row>
    <row r="47" spans="1:13" x14ac:dyDescent="0.2">
      <c r="A47" s="4" t="s">
        <v>92</v>
      </c>
      <c r="B47" s="4" t="s">
        <v>93</v>
      </c>
      <c r="C47" s="2">
        <v>1</v>
      </c>
      <c r="D47" s="2">
        <v>1</v>
      </c>
      <c r="E47" s="2">
        <v>2</v>
      </c>
      <c r="F47" s="2">
        <v>2</v>
      </c>
      <c r="G47" s="2">
        <v>0</v>
      </c>
      <c r="H47" s="2">
        <v>2</v>
      </c>
      <c r="I47" s="2">
        <v>2</v>
      </c>
      <c r="J47" s="2">
        <v>2</v>
      </c>
      <c r="K47" s="2">
        <v>1</v>
      </c>
      <c r="L47" s="2">
        <v>-1</v>
      </c>
      <c r="M47" s="2">
        <v>-1</v>
      </c>
    </row>
    <row r="48" spans="1:13" x14ac:dyDescent="0.2">
      <c r="A48" s="4" t="s">
        <v>94</v>
      </c>
      <c r="B48" s="4" t="s">
        <v>95</v>
      </c>
      <c r="C48" s="2">
        <v>-1</v>
      </c>
      <c r="D48" s="2">
        <v>-1</v>
      </c>
      <c r="E48" s="2">
        <v>-1</v>
      </c>
      <c r="F48" s="2">
        <v>-1</v>
      </c>
      <c r="G48" s="2">
        <v>-1</v>
      </c>
      <c r="H48" s="2">
        <v>0</v>
      </c>
      <c r="I48" s="2">
        <v>-1</v>
      </c>
      <c r="J48" s="2">
        <v>-1</v>
      </c>
      <c r="K48" s="2">
        <v>-1</v>
      </c>
      <c r="L48" s="2">
        <v>-1</v>
      </c>
      <c r="M48" s="2">
        <v>-1</v>
      </c>
    </row>
    <row r="49" spans="1:13" x14ac:dyDescent="0.2">
      <c r="A49" s="4" t="s">
        <v>96</v>
      </c>
      <c r="B49" s="4" t="s">
        <v>97</v>
      </c>
      <c r="C49" s="2">
        <v>0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1</v>
      </c>
      <c r="K49" s="2">
        <v>1</v>
      </c>
      <c r="L49" s="2">
        <v>1</v>
      </c>
      <c r="M49" s="2">
        <v>1</v>
      </c>
    </row>
    <row r="50" spans="1:13" x14ac:dyDescent="0.2">
      <c r="A50" s="4" t="s">
        <v>98</v>
      </c>
      <c r="B50" s="4" t="s">
        <v>99</v>
      </c>
      <c r="C50" s="2">
        <v>-1</v>
      </c>
      <c r="D50" s="2">
        <v>0</v>
      </c>
      <c r="E50" s="2">
        <v>0</v>
      </c>
      <c r="F50" s="2">
        <v>-1</v>
      </c>
      <c r="G50" s="2">
        <v>-1</v>
      </c>
      <c r="H50" s="2">
        <v>1</v>
      </c>
      <c r="I50" s="2">
        <v>1</v>
      </c>
      <c r="J50" s="2">
        <v>1</v>
      </c>
      <c r="K50" s="2">
        <v>1</v>
      </c>
      <c r="L50" s="2">
        <v>1</v>
      </c>
      <c r="M50" s="2">
        <v>1</v>
      </c>
    </row>
    <row r="51" spans="1:13" x14ac:dyDescent="0.2">
      <c r="A51" s="4" t="s">
        <v>100</v>
      </c>
      <c r="B51" s="4" t="s">
        <v>101</v>
      </c>
      <c r="C51" s="2">
        <v>1</v>
      </c>
      <c r="D51" s="2">
        <v>1</v>
      </c>
      <c r="E51" s="2">
        <v>1</v>
      </c>
      <c r="F51" s="2">
        <v>1</v>
      </c>
      <c r="G51" s="2">
        <v>1</v>
      </c>
      <c r="H51" s="2">
        <v>1</v>
      </c>
      <c r="I51" s="2">
        <v>1</v>
      </c>
      <c r="J51" s="2">
        <v>1</v>
      </c>
      <c r="K51" s="2">
        <v>1</v>
      </c>
      <c r="L51" s="2">
        <v>1</v>
      </c>
      <c r="M51" s="2">
        <v>1</v>
      </c>
    </row>
    <row r="52" spans="1:13" x14ac:dyDescent="0.2">
      <c r="A52" s="4" t="s">
        <v>102</v>
      </c>
      <c r="B52" s="4" t="s">
        <v>103</v>
      </c>
      <c r="C52" s="2">
        <v>221</v>
      </c>
      <c r="D52" s="2">
        <v>229</v>
      </c>
      <c r="E52" s="2">
        <v>233</v>
      </c>
      <c r="F52" s="2">
        <v>202</v>
      </c>
      <c r="G52" s="2">
        <v>178</v>
      </c>
      <c r="H52" s="2">
        <v>242</v>
      </c>
      <c r="I52" s="2">
        <v>234</v>
      </c>
      <c r="J52" s="2">
        <v>247</v>
      </c>
      <c r="K52" s="2">
        <v>241</v>
      </c>
      <c r="L52" s="2">
        <v>199</v>
      </c>
      <c r="M52" s="2">
        <v>213</v>
      </c>
    </row>
    <row r="53" spans="1:13" x14ac:dyDescent="0.2">
      <c r="A53" s="4" t="s">
        <v>104</v>
      </c>
      <c r="B53" s="4" t="s">
        <v>103</v>
      </c>
      <c r="C53" s="2">
        <v>212</v>
      </c>
      <c r="D53" s="2">
        <v>205</v>
      </c>
      <c r="E53" s="2">
        <v>201</v>
      </c>
      <c r="F53" s="2">
        <v>233</v>
      </c>
      <c r="G53" s="2">
        <v>257</v>
      </c>
      <c r="H53" s="2">
        <v>193</v>
      </c>
      <c r="I53" s="2">
        <v>201</v>
      </c>
      <c r="J53" s="2">
        <v>188</v>
      </c>
      <c r="K53" s="2">
        <v>194</v>
      </c>
      <c r="L53" s="2">
        <v>235</v>
      </c>
      <c r="M53" s="2">
        <v>222</v>
      </c>
    </row>
    <row r="54" spans="1:13" x14ac:dyDescent="0.2">
      <c r="A54" s="4" t="s">
        <v>105</v>
      </c>
      <c r="B54" s="4" t="s">
        <v>103</v>
      </c>
      <c r="C54" s="2">
        <v>2</v>
      </c>
      <c r="D54" s="2">
        <v>1</v>
      </c>
      <c r="E54" s="2">
        <v>1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1</v>
      </c>
      <c r="M54" s="2">
        <v>0</v>
      </c>
    </row>
    <row r="55" spans="1:13" x14ac:dyDescent="0.2">
      <c r="A55" s="4" t="s">
        <v>106</v>
      </c>
      <c r="B55" s="4" t="s">
        <v>103</v>
      </c>
      <c r="C55" s="2">
        <v>435</v>
      </c>
      <c r="D55" s="2">
        <v>435</v>
      </c>
      <c r="E55" s="2">
        <v>435</v>
      </c>
      <c r="F55" s="2">
        <v>435</v>
      </c>
      <c r="G55" s="2">
        <v>435</v>
      </c>
      <c r="H55" s="2">
        <v>435</v>
      </c>
      <c r="I55" s="2">
        <v>435</v>
      </c>
      <c r="J55" s="2">
        <v>435</v>
      </c>
      <c r="K55" s="2">
        <v>435</v>
      </c>
      <c r="L55" s="2">
        <v>435</v>
      </c>
      <c r="M55" s="2">
        <v>435</v>
      </c>
    </row>
    <row r="56" spans="1:13" x14ac:dyDescent="0.2">
      <c r="A56" s="4" t="s">
        <v>107</v>
      </c>
      <c r="B56" s="4" t="s">
        <v>103</v>
      </c>
      <c r="C56" s="2">
        <v>24</v>
      </c>
      <c r="D56" s="2">
        <v>25</v>
      </c>
      <c r="E56" s="2">
        <v>30</v>
      </c>
      <c r="F56" s="2">
        <v>21</v>
      </c>
      <c r="G56" s="2">
        <v>12</v>
      </c>
      <c r="H56" s="2">
        <v>34</v>
      </c>
      <c r="I56" s="2">
        <v>43</v>
      </c>
      <c r="J56" s="2">
        <v>42</v>
      </c>
      <c r="K56" s="2">
        <v>41</v>
      </c>
      <c r="L56" s="2">
        <v>34</v>
      </c>
      <c r="M56" s="2">
        <v>30</v>
      </c>
    </row>
    <row r="57" spans="1:13" x14ac:dyDescent="0.2">
      <c r="A57" s="4" t="s">
        <v>108</v>
      </c>
      <c r="B57" s="4" t="s">
        <v>103</v>
      </c>
      <c r="C57" s="2">
        <v>-17</v>
      </c>
      <c r="D57" s="2">
        <v>-22</v>
      </c>
      <c r="E57" s="2">
        <v>-17</v>
      </c>
      <c r="F57" s="2">
        <v>-24</v>
      </c>
      <c r="G57" s="2">
        <v>-33</v>
      </c>
      <c r="H57" s="2">
        <v>-21</v>
      </c>
      <c r="I57" s="2">
        <v>-25</v>
      </c>
      <c r="J57" s="2">
        <v>-24</v>
      </c>
      <c r="K57" s="2">
        <v>-21</v>
      </c>
      <c r="L57" s="2">
        <v>-38</v>
      </c>
      <c r="M57" s="2">
        <v>-33</v>
      </c>
    </row>
    <row r="58" spans="1:13" x14ac:dyDescent="0.2">
      <c r="A58" s="4" t="s">
        <v>109</v>
      </c>
      <c r="B58" s="4" t="s">
        <v>103</v>
      </c>
      <c r="C58" s="2">
        <v>7</v>
      </c>
      <c r="D58" s="2">
        <v>3</v>
      </c>
      <c r="E58" s="2">
        <v>13</v>
      </c>
      <c r="F58" s="2">
        <v>-3</v>
      </c>
      <c r="G58" s="2">
        <v>-21</v>
      </c>
      <c r="H58" s="2">
        <v>13</v>
      </c>
      <c r="I58" s="2">
        <v>18</v>
      </c>
      <c r="J58" s="2">
        <v>18</v>
      </c>
      <c r="K58" s="2">
        <v>20</v>
      </c>
      <c r="L58" s="2">
        <v>-4</v>
      </c>
      <c r="M58" s="2">
        <v>-3</v>
      </c>
    </row>
    <row r="59" spans="1:13" x14ac:dyDescent="0.2">
      <c r="A59" s="4" t="s">
        <v>110</v>
      </c>
      <c r="B59" s="4" t="s">
        <v>103</v>
      </c>
      <c r="C59" s="2">
        <v>214</v>
      </c>
      <c r="D59" s="2">
        <v>226</v>
      </c>
      <c r="E59" s="2">
        <v>220</v>
      </c>
      <c r="F59" s="2">
        <v>205</v>
      </c>
      <c r="G59" s="2">
        <v>199</v>
      </c>
      <c r="H59" s="2">
        <v>229</v>
      </c>
      <c r="I59" s="2">
        <v>216</v>
      </c>
      <c r="J59" s="2">
        <v>229</v>
      </c>
      <c r="K59" s="2">
        <v>221</v>
      </c>
      <c r="L59" s="2">
        <v>203</v>
      </c>
      <c r="M59" s="2">
        <v>216</v>
      </c>
    </row>
    <row r="60" spans="1:13" x14ac:dyDescent="0.2">
      <c r="A60" s="4" t="s">
        <v>111</v>
      </c>
      <c r="B60" s="4" t="s">
        <v>103</v>
      </c>
      <c r="C60" s="2">
        <v>221</v>
      </c>
      <c r="D60" s="2">
        <v>209</v>
      </c>
      <c r="E60" s="2">
        <v>215</v>
      </c>
      <c r="F60" s="2">
        <v>230</v>
      </c>
      <c r="G60" s="2">
        <v>236</v>
      </c>
      <c r="H60" s="2">
        <v>206</v>
      </c>
      <c r="I60" s="2">
        <v>219</v>
      </c>
      <c r="J60" s="2">
        <v>206</v>
      </c>
      <c r="K60" s="2">
        <v>214</v>
      </c>
      <c r="L60" s="2">
        <v>232</v>
      </c>
      <c r="M60" s="2">
        <v>219</v>
      </c>
    </row>
    <row r="61" spans="1:13" x14ac:dyDescent="0.2">
      <c r="A61" s="4" t="s">
        <v>112</v>
      </c>
      <c r="B61" s="4" t="s">
        <v>103</v>
      </c>
      <c r="C61" s="2">
        <v>-3</v>
      </c>
      <c r="D61" s="2">
        <v>8</v>
      </c>
      <c r="E61" s="2">
        <v>2</v>
      </c>
      <c r="F61" s="2">
        <v>-12</v>
      </c>
      <c r="G61" s="2">
        <v>-18</v>
      </c>
      <c r="H61" s="2">
        <v>11</v>
      </c>
      <c r="I61" s="2">
        <v>-1</v>
      </c>
      <c r="J61" s="2">
        <v>11</v>
      </c>
      <c r="K61" s="2">
        <v>3</v>
      </c>
      <c r="L61" s="2">
        <v>-14</v>
      </c>
      <c r="M61" s="2">
        <v>-1</v>
      </c>
    </row>
    <row r="62" spans="1:13" x14ac:dyDescent="0.2">
      <c r="A62" s="4" t="s">
        <v>113</v>
      </c>
      <c r="B62" s="4" t="s">
        <v>103</v>
      </c>
      <c r="C62" s="2">
        <v>3</v>
      </c>
      <c r="D62" s="2">
        <v>11</v>
      </c>
      <c r="E62" s="2">
        <v>15</v>
      </c>
      <c r="F62" s="2">
        <v>-15</v>
      </c>
      <c r="G62" s="2">
        <v>-39</v>
      </c>
      <c r="H62" s="2">
        <v>24</v>
      </c>
      <c r="I62" s="2">
        <v>16</v>
      </c>
      <c r="J62" s="2">
        <v>29</v>
      </c>
      <c r="K62" s="2">
        <v>23</v>
      </c>
      <c r="L62" s="2">
        <v>-17</v>
      </c>
      <c r="M62" s="2">
        <v>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Analysis</vt:lpstr>
      <vt:lpstr>Responsiveness PIVOT</vt:lpstr>
      <vt:lpstr>DATA</vt:lpstr>
      <vt:lpstr>DATA!pivot_by_state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Ramsay</dc:creator>
  <cp:lastModifiedBy>Alec Ramsay</cp:lastModifiedBy>
  <dcterms:created xsi:type="dcterms:W3CDTF">2021-01-06T16:10:33Z</dcterms:created>
  <dcterms:modified xsi:type="dcterms:W3CDTF">2023-01-09T18:20:46Z</dcterms:modified>
</cp:coreProperties>
</file>