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9146DDCE-5A09-9C4D-9A09-DC85F3490CB2}" xr6:coauthVersionLast="47" xr6:coauthVersionMax="47" xr10:uidLastSave="{00000000-0000-0000-0000-000000000000}"/>
  <bookViews>
    <workbookView xWindow="1260" yWindow="500" windowWidth="24280" windowHeight="15540" tabRatio="500" activeTab="3" xr2:uid="{00000000-000D-0000-FFFF-FFFF00000000}"/>
  </bookViews>
  <sheets>
    <sheet name="Election Results by State" sheetId="3" r:id="rId1"/>
    <sheet name="Uncontested Races" sheetId="4" r:id="rId2"/>
    <sheet name="Uncontested by State PIVOT" sheetId="5" r:id="rId3"/>
    <sheet name="EXPORT" sheetId="8" r:id="rId4"/>
  </sheets>
  <definedNames>
    <definedName name="_xlnm._FilterDatabase" localSheetId="0" hidden="1">'Election Results by State'!$A$2:$X$52</definedName>
    <definedName name="_xlnm._FilterDatabase" localSheetId="1" hidden="1">'Uncontested Races'!$A$2:$J$87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3" i="3"/>
  <c r="S5" i="3"/>
  <c r="O5" i="3"/>
  <c r="P5" i="3"/>
  <c r="W5" i="3"/>
  <c r="S7" i="3"/>
  <c r="O7" i="3"/>
  <c r="P7" i="3"/>
  <c r="W7" i="3"/>
  <c r="S11" i="3"/>
  <c r="O11" i="3"/>
  <c r="P11" i="3"/>
  <c r="W11" i="3" s="1"/>
  <c r="S12" i="3"/>
  <c r="O12" i="3"/>
  <c r="P12" i="3"/>
  <c r="W12" i="3"/>
  <c r="S15" i="3"/>
  <c r="O15" i="3"/>
  <c r="W15" i="3" s="1"/>
  <c r="P15" i="3"/>
  <c r="S16" i="3"/>
  <c r="O16" i="3"/>
  <c r="W16" i="3" s="1"/>
  <c r="P16" i="3"/>
  <c r="S22" i="3"/>
  <c r="O22" i="3"/>
  <c r="W22" i="3" s="1"/>
  <c r="P22" i="3"/>
  <c r="S23" i="3"/>
  <c r="O23" i="3"/>
  <c r="P23" i="3"/>
  <c r="W23" i="3"/>
  <c r="S24" i="3"/>
  <c r="O24" i="3"/>
  <c r="W24" i="3" s="1"/>
  <c r="P24" i="3"/>
  <c r="S25" i="3"/>
  <c r="O25" i="3"/>
  <c r="P25" i="3"/>
  <c r="S27" i="3"/>
  <c r="O27" i="3"/>
  <c r="W27" i="3" s="1"/>
  <c r="P27" i="3"/>
  <c r="S32" i="3"/>
  <c r="O32" i="3"/>
  <c r="W32" i="3" s="1"/>
  <c r="P32" i="3"/>
  <c r="S34" i="3"/>
  <c r="O34" i="3"/>
  <c r="W34" i="3" s="1"/>
  <c r="P34" i="3"/>
  <c r="S35" i="3"/>
  <c r="O35" i="3"/>
  <c r="W35" i="3" s="1"/>
  <c r="P35" i="3"/>
  <c r="S37" i="3"/>
  <c r="O37" i="3"/>
  <c r="W37" i="3" s="1"/>
  <c r="P37" i="3"/>
  <c r="S40" i="3"/>
  <c r="O40" i="3"/>
  <c r="P40" i="3"/>
  <c r="W40" i="3"/>
  <c r="S44" i="3"/>
  <c r="O44" i="3"/>
  <c r="P44" i="3"/>
  <c r="W44" i="3"/>
  <c r="S45" i="3"/>
  <c r="O45" i="3"/>
  <c r="P45" i="3"/>
  <c r="W45" i="3" s="1"/>
  <c r="S48" i="3"/>
  <c r="O48" i="3"/>
  <c r="P48" i="3"/>
  <c r="W48" i="3" s="1"/>
  <c r="S49" i="3"/>
  <c r="O49" i="3"/>
  <c r="W49" i="3" s="1"/>
  <c r="P49" i="3"/>
  <c r="S51" i="3"/>
  <c r="O51" i="3"/>
  <c r="W51" i="3" s="1"/>
  <c r="P51" i="3"/>
  <c r="O3" i="3"/>
  <c r="W3" i="3" s="1"/>
  <c r="P3" i="3"/>
  <c r="S3" i="3"/>
  <c r="O6" i="3"/>
  <c r="P6" i="3"/>
  <c r="W6" i="3"/>
  <c r="S6" i="3"/>
  <c r="O8" i="3"/>
  <c r="W8" i="3" s="1"/>
  <c r="P8" i="3"/>
  <c r="S8" i="3"/>
  <c r="O9" i="3"/>
  <c r="P9" i="3"/>
  <c r="W9" i="3"/>
  <c r="S9" i="3"/>
  <c r="O13" i="3"/>
  <c r="W13" i="3" s="1"/>
  <c r="P13" i="3"/>
  <c r="S13" i="3"/>
  <c r="O14" i="3"/>
  <c r="P14" i="3"/>
  <c r="W14" i="3"/>
  <c r="S14" i="3"/>
  <c r="O17" i="3"/>
  <c r="P17" i="3"/>
  <c r="S17" i="3"/>
  <c r="O18" i="3"/>
  <c r="W18" i="3" s="1"/>
  <c r="P18" i="3"/>
  <c r="S18" i="3"/>
  <c r="O19" i="3"/>
  <c r="P19" i="3"/>
  <c r="W19" i="3"/>
  <c r="S19" i="3"/>
  <c r="O20" i="3"/>
  <c r="W20" i="3" s="1"/>
  <c r="P20" i="3"/>
  <c r="S20" i="3"/>
  <c r="O21" i="3"/>
  <c r="W21" i="3" s="1"/>
  <c r="P21" i="3"/>
  <c r="S21" i="3"/>
  <c r="O26" i="3"/>
  <c r="W26" i="3" s="1"/>
  <c r="P26" i="3"/>
  <c r="S26" i="3"/>
  <c r="O29" i="3"/>
  <c r="P29" i="3"/>
  <c r="S29" i="3"/>
  <c r="O30" i="3"/>
  <c r="P30" i="3"/>
  <c r="W30" i="3"/>
  <c r="S30" i="3"/>
  <c r="O31" i="3"/>
  <c r="P31" i="3"/>
  <c r="W31" i="3"/>
  <c r="S31" i="3"/>
  <c r="O33" i="3"/>
  <c r="P33" i="3"/>
  <c r="W33" i="3"/>
  <c r="S33" i="3"/>
  <c r="O38" i="3"/>
  <c r="W38" i="3" s="1"/>
  <c r="P38" i="3"/>
  <c r="S38" i="3"/>
  <c r="O39" i="3"/>
  <c r="W39" i="3" s="1"/>
  <c r="P39" i="3"/>
  <c r="S39" i="3"/>
  <c r="O41" i="3"/>
  <c r="W41" i="3" s="1"/>
  <c r="P41" i="3"/>
  <c r="S41" i="3"/>
  <c r="O42" i="3"/>
  <c r="P42" i="3"/>
  <c r="W42" i="3"/>
  <c r="S42" i="3"/>
  <c r="O46" i="3"/>
  <c r="P46" i="3"/>
  <c r="W46" i="3" s="1"/>
  <c r="S46" i="3"/>
  <c r="O50" i="3"/>
  <c r="P50" i="3"/>
  <c r="W50" i="3"/>
  <c r="S50" i="3"/>
  <c r="O4" i="3"/>
  <c r="O10" i="3"/>
  <c r="O28" i="3"/>
  <c r="W28" i="3" s="1"/>
  <c r="O36" i="3"/>
  <c r="O43" i="3"/>
  <c r="O47" i="3"/>
  <c r="O52" i="3"/>
  <c r="P4" i="3"/>
  <c r="P10" i="3"/>
  <c r="P28" i="3"/>
  <c r="P36" i="3"/>
  <c r="P43" i="3"/>
  <c r="P47" i="3"/>
  <c r="P52" i="3"/>
  <c r="V54" i="3"/>
  <c r="S4" i="3"/>
  <c r="S10" i="3"/>
  <c r="S28" i="3"/>
  <c r="S36" i="3"/>
  <c r="S43" i="3"/>
  <c r="S47" i="3"/>
  <c r="S52" i="3"/>
  <c r="W52" i="3"/>
  <c r="W47" i="3"/>
  <c r="W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E3" i="3"/>
  <c r="Q3" i="3"/>
  <c r="E4" i="3"/>
  <c r="Q4" i="3" s="1"/>
  <c r="E5" i="3"/>
  <c r="Q5" i="3" s="1"/>
  <c r="E6" i="3"/>
  <c r="Q6" i="3" s="1"/>
  <c r="E7" i="3"/>
  <c r="Q7" i="3" s="1"/>
  <c r="E8" i="3"/>
  <c r="Q8" i="3" s="1"/>
  <c r="E9" i="3"/>
  <c r="Q9" i="3" s="1"/>
  <c r="E10" i="3"/>
  <c r="Q10" i="3" s="1"/>
  <c r="E11" i="3"/>
  <c r="Q11" i="3"/>
  <c r="E12" i="3"/>
  <c r="Q12" i="3" s="1"/>
  <c r="E13" i="3"/>
  <c r="Q13" i="3" s="1"/>
  <c r="E14" i="3"/>
  <c r="Q14" i="3"/>
  <c r="E15" i="3"/>
  <c r="Q15" i="3" s="1"/>
  <c r="E16" i="3"/>
  <c r="Q16" i="3" s="1"/>
  <c r="E17" i="3"/>
  <c r="Q17" i="3"/>
  <c r="E18" i="3"/>
  <c r="Q18" i="3" s="1"/>
  <c r="E19" i="3"/>
  <c r="Q19" i="3" s="1"/>
  <c r="E20" i="3"/>
  <c r="Q20" i="3" s="1"/>
  <c r="E21" i="3"/>
  <c r="Q21" i="3" s="1"/>
  <c r="E22" i="3"/>
  <c r="Q22" i="3" s="1"/>
  <c r="E23" i="3"/>
  <c r="Q23" i="3"/>
  <c r="E24" i="3"/>
  <c r="Q24" i="3" s="1"/>
  <c r="E25" i="3"/>
  <c r="Q25" i="3"/>
  <c r="E26" i="3"/>
  <c r="Q26" i="3"/>
  <c r="E27" i="3"/>
  <c r="Q27" i="3" s="1"/>
  <c r="E28" i="3"/>
  <c r="Q28" i="3" s="1"/>
  <c r="E29" i="3"/>
  <c r="Q29" i="3" s="1"/>
  <c r="E30" i="3"/>
  <c r="Q30" i="3" s="1"/>
  <c r="E31" i="3"/>
  <c r="Q31" i="3" s="1"/>
  <c r="E32" i="3"/>
  <c r="Q32" i="3" s="1"/>
  <c r="E33" i="3"/>
  <c r="Q33" i="3" s="1"/>
  <c r="E34" i="3"/>
  <c r="Q34" i="3" s="1"/>
  <c r="E35" i="3"/>
  <c r="Q35" i="3"/>
  <c r="E36" i="3"/>
  <c r="Q36" i="3" s="1"/>
  <c r="E37" i="3"/>
  <c r="Q37" i="3"/>
  <c r="E38" i="3"/>
  <c r="Q38" i="3" s="1"/>
  <c r="E39" i="3"/>
  <c r="Q39" i="3"/>
  <c r="E40" i="3"/>
  <c r="Q40" i="3" s="1"/>
  <c r="E41" i="3"/>
  <c r="Q41" i="3" s="1"/>
  <c r="E42" i="3"/>
  <c r="Q42" i="3" s="1"/>
  <c r="E43" i="3"/>
  <c r="Q43" i="3" s="1"/>
  <c r="E44" i="3"/>
  <c r="Q44" i="3" s="1"/>
  <c r="E45" i="3"/>
  <c r="Q45" i="3" s="1"/>
  <c r="E46" i="3"/>
  <c r="Q46" i="3"/>
  <c r="E47" i="3"/>
  <c r="Q47" i="3" s="1"/>
  <c r="E48" i="3"/>
  <c r="Q48" i="3" s="1"/>
  <c r="E49" i="3"/>
  <c r="Q49" i="3"/>
  <c r="E50" i="3"/>
  <c r="Q50" i="3" s="1"/>
  <c r="E51" i="3"/>
  <c r="Q51" i="3" s="1"/>
  <c r="E52" i="3"/>
  <c r="Q52" i="3" s="1"/>
  <c r="J6" i="3"/>
  <c r="M8" i="4" s="1"/>
  <c r="J20" i="3"/>
  <c r="M37" i="4"/>
  <c r="T37" i="4"/>
  <c r="M36" i="4"/>
  <c r="T36" i="4"/>
  <c r="J11" i="3"/>
  <c r="M25" i="4" s="1"/>
  <c r="T25" i="4"/>
  <c r="T24" i="4"/>
  <c r="T8" i="4"/>
  <c r="N87" i="4"/>
  <c r="R87" i="4" s="1"/>
  <c r="O87" i="4"/>
  <c r="S87" i="4"/>
  <c r="J52" i="3"/>
  <c r="M87" i="4" s="1"/>
  <c r="K87" i="4"/>
  <c r="K86" i="4"/>
  <c r="J51" i="3"/>
  <c r="M85" i="4" s="1"/>
  <c r="M86" i="4"/>
  <c r="K85" i="4"/>
  <c r="J50" i="3"/>
  <c r="M84" i="4" s="1"/>
  <c r="K84" i="4"/>
  <c r="N83" i="4"/>
  <c r="R83" i="4" s="1"/>
  <c r="O83" i="4"/>
  <c r="S83" i="4" s="1"/>
  <c r="J49" i="3"/>
  <c r="M83" i="4" s="1"/>
  <c r="K83" i="4"/>
  <c r="J48" i="3"/>
  <c r="M82" i="4" s="1"/>
  <c r="K82" i="4"/>
  <c r="M81" i="4"/>
  <c r="K81" i="4"/>
  <c r="J47" i="3"/>
  <c r="M80" i="4"/>
  <c r="K80" i="4"/>
  <c r="N79" i="4"/>
  <c r="O79" i="4"/>
  <c r="Q79" i="4" s="1"/>
  <c r="U79" i="4" s="1"/>
  <c r="R79" i="4"/>
  <c r="J46" i="3"/>
  <c r="M79" i="4" s="1"/>
  <c r="K79" i="4"/>
  <c r="K78" i="4"/>
  <c r="J45" i="3"/>
  <c r="M76" i="4" s="1"/>
  <c r="N76" i="4" s="1"/>
  <c r="M77" i="4"/>
  <c r="K77" i="4"/>
  <c r="K76" i="4"/>
  <c r="K75" i="4"/>
  <c r="K74" i="4"/>
  <c r="K73" i="4"/>
  <c r="M73" i="4"/>
  <c r="K72" i="4"/>
  <c r="M72" i="4"/>
  <c r="N72" i="4" s="1"/>
  <c r="K71" i="4"/>
  <c r="J44" i="3"/>
  <c r="M69" i="4" s="1"/>
  <c r="K70" i="4"/>
  <c r="K69" i="4"/>
  <c r="M68" i="4"/>
  <c r="K68" i="4"/>
  <c r="N67" i="4"/>
  <c r="R67" i="4" s="1"/>
  <c r="O67" i="4"/>
  <c r="S67" i="4" s="1"/>
  <c r="T67" i="4"/>
  <c r="J43" i="3"/>
  <c r="M67" i="4" s="1"/>
  <c r="K67" i="4"/>
  <c r="N66" i="4"/>
  <c r="O66" i="4"/>
  <c r="S66" i="4" s="1"/>
  <c r="J42" i="3"/>
  <c r="M66" i="4" s="1"/>
  <c r="K66" i="4"/>
  <c r="N65" i="4"/>
  <c r="O65" i="4"/>
  <c r="S65" i="4" s="1"/>
  <c r="R65" i="4"/>
  <c r="J41" i="3"/>
  <c r="M65" i="4"/>
  <c r="K65" i="4"/>
  <c r="J40" i="3"/>
  <c r="M64" i="4" s="1"/>
  <c r="K64" i="4"/>
  <c r="J39" i="3"/>
  <c r="M63" i="4"/>
  <c r="K63" i="4"/>
  <c r="M62" i="4"/>
  <c r="K62" i="4"/>
  <c r="N61" i="4"/>
  <c r="R61" i="4" s="1"/>
  <c r="O61" i="4"/>
  <c r="Q61" i="4"/>
  <c r="U61" i="4" s="1"/>
  <c r="S61" i="4"/>
  <c r="J38" i="3"/>
  <c r="M61" i="4"/>
  <c r="K61" i="4"/>
  <c r="N60" i="4"/>
  <c r="R60" i="4" s="1"/>
  <c r="O60" i="4"/>
  <c r="S60" i="4"/>
  <c r="J37" i="3"/>
  <c r="M60" i="4"/>
  <c r="K60" i="4"/>
  <c r="N59" i="4"/>
  <c r="R59" i="4" s="1"/>
  <c r="O59" i="4"/>
  <c r="S59" i="4"/>
  <c r="J36" i="3"/>
  <c r="M59" i="4" s="1"/>
  <c r="K59" i="4"/>
  <c r="N58" i="4"/>
  <c r="R58" i="4" s="1"/>
  <c r="O58" i="4"/>
  <c r="S58" i="4" s="1"/>
  <c r="J35" i="3"/>
  <c r="M58" i="4" s="1"/>
  <c r="K58" i="4"/>
  <c r="J34" i="3"/>
  <c r="M57" i="4" s="1"/>
  <c r="T57" i="4"/>
  <c r="K57" i="4"/>
  <c r="T56" i="4"/>
  <c r="K56" i="4"/>
  <c r="N55" i="4"/>
  <c r="R55" i="4" s="1"/>
  <c r="O55" i="4"/>
  <c r="S55" i="4" s="1"/>
  <c r="J33" i="3"/>
  <c r="M55" i="4" s="1"/>
  <c r="K55" i="4"/>
  <c r="J32" i="3"/>
  <c r="M54" i="4" s="1"/>
  <c r="K54" i="4"/>
  <c r="N53" i="4"/>
  <c r="O53" i="4"/>
  <c r="R53" i="4"/>
  <c r="J31" i="3"/>
  <c r="M53" i="4" s="1"/>
  <c r="K53" i="4"/>
  <c r="N52" i="4"/>
  <c r="O52" i="4"/>
  <c r="S52" i="4" s="1"/>
  <c r="R52" i="4"/>
  <c r="J30" i="3"/>
  <c r="M52" i="4"/>
  <c r="K52" i="4"/>
  <c r="N51" i="4"/>
  <c r="Q51" i="4" s="1"/>
  <c r="O51" i="4"/>
  <c r="S51" i="4" s="1"/>
  <c r="U51" i="4"/>
  <c r="J29" i="3"/>
  <c r="M51" i="4"/>
  <c r="K51" i="4"/>
  <c r="N50" i="4"/>
  <c r="R50" i="4" s="1"/>
  <c r="O50" i="4"/>
  <c r="Q50" i="4" s="1"/>
  <c r="U50" i="4" s="1"/>
  <c r="S50" i="4"/>
  <c r="J28" i="3"/>
  <c r="M50" i="4"/>
  <c r="K50" i="4"/>
  <c r="J27" i="3"/>
  <c r="M49" i="4" s="1"/>
  <c r="K49" i="4"/>
  <c r="N48" i="4"/>
  <c r="R48" i="4" s="1"/>
  <c r="O48" i="4"/>
  <c r="S48" i="4" s="1"/>
  <c r="T48" i="4"/>
  <c r="J26" i="3"/>
  <c r="M48" i="4" s="1"/>
  <c r="K48" i="4"/>
  <c r="N47" i="4"/>
  <c r="R47" i="4" s="1"/>
  <c r="O47" i="4"/>
  <c r="S47" i="4" s="1"/>
  <c r="Q47" i="4"/>
  <c r="U47" i="4" s="1"/>
  <c r="J25" i="3"/>
  <c r="M47" i="4" s="1"/>
  <c r="L47" i="4"/>
  <c r="K47" i="4"/>
  <c r="J24" i="3"/>
  <c r="M46" i="4" s="1"/>
  <c r="K46" i="4"/>
  <c r="J23" i="3"/>
  <c r="M42" i="4" s="1"/>
  <c r="K45" i="4"/>
  <c r="L44" i="4"/>
  <c r="K44" i="4"/>
  <c r="M43" i="4"/>
  <c r="K43" i="4"/>
  <c r="L42" i="4"/>
  <c r="K42" i="4"/>
  <c r="L41" i="4"/>
  <c r="T41" i="4"/>
  <c r="K41" i="4"/>
  <c r="L40" i="4"/>
  <c r="O40" i="4" s="1"/>
  <c r="S40" i="4" s="1"/>
  <c r="M40" i="4"/>
  <c r="K40" i="4"/>
  <c r="N39" i="4"/>
  <c r="O39" i="4"/>
  <c r="Q39" i="4" s="1"/>
  <c r="U39" i="4" s="1"/>
  <c r="R39" i="4"/>
  <c r="J22" i="3"/>
  <c r="M39" i="4" s="1"/>
  <c r="K39" i="4"/>
  <c r="N38" i="4"/>
  <c r="O38" i="4"/>
  <c r="S38" i="4" s="1"/>
  <c r="Q38" i="4"/>
  <c r="U38" i="4" s="1"/>
  <c r="R38" i="4"/>
  <c r="J21" i="3"/>
  <c r="M38" i="4" s="1"/>
  <c r="L38" i="4"/>
  <c r="K38" i="4"/>
  <c r="K37" i="4"/>
  <c r="K36" i="4"/>
  <c r="K35" i="4"/>
  <c r="J19" i="3"/>
  <c r="M35" i="4"/>
  <c r="N35" i="4" s="1"/>
  <c r="R35" i="4" s="1"/>
  <c r="L35" i="4"/>
  <c r="N34" i="4"/>
  <c r="R34" i="4" s="1"/>
  <c r="O34" i="4"/>
  <c r="S34" i="4" s="1"/>
  <c r="T34" i="4"/>
  <c r="J18" i="3"/>
  <c r="M34" i="4"/>
  <c r="L34" i="4"/>
  <c r="K34" i="4"/>
  <c r="N33" i="4"/>
  <c r="O33" i="4"/>
  <c r="S33" i="4" s="1"/>
  <c r="R33" i="4"/>
  <c r="J17" i="3"/>
  <c r="M33" i="4" s="1"/>
  <c r="L33" i="4"/>
  <c r="K33" i="4"/>
  <c r="N32" i="4"/>
  <c r="R32" i="4" s="1"/>
  <c r="O32" i="4"/>
  <c r="S32" i="4" s="1"/>
  <c r="J16" i="3"/>
  <c r="M32" i="4" s="1"/>
  <c r="L32" i="4"/>
  <c r="K32" i="4"/>
  <c r="L31" i="4"/>
  <c r="J15" i="3"/>
  <c r="M31" i="4" s="1"/>
  <c r="K31" i="4"/>
  <c r="N30" i="4"/>
  <c r="Q30" i="4" s="1"/>
  <c r="U30" i="4" s="1"/>
  <c r="O30" i="4"/>
  <c r="S30" i="4"/>
  <c r="J14" i="3"/>
  <c r="M30" i="4" s="1"/>
  <c r="K30" i="4"/>
  <c r="N29" i="4"/>
  <c r="R29" i="4" s="1"/>
  <c r="O29" i="4"/>
  <c r="S29" i="4" s="1"/>
  <c r="T29" i="4"/>
  <c r="J13" i="3"/>
  <c r="M29" i="4"/>
  <c r="L29" i="4"/>
  <c r="K29" i="4"/>
  <c r="L28" i="4"/>
  <c r="J12" i="3"/>
  <c r="M28" i="4" s="1"/>
  <c r="K28" i="4"/>
  <c r="K27" i="4"/>
  <c r="L26" i="4"/>
  <c r="M26" i="4"/>
  <c r="K26" i="4"/>
  <c r="L25" i="4"/>
  <c r="K25" i="4"/>
  <c r="L24" i="4"/>
  <c r="K24" i="4"/>
  <c r="N23" i="4"/>
  <c r="R23" i="4" s="1"/>
  <c r="O23" i="4"/>
  <c r="Q23" i="4"/>
  <c r="U23" i="4" s="1"/>
  <c r="S23" i="4"/>
  <c r="J10" i="3"/>
  <c r="M23" i="4" s="1"/>
  <c r="K23" i="4"/>
  <c r="N22" i="4"/>
  <c r="R22" i="4" s="1"/>
  <c r="O22" i="4"/>
  <c r="S22" i="4" s="1"/>
  <c r="J9" i="3"/>
  <c r="M22" i="4" s="1"/>
  <c r="L22" i="4"/>
  <c r="K22" i="4"/>
  <c r="N21" i="4"/>
  <c r="Q21" i="4" s="1"/>
  <c r="U21" i="4" s="1"/>
  <c r="O21" i="4"/>
  <c r="S21" i="4" s="1"/>
  <c r="T21" i="4"/>
  <c r="J8" i="3"/>
  <c r="M21" i="4" s="1"/>
  <c r="K21" i="4"/>
  <c r="J7" i="3"/>
  <c r="M18" i="4" s="1"/>
  <c r="K20" i="4"/>
  <c r="L19" i="4"/>
  <c r="M19" i="4"/>
  <c r="O19" i="4" s="1"/>
  <c r="S19" i="4" s="1"/>
  <c r="K19" i="4"/>
  <c r="L18" i="4"/>
  <c r="K18" i="4"/>
  <c r="T17" i="4"/>
  <c r="K17" i="4"/>
  <c r="L16" i="4"/>
  <c r="M16" i="4"/>
  <c r="O16" i="4" s="1"/>
  <c r="K16" i="4"/>
  <c r="L15" i="4"/>
  <c r="T15" i="4"/>
  <c r="K15" i="4"/>
  <c r="K14" i="4"/>
  <c r="T14" i="4"/>
  <c r="K13" i="4"/>
  <c r="T13" i="4"/>
  <c r="L12" i="4"/>
  <c r="M12" i="4"/>
  <c r="O12" i="4" s="1"/>
  <c r="K12" i="4"/>
  <c r="L11" i="4"/>
  <c r="M11" i="4"/>
  <c r="O11" i="4"/>
  <c r="S11" i="4" s="1"/>
  <c r="K11" i="4"/>
  <c r="K10" i="4"/>
  <c r="M10" i="4"/>
  <c r="M9" i="4"/>
  <c r="T9" i="4"/>
  <c r="K9" i="4"/>
  <c r="L8" i="4"/>
  <c r="K8" i="4"/>
  <c r="N7" i="4"/>
  <c r="R7" i="4" s="1"/>
  <c r="O7" i="4"/>
  <c r="S7" i="4" s="1"/>
  <c r="J5" i="3"/>
  <c r="M7" i="4" s="1"/>
  <c r="L7" i="4"/>
  <c r="K7" i="4"/>
  <c r="N6" i="4"/>
  <c r="Q6" i="4" s="1"/>
  <c r="U6" i="4" s="1"/>
  <c r="O6" i="4"/>
  <c r="S6" i="4" s="1"/>
  <c r="R6" i="4"/>
  <c r="J4" i="3"/>
  <c r="M6" i="4" s="1"/>
  <c r="K6" i="4"/>
  <c r="L5" i="4"/>
  <c r="J3" i="3"/>
  <c r="M3" i="4" s="1"/>
  <c r="N3" i="4" s="1"/>
  <c r="T5" i="4"/>
  <c r="K5" i="4"/>
  <c r="K4" i="4"/>
  <c r="T4" i="4"/>
  <c r="L4" i="4"/>
  <c r="K3" i="4"/>
  <c r="T3" i="4"/>
  <c r="C92" i="4"/>
  <c r="L23" i="4" s="1"/>
  <c r="F85" i="4"/>
  <c r="T85" i="4" s="1"/>
  <c r="F86" i="4"/>
  <c r="T86" i="4" s="1"/>
  <c r="F82" i="4"/>
  <c r="T82" i="4" s="1"/>
  <c r="F72" i="4"/>
  <c r="T72" i="4" s="1"/>
  <c r="F73" i="4"/>
  <c r="T73" i="4" s="1"/>
  <c r="F74" i="4"/>
  <c r="T74" i="4" s="1"/>
  <c r="F75" i="4"/>
  <c r="T75" i="4" s="1"/>
  <c r="F76" i="4"/>
  <c r="T76" i="4" s="1"/>
  <c r="F77" i="4"/>
  <c r="T77" i="4" s="1"/>
  <c r="F78" i="4"/>
  <c r="T78" i="4" s="1"/>
  <c r="F69" i="4"/>
  <c r="T69" i="4" s="1"/>
  <c r="F70" i="4"/>
  <c r="T70" i="4" s="1"/>
  <c r="F63" i="4"/>
  <c r="T63" i="4" s="1"/>
  <c r="F57" i="4"/>
  <c r="F41" i="4"/>
  <c r="F42" i="4"/>
  <c r="T42" i="4" s="1"/>
  <c r="F43" i="4"/>
  <c r="T43" i="4" s="1"/>
  <c r="F44" i="4"/>
  <c r="T44" i="4" s="1"/>
  <c r="F45" i="4"/>
  <c r="T45" i="4" s="1"/>
  <c r="F28" i="4"/>
  <c r="T28" i="4" s="1"/>
  <c r="F26" i="4"/>
  <c r="T26" i="4" s="1"/>
  <c r="F13" i="4"/>
  <c r="F14" i="4"/>
  <c r="F15" i="4"/>
  <c r="F16" i="4"/>
  <c r="T16" i="4" s="1"/>
  <c r="F17" i="4"/>
  <c r="F18" i="4"/>
  <c r="T18" i="4" s="1"/>
  <c r="F19" i="4"/>
  <c r="T19" i="4" s="1"/>
  <c r="F20" i="4"/>
  <c r="T20" i="4" s="1"/>
  <c r="F87" i="4"/>
  <c r="T87" i="4" s="1"/>
  <c r="F84" i="4"/>
  <c r="T84" i="4" s="1"/>
  <c r="F83" i="4"/>
  <c r="T83" i="4" s="1"/>
  <c r="F81" i="4"/>
  <c r="T81" i="4" s="1"/>
  <c r="F80" i="4"/>
  <c r="T80" i="4" s="1"/>
  <c r="F79" i="4"/>
  <c r="T79" i="4" s="1"/>
  <c r="F71" i="4"/>
  <c r="T71" i="4" s="1"/>
  <c r="F68" i="4"/>
  <c r="T68" i="4" s="1"/>
  <c r="F67" i="4"/>
  <c r="F66" i="4"/>
  <c r="T66" i="4" s="1"/>
  <c r="F65" i="4"/>
  <c r="T65" i="4" s="1"/>
  <c r="F64" i="4"/>
  <c r="T64" i="4" s="1"/>
  <c r="F62" i="4"/>
  <c r="T62" i="4" s="1"/>
  <c r="F61" i="4"/>
  <c r="T61" i="4" s="1"/>
  <c r="F60" i="4"/>
  <c r="T60" i="4" s="1"/>
  <c r="F59" i="4"/>
  <c r="T59" i="4" s="1"/>
  <c r="F58" i="4"/>
  <c r="T58" i="4" s="1"/>
  <c r="F56" i="4"/>
  <c r="F55" i="4"/>
  <c r="T55" i="4" s="1"/>
  <c r="F54" i="4"/>
  <c r="T54" i="4" s="1"/>
  <c r="F53" i="4"/>
  <c r="T53" i="4" s="1"/>
  <c r="F52" i="4"/>
  <c r="T52" i="4" s="1"/>
  <c r="F51" i="4"/>
  <c r="T51" i="4" s="1"/>
  <c r="F50" i="4"/>
  <c r="T50" i="4" s="1"/>
  <c r="F49" i="4"/>
  <c r="T49" i="4" s="1"/>
  <c r="F48" i="4"/>
  <c r="F47" i="4"/>
  <c r="T47" i="4" s="1"/>
  <c r="F46" i="4"/>
  <c r="T46" i="4" s="1"/>
  <c r="F40" i="4"/>
  <c r="T40" i="4" s="1"/>
  <c r="F39" i="4"/>
  <c r="T39" i="4" s="1"/>
  <c r="F38" i="4"/>
  <c r="T38" i="4" s="1"/>
  <c r="F35" i="4"/>
  <c r="T35" i="4" s="1"/>
  <c r="F34" i="4"/>
  <c r="F33" i="4"/>
  <c r="T33" i="4" s="1"/>
  <c r="F32" i="4"/>
  <c r="T32" i="4" s="1"/>
  <c r="F31" i="4"/>
  <c r="T31" i="4" s="1"/>
  <c r="F30" i="4"/>
  <c r="T30" i="4" s="1"/>
  <c r="F29" i="4"/>
  <c r="F27" i="4"/>
  <c r="T27" i="4" s="1"/>
  <c r="F23" i="4"/>
  <c r="T23" i="4" s="1"/>
  <c r="F22" i="4"/>
  <c r="T22" i="4" s="1"/>
  <c r="F21" i="4"/>
  <c r="F12" i="4"/>
  <c r="T12" i="4" s="1"/>
  <c r="F11" i="4"/>
  <c r="T11" i="4" s="1"/>
  <c r="F10" i="4"/>
  <c r="T10" i="4" s="1"/>
  <c r="F9" i="4"/>
  <c r="F7" i="4"/>
  <c r="T7" i="4" s="1"/>
  <c r="F6" i="4"/>
  <c r="T6" i="4" s="1"/>
  <c r="F5" i="4"/>
  <c r="F4" i="4"/>
  <c r="F3" i="4"/>
  <c r="J89" i="4"/>
  <c r="I89" i="4"/>
  <c r="H89" i="4"/>
  <c r="G89" i="4"/>
  <c r="E89" i="4"/>
  <c r="D89" i="4"/>
  <c r="U54" i="3"/>
  <c r="T54" i="3"/>
  <c r="F54" i="3"/>
  <c r="D54" i="3"/>
  <c r="C54" i="3"/>
  <c r="I54" i="3"/>
  <c r="H54" i="3"/>
  <c r="G54" i="3"/>
  <c r="E54" i="3"/>
  <c r="Q7" i="4" l="1"/>
  <c r="U7" i="4" s="1"/>
  <c r="M15" i="4"/>
  <c r="O15" i="4" s="1"/>
  <c r="S15" i="4" s="1"/>
  <c r="M41" i="4"/>
  <c r="Q52" i="4"/>
  <c r="U52" i="4" s="1"/>
  <c r="Q65" i="4"/>
  <c r="U65" i="4" s="1"/>
  <c r="M70" i="4"/>
  <c r="M4" i="4"/>
  <c r="N4" i="4" s="1"/>
  <c r="N15" i="4"/>
  <c r="Q59" i="4"/>
  <c r="U59" i="4" s="1"/>
  <c r="Q87" i="4"/>
  <c r="U87" i="4" s="1"/>
  <c r="W17" i="3"/>
  <c r="O41" i="4"/>
  <c r="S41" i="4" s="1"/>
  <c r="Q22" i="4"/>
  <c r="U22" i="4" s="1"/>
  <c r="R30" i="4"/>
  <c r="Q55" i="4"/>
  <c r="U55" i="4" s="1"/>
  <c r="S54" i="3"/>
  <c r="X54" i="3" s="1"/>
  <c r="W25" i="3"/>
  <c r="N19" i="4"/>
  <c r="Q19" i="4" s="1"/>
  <c r="U19" i="4" s="1"/>
  <c r="O26" i="4"/>
  <c r="Q34" i="4"/>
  <c r="U34" i="4" s="1"/>
  <c r="Q83" i="4"/>
  <c r="U83" i="4" s="1"/>
  <c r="W29" i="3"/>
  <c r="N11" i="4"/>
  <c r="R11" i="4" s="1"/>
  <c r="N86" i="4"/>
  <c r="O86" i="4" s="1"/>
  <c r="S86" i="4" s="1"/>
  <c r="R54" i="3"/>
  <c r="W43" i="3"/>
  <c r="M20" i="4"/>
  <c r="Q48" i="4"/>
  <c r="U48" i="4" s="1"/>
  <c r="W36" i="3"/>
  <c r="S26" i="4"/>
  <c r="N26" i="4"/>
  <c r="R19" i="4"/>
  <c r="Q15" i="4"/>
  <c r="U15" i="4" s="1"/>
  <c r="R15" i="4"/>
  <c r="S12" i="4"/>
  <c r="N12" i="4"/>
  <c r="R3" i="4"/>
  <c r="O3" i="4"/>
  <c r="S3" i="4" s="1"/>
  <c r="Q3" i="4"/>
  <c r="U3" i="4" s="1"/>
  <c r="S16" i="4"/>
  <c r="N16" i="4"/>
  <c r="F89" i="4"/>
  <c r="Q33" i="4"/>
  <c r="U33" i="4" s="1"/>
  <c r="O35" i="4"/>
  <c r="S35" i="4" s="1"/>
  <c r="O42" i="4"/>
  <c r="S42" i="4" s="1"/>
  <c r="Q58" i="4"/>
  <c r="U58" i="4" s="1"/>
  <c r="L66" i="4"/>
  <c r="R86" i="4"/>
  <c r="M5" i="4"/>
  <c r="O5" i="4" s="1"/>
  <c r="R21" i="4"/>
  <c r="O25" i="4"/>
  <c r="S25" i="4" s="1"/>
  <c r="N25" i="4"/>
  <c r="Q29" i="4"/>
  <c r="U29" i="4" s="1"/>
  <c r="L39" i="4"/>
  <c r="S53" i="4"/>
  <c r="Q53" i="4"/>
  <c r="U53" i="4" s="1"/>
  <c r="N73" i="4"/>
  <c r="R76" i="4"/>
  <c r="L49" i="4"/>
  <c r="L55" i="4"/>
  <c r="L63" i="4"/>
  <c r="L69" i="4"/>
  <c r="O76" i="4"/>
  <c r="S76" i="4" s="1"/>
  <c r="Q66" i="4"/>
  <c r="U66" i="4" s="1"/>
  <c r="R66" i="4"/>
  <c r="Q54" i="3"/>
  <c r="M13" i="4"/>
  <c r="N13" i="4" s="1"/>
  <c r="R72" i="4"/>
  <c r="O72" i="4"/>
  <c r="S72" i="4" s="1"/>
  <c r="L85" i="4"/>
  <c r="L82" i="4"/>
  <c r="L60" i="4"/>
  <c r="L57" i="4"/>
  <c r="L54" i="4"/>
  <c r="L46" i="4"/>
  <c r="L43" i="4"/>
  <c r="L36" i="4"/>
  <c r="L79" i="4"/>
  <c r="L76" i="4"/>
  <c r="L72" i="4"/>
  <c r="L68" i="4"/>
  <c r="L84" i="4"/>
  <c r="L65" i="4"/>
  <c r="L62" i="4"/>
  <c r="L51" i="4"/>
  <c r="L87" i="4"/>
  <c r="L81" i="4"/>
  <c r="L75" i="4"/>
  <c r="L71" i="4"/>
  <c r="L59" i="4"/>
  <c r="L56" i="4"/>
  <c r="L48" i="4"/>
  <c r="L45" i="4"/>
  <c r="L74" i="4"/>
  <c r="L70" i="4"/>
  <c r="L67" i="4"/>
  <c r="L64" i="4"/>
  <c r="L80" i="4"/>
  <c r="L78" i="4"/>
  <c r="L61" i="4"/>
  <c r="L50" i="4"/>
  <c r="L83" i="4"/>
  <c r="M17" i="4"/>
  <c r="M27" i="4"/>
  <c r="S39" i="4"/>
  <c r="M56" i="4"/>
  <c r="L58" i="4"/>
  <c r="L3" i="4"/>
  <c r="L6" i="4"/>
  <c r="L9" i="4"/>
  <c r="N10" i="4"/>
  <c r="O10" i="4" s="1"/>
  <c r="S10" i="4" s="1"/>
  <c r="L17" i="4"/>
  <c r="O18" i="4"/>
  <c r="S18" i="4" s="1"/>
  <c r="L27" i="4"/>
  <c r="O28" i="4"/>
  <c r="S28" i="4" s="1"/>
  <c r="L30" i="4"/>
  <c r="O31" i="4"/>
  <c r="S31" i="4" s="1"/>
  <c r="N37" i="4"/>
  <c r="O37" i="4" s="1"/>
  <c r="S37" i="4" s="1"/>
  <c r="N41" i="4"/>
  <c r="Q60" i="4"/>
  <c r="U60" i="4" s="1"/>
  <c r="L86" i="4"/>
  <c r="O8" i="4"/>
  <c r="S8" i="4" s="1"/>
  <c r="L13" i="4"/>
  <c r="L20" i="4"/>
  <c r="L52" i="4"/>
  <c r="L53" i="4"/>
  <c r="L10" i="4"/>
  <c r="L14" i="4"/>
  <c r="M14" i="4"/>
  <c r="N14" i="4" s="1"/>
  <c r="L21" i="4"/>
  <c r="Q32" i="4"/>
  <c r="U32" i="4" s="1"/>
  <c r="Q35" i="4"/>
  <c r="U35" i="4" s="1"/>
  <c r="L37" i="4"/>
  <c r="N40" i="4"/>
  <c r="M44" i="4"/>
  <c r="O44" i="4" s="1"/>
  <c r="M45" i="4"/>
  <c r="R51" i="4"/>
  <c r="L73" i="4"/>
  <c r="L77" i="4"/>
  <c r="Q67" i="4"/>
  <c r="U67" i="4" s="1"/>
  <c r="M74" i="4"/>
  <c r="M78" i="4"/>
  <c r="N78" i="4" s="1"/>
  <c r="S79" i="4"/>
  <c r="O54" i="3"/>
  <c r="M71" i="4"/>
  <c r="N71" i="4" s="1"/>
  <c r="M75" i="4"/>
  <c r="N75" i="4" s="1"/>
  <c r="P54" i="3"/>
  <c r="M24" i="4"/>
  <c r="O24" i="4" s="1"/>
  <c r="W10" i="3"/>
  <c r="O4" i="4" l="1"/>
  <c r="S4" i="4" s="1"/>
  <c r="R4" i="4"/>
  <c r="Q11" i="4"/>
  <c r="U11" i="4" s="1"/>
  <c r="S44" i="4"/>
  <c r="N44" i="4"/>
  <c r="R14" i="4"/>
  <c r="O14" i="4"/>
  <c r="S14" i="4" s="1"/>
  <c r="S24" i="4"/>
  <c r="N24" i="4"/>
  <c r="R78" i="4"/>
  <c r="O78" i="4"/>
  <c r="S78" i="4" s="1"/>
  <c r="O74" i="4"/>
  <c r="S74" i="4" s="1"/>
  <c r="O85" i="4"/>
  <c r="S85" i="4" s="1"/>
  <c r="R73" i="4"/>
  <c r="S5" i="4"/>
  <c r="N5" i="4"/>
  <c r="R12" i="4"/>
  <c r="Q12" i="4"/>
  <c r="U12" i="4" s="1"/>
  <c r="O45" i="4"/>
  <c r="S45" i="4" s="1"/>
  <c r="O36" i="4"/>
  <c r="S36" i="4" s="1"/>
  <c r="Q72" i="4"/>
  <c r="U72" i="4" s="1"/>
  <c r="O69" i="4"/>
  <c r="S69" i="4" s="1"/>
  <c r="N42" i="4"/>
  <c r="Q40" i="4"/>
  <c r="U40" i="4" s="1"/>
  <c r="R40" i="4"/>
  <c r="O27" i="4"/>
  <c r="S27" i="4" s="1"/>
  <c r="O62" i="4"/>
  <c r="S62" i="4" s="1"/>
  <c r="N43" i="4"/>
  <c r="O43" i="4"/>
  <c r="S43" i="4" s="1"/>
  <c r="O63" i="4"/>
  <c r="S63" i="4" s="1"/>
  <c r="N63" i="4"/>
  <c r="R16" i="4"/>
  <c r="Q16" i="4"/>
  <c r="U16" i="4" s="1"/>
  <c r="R26" i="4"/>
  <c r="Q26" i="4"/>
  <c r="U26" i="4" s="1"/>
  <c r="R75" i="4"/>
  <c r="O75" i="4"/>
  <c r="S75" i="4" s="1"/>
  <c r="O56" i="4"/>
  <c r="S56" i="4" s="1"/>
  <c r="O46" i="4"/>
  <c r="S46" i="4" s="1"/>
  <c r="N31" i="4"/>
  <c r="O20" i="4"/>
  <c r="S20" i="4" s="1"/>
  <c r="O80" i="4"/>
  <c r="S80" i="4" s="1"/>
  <c r="O84" i="4"/>
  <c r="S84" i="4" s="1"/>
  <c r="O54" i="4"/>
  <c r="S54" i="4" s="1"/>
  <c r="N54" i="4"/>
  <c r="O49" i="4"/>
  <c r="S49" i="4" s="1"/>
  <c r="N49" i="4"/>
  <c r="N28" i="4"/>
  <c r="O77" i="4"/>
  <c r="S77" i="4" s="1"/>
  <c r="N64" i="4"/>
  <c r="O64" i="4"/>
  <c r="S64" i="4" s="1"/>
  <c r="O68" i="4"/>
  <c r="S68" i="4" s="1"/>
  <c r="O57" i="4"/>
  <c r="S57" i="4" s="1"/>
  <c r="N57" i="4"/>
  <c r="Q76" i="4"/>
  <c r="U76" i="4" s="1"/>
  <c r="R25" i="4"/>
  <c r="Q25" i="4"/>
  <c r="U25" i="4" s="1"/>
  <c r="N18" i="4"/>
  <c r="W54" i="3"/>
  <c r="R71" i="4"/>
  <c r="O71" i="4"/>
  <c r="S71" i="4" s="1"/>
  <c r="Q71" i="4"/>
  <c r="U71" i="4" s="1"/>
  <c r="Q41" i="4"/>
  <c r="U41" i="4" s="1"/>
  <c r="R41" i="4"/>
  <c r="O17" i="4"/>
  <c r="S17" i="4" s="1"/>
  <c r="N17" i="4"/>
  <c r="R13" i="4"/>
  <c r="O13" i="4"/>
  <c r="S13" i="4" s="1"/>
  <c r="Q13" i="4"/>
  <c r="U13" i="4" s="1"/>
  <c r="N8" i="4"/>
  <c r="R37" i="4"/>
  <c r="Q37" i="4"/>
  <c r="U37" i="4" s="1"/>
  <c r="Q10" i="4"/>
  <c r="U10" i="4" s="1"/>
  <c r="R10" i="4"/>
  <c r="Q86" i="4"/>
  <c r="U86" i="4" s="1"/>
  <c r="O9" i="4"/>
  <c r="S9" i="4" s="1"/>
  <c r="O70" i="4"/>
  <c r="S70" i="4" s="1"/>
  <c r="O81" i="4"/>
  <c r="S81" i="4" s="1"/>
  <c r="O82" i="4"/>
  <c r="S82" i="4" s="1"/>
  <c r="O73" i="4"/>
  <c r="S73" i="4" s="1"/>
  <c r="Q4" i="4"/>
  <c r="U4" i="4" s="1"/>
  <c r="N70" i="4" l="1"/>
  <c r="N84" i="4"/>
  <c r="N81" i="4"/>
  <c r="Q70" i="4"/>
  <c r="U70" i="4" s="1"/>
  <c r="R70" i="4"/>
  <c r="R49" i="4"/>
  <c r="Q49" i="4"/>
  <c r="U49" i="4" s="1"/>
  <c r="Q31" i="4"/>
  <c r="U31" i="4" s="1"/>
  <c r="R31" i="4"/>
  <c r="R43" i="4"/>
  <c r="Q43" i="4"/>
  <c r="U43" i="4" s="1"/>
  <c r="Q42" i="4"/>
  <c r="U42" i="4" s="1"/>
  <c r="R42" i="4"/>
  <c r="Q73" i="4"/>
  <c r="U73" i="4" s="1"/>
  <c r="R24" i="4"/>
  <c r="Q24" i="4"/>
  <c r="U24" i="4" s="1"/>
  <c r="N9" i="4"/>
  <c r="R8" i="4"/>
  <c r="Q8" i="4"/>
  <c r="U8" i="4" s="1"/>
  <c r="Q18" i="4"/>
  <c r="U18" i="4" s="1"/>
  <c r="R18" i="4"/>
  <c r="N20" i="4"/>
  <c r="N46" i="4"/>
  <c r="N62" i="4"/>
  <c r="N69" i="4"/>
  <c r="N85" i="4"/>
  <c r="Q64" i="4"/>
  <c r="U64" i="4" s="1"/>
  <c r="R64" i="4"/>
  <c r="Q54" i="4"/>
  <c r="U54" i="4" s="1"/>
  <c r="R54" i="4"/>
  <c r="N82" i="4"/>
  <c r="W55" i="3"/>
  <c r="N77" i="4"/>
  <c r="N56" i="4"/>
  <c r="N27" i="4"/>
  <c r="N74" i="4"/>
  <c r="R84" i="4"/>
  <c r="Q84" i="4"/>
  <c r="U84" i="4" s="1"/>
  <c r="N36" i="4"/>
  <c r="Q14" i="4"/>
  <c r="U14" i="4" s="1"/>
  <c r="R17" i="4"/>
  <c r="Q17" i="4"/>
  <c r="U17" i="4" s="1"/>
  <c r="Q57" i="4"/>
  <c r="U57" i="4" s="1"/>
  <c r="R57" i="4"/>
  <c r="R63" i="4"/>
  <c r="Q63" i="4"/>
  <c r="U63" i="4" s="1"/>
  <c r="Q5" i="4"/>
  <c r="U5" i="4" s="1"/>
  <c r="R5" i="4"/>
  <c r="Q44" i="4"/>
  <c r="U44" i="4" s="1"/>
  <c r="R44" i="4"/>
  <c r="R81" i="4"/>
  <c r="Q81" i="4"/>
  <c r="U81" i="4" s="1"/>
  <c r="N80" i="4"/>
  <c r="N68" i="4"/>
  <c r="Q28" i="4"/>
  <c r="U28" i="4" s="1"/>
  <c r="R28" i="4"/>
  <c r="Q75" i="4"/>
  <c r="U75" i="4" s="1"/>
  <c r="N45" i="4"/>
  <c r="Q78" i="4"/>
  <c r="U78" i="4" s="1"/>
  <c r="R56" i="4" l="1"/>
  <c r="Q56" i="4"/>
  <c r="U56" i="4" s="1"/>
  <c r="Q80" i="4"/>
  <c r="U80" i="4" s="1"/>
  <c r="R80" i="4"/>
  <c r="R68" i="4"/>
  <c r="Q68" i="4"/>
  <c r="U68" i="4" s="1"/>
  <c r="Q46" i="4"/>
  <c r="U46" i="4" s="1"/>
  <c r="R46" i="4"/>
  <c r="Q45" i="4"/>
  <c r="U45" i="4" s="1"/>
  <c r="R45" i="4"/>
  <c r="R82" i="4"/>
  <c r="Q82" i="4"/>
  <c r="U82" i="4" s="1"/>
  <c r="R62" i="4"/>
  <c r="Q62" i="4"/>
  <c r="U62" i="4" s="1"/>
  <c r="R36" i="4"/>
  <c r="Q36" i="4"/>
  <c r="U36" i="4" s="1"/>
  <c r="Q74" i="4"/>
  <c r="U74" i="4" s="1"/>
  <c r="R74" i="4"/>
  <c r="R85" i="4"/>
  <c r="Q85" i="4"/>
  <c r="U85" i="4" s="1"/>
  <c r="R20" i="4"/>
  <c r="Q20" i="4"/>
  <c r="U20" i="4" s="1"/>
  <c r="Q77" i="4"/>
  <c r="U77" i="4" s="1"/>
  <c r="R77" i="4"/>
  <c r="R9" i="4"/>
  <c r="Q9" i="4"/>
  <c r="U9" i="4" s="1"/>
  <c r="R27" i="4"/>
  <c r="Q27" i="4"/>
  <c r="U27" i="4" s="1"/>
  <c r="Q69" i="4"/>
  <c r="U69" i="4" s="1"/>
  <c r="R6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6" authorId="0" shapeId="0" xr:uid="{00000000-0006-0000-0000-000001000000}">
      <text>
        <r>
          <rPr>
            <sz val="10"/>
            <color indexed="81"/>
            <rFont val="Calibri"/>
          </rPr>
          <t xml:space="preserve">All four races were uncontested, so used votes for President as a proxy.
</t>
        </r>
      </text>
    </comment>
  </commentList>
</comments>
</file>

<file path=xl/sharedStrings.xml><?xml version="1.0" encoding="utf-8"?>
<sst xmlns="http://schemas.openxmlformats.org/spreadsheetml/2006/main" count="670" uniqueCount="190">
  <si>
    <t>Total</t>
  </si>
  <si>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</si>
  <si>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</si>
  <si>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</si>
  <si>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</si>
  <si>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</si>
  <si>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</si>
  <si>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</si>
  <si>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</si>
  <si>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</si>
  <si>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</si>
  <si>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</si>
  <si>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</si>
  <si>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</si>
  <si>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</si>
  <si>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</si>
  <si>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</si>
  <si>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</si>
  <si>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</si>
  <si>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</si>
  <si>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</si>
  <si>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</si>
  <si>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</si>
  <si>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</si>
  <si>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</si>
  <si>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</si>
  <si>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</si>
  <si>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</si>
  <si>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</si>
  <si>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</si>
  <si>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</si>
  <si>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</si>
  <si>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</si>
  <si>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</si>
  <si>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</si>
  <si>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</si>
  <si>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</si>
  <si>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</si>
  <si>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</si>
  <si>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</si>
  <si>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</si>
  <si>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</si>
  <si>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</si>
  <si>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</si>
  <si>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</si>
  <si>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</si>
  <si>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</si>
  <si>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</si>
  <si>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</si>
  <si>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</si>
  <si>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</si>
  <si>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</si>
  <si>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</si>
  <si>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</si>
  <si>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</si>
  <si>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</si>
  <si>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</si>
  <si>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</si>
  <si>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</si>
  <si>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</si>
  <si>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</si>
  <si>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</si>
  <si>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</si>
  <si>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</si>
  <si>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</si>
  <si>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</si>
  <si>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</si>
  <si>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</si>
  <si>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</si>
  <si>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</si>
  <si>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</si>
  <si>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</si>
  <si>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</si>
  <si>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</si>
  <si>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</si>
  <si>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</si>
  <si>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</si>
  <si>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</si>
  <si>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</si>
  <si>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</si>
  <si>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</si>
  <si>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</si>
  <si>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</si>
  <si>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</si>
  <si>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</si>
  <si>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</si>
  <si>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</si>
  <si>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</si>
  <si>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</si>
  <si>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</si>
  <si>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</si>
  <si>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</si>
  <si>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</si>
  <si>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</si>
  <si>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</si>
  <si>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</si>
  <si>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</si>
  <si>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</si>
  <si>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</si>
  <si>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</si>
  <si>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</si>
  <si>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</si>
  <si>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</si>
  <si>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</si>
  <si>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</si>
  <si>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</si>
  <si>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</si>
  <si>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</si>
  <si>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</si>
  <si>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</si>
  <si>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</si>
  <si>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</si>
  <si>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</si>
  <si>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</si>
  <si>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</si>
  <si>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</si>
  <si>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</si>
  <si>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</si>
  <si>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</si>
  <si>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</si>
  <si>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</si>
  <si>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Uncontested Votes</t>
  </si>
  <si>
    <t>Uncontested Races</t>
  </si>
  <si>
    <t>District</t>
  </si>
  <si>
    <t>n/a</t>
  </si>
  <si>
    <t>1st</t>
  </si>
  <si>
    <t>6th</t>
  </si>
  <si>
    <t>7th</t>
  </si>
  <si>
    <t>2nd</t>
  </si>
  <si>
    <t>3rd</t>
  </si>
  <si>
    <t>4th</t>
  </si>
  <si>
    <t>Votes not reported.</t>
  </si>
  <si>
    <t>18th</t>
  </si>
  <si>
    <t>19th</t>
  </si>
  <si>
    <t>22nd</t>
  </si>
  <si>
    <t>28th</t>
  </si>
  <si>
    <t>30th</t>
  </si>
  <si>
    <t>31st</t>
  </si>
  <si>
    <t>32nd</t>
  </si>
  <si>
    <t>37th</t>
  </si>
  <si>
    <t>38th</t>
  </si>
  <si>
    <t>17th</t>
  </si>
  <si>
    <t>20th</t>
  </si>
  <si>
    <t>5th</t>
  </si>
  <si>
    <t>8th</t>
  </si>
  <si>
    <t>9th</t>
  </si>
  <si>
    <t>10th</t>
  </si>
  <si>
    <t>14th</t>
  </si>
  <si>
    <t>11th</t>
  </si>
  <si>
    <t>16th</t>
  </si>
  <si>
    <t>21st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</si>
  <si>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</si>
  <si>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</si>
  <si>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</si>
  <si>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</si>
  <si>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</si>
  <si>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</si>
  <si>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</si>
  <si>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</si>
  <si>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</si>
  <si>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</si>
  <si>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</si>
  <si>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</si>
  <si>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Grand Total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</si>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</sst>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3" fontId="0" fillId="0" borderId="0" xfId="0" applyNumberFormat="1"/>
    <xf numFmtId="0" fontId="0" fillId="0" borderId="0" xfId="0" applyFill="1"/>
    <xf numFmtId="0" fontId="6" fillId="2" borderId="0" xfId="0" applyFont="1" applyFill="1"/>
    <xf numFmtId="3" fontId="6" fillId="2" borderId="0" xfId="0" applyNumberFormat="1" applyFont="1" applyFill="1"/>
    <xf numFmtId="3" fontId="5" fillId="3" borderId="1" xfId="0" applyNumberFormat="1" applyFont="1" applyFill="1" applyBorder="1" applyProtection="1">
      <protection locked="0"/>
    </xf>
    <xf numFmtId="3" fontId="5" fillId="3" borderId="0" xfId="0" applyNumberFormat="1" applyFont="1" applyFill="1" applyBorder="1" applyAlignment="1" applyProtection="1">
      <alignment horizontal="center"/>
      <protection locked="0"/>
    </xf>
    <xf numFmtId="3" fontId="5" fillId="3" borderId="0" xfId="0" applyNumberFormat="1" applyFont="1" applyFill="1" applyBorder="1" applyProtection="1">
      <protection locked="0"/>
    </xf>
    <xf numFmtId="3" fontId="6" fillId="3" borderId="2" xfId="0" applyNumberFormat="1" applyFont="1" applyFill="1" applyBorder="1" applyProtection="1">
      <protection locked="0"/>
    </xf>
    <xf numFmtId="0" fontId="6" fillId="2" borderId="0" xfId="0" applyFont="1" applyFill="1" applyAlignment="1"/>
    <xf numFmtId="0" fontId="6" fillId="2" borderId="1" xfId="0" applyFont="1" applyFill="1" applyBorder="1"/>
    <xf numFmtId="0" fontId="6" fillId="0" borderId="0" xfId="0" applyFont="1" applyFill="1"/>
    <xf numFmtId="0" fontId="6" fillId="2" borderId="0" xfId="0" applyFont="1" applyFill="1" applyBorder="1"/>
    <xf numFmtId="0" fontId="7" fillId="2" borderId="0" xfId="0" applyFont="1" applyFill="1"/>
    <xf numFmtId="3" fontId="6" fillId="2" borderId="0" xfId="0" applyNumberFormat="1" applyFont="1" applyFill="1" applyBorder="1"/>
    <xf numFmtId="0" fontId="5" fillId="0" borderId="0" xfId="0" applyFont="1" applyFill="1" applyBorder="1"/>
    <xf numFmtId="3" fontId="0" fillId="0" borderId="1" xfId="0" applyNumberFormat="1" applyBorder="1"/>
    <xf numFmtId="3" fontId="4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3" fillId="0" borderId="3" xfId="0" applyFont="1" applyFill="1" applyBorder="1"/>
    <xf numFmtId="3" fontId="3" fillId="0" borderId="4" xfId="0" applyNumberFormat="1" applyFont="1" applyFill="1" applyBorder="1"/>
    <xf numFmtId="3" fontId="3" fillId="0" borderId="3" xfId="0" applyNumberFormat="1" applyFont="1" applyFill="1" applyBorder="1"/>
    <xf numFmtId="3" fontId="3" fillId="0" borderId="5" xfId="0" applyNumberFormat="1" applyFont="1" applyFill="1" applyBorder="1"/>
    <xf numFmtId="0" fontId="3" fillId="0" borderId="4" xfId="0" applyFont="1" applyBorder="1"/>
    <xf numFmtId="0" fontId="3" fillId="0" borderId="3" xfId="0" applyFont="1" applyBorder="1"/>
    <xf numFmtId="0" fontId="3" fillId="0" borderId="0" xfId="0" applyFont="1" applyBorder="1"/>
    <xf numFmtId="0" fontId="6" fillId="2" borderId="0" xfId="0" applyFont="1" applyFill="1" applyProtection="1"/>
    <xf numFmtId="0" fontId="6" fillId="2" borderId="1" xfId="0" applyFont="1" applyFill="1" applyBorder="1" applyProtection="1"/>
    <xf numFmtId="3" fontId="7" fillId="2" borderId="0" xfId="0" applyNumberFormat="1" applyFont="1" applyFill="1" applyProtection="1"/>
    <xf numFmtId="3" fontId="6" fillId="2" borderId="0" xfId="0" applyNumberFormat="1" applyFont="1" applyFill="1" applyProtection="1"/>
    <xf numFmtId="0" fontId="6" fillId="2" borderId="1" xfId="0" applyFont="1" applyFill="1" applyBorder="1" applyAlignment="1" applyProtection="1"/>
    <xf numFmtId="0" fontId="6" fillId="2" borderId="0" xfId="0" applyFont="1" applyFill="1" applyAlignment="1" applyProtection="1"/>
    <xf numFmtId="0" fontId="6" fillId="2" borderId="0" xfId="0" applyFont="1" applyFill="1" applyBorder="1" applyProtection="1"/>
    <xf numFmtId="0" fontId="7" fillId="2" borderId="0" xfId="0" applyFont="1" applyFill="1" applyProtection="1"/>
    <xf numFmtId="3" fontId="6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3" fillId="0" borderId="3" xfId="0" applyNumberFormat="1" applyFont="1" applyBorder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6" fillId="2" borderId="1" xfId="0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0" fillId="4" borderId="1" xfId="0" applyFill="1" applyBorder="1" applyProtection="1"/>
    <xf numFmtId="3" fontId="0" fillId="4" borderId="0" xfId="0" applyNumberFormat="1" applyFill="1" applyBorder="1" applyProtection="1"/>
    <xf numFmtId="3" fontId="4" fillId="4" borderId="0" xfId="0" applyNumberFormat="1" applyFont="1" applyFill="1" applyBorder="1" applyProtection="1"/>
    <xf numFmtId="0" fontId="0" fillId="4" borderId="1" xfId="0" applyFont="1" applyFill="1" applyBorder="1" applyProtection="1"/>
    <xf numFmtId="0" fontId="0" fillId="4" borderId="0" xfId="0" applyFont="1" applyFill="1" applyBorder="1" applyProtection="1"/>
    <xf numFmtId="0" fontId="0" fillId="4" borderId="1" xfId="0" applyFill="1" applyBorder="1"/>
    <xf numFmtId="0" fontId="0" fillId="4" borderId="0" xfId="0" applyFill="1" applyBorder="1"/>
    <xf numFmtId="3" fontId="0" fillId="0" borderId="1" xfId="0" applyNumberFormat="1" applyFill="1" applyBorder="1"/>
    <xf numFmtId="3" fontId="0" fillId="0" borderId="0" xfId="0" applyNumberFormat="1" applyFill="1" applyBorder="1"/>
    <xf numFmtId="0" fontId="6" fillId="2" borderId="0" xfId="0" applyFont="1" applyFill="1" applyBorder="1" applyAlignment="1">
      <alignment horizontal="center"/>
    </xf>
    <xf numFmtId="3" fontId="6" fillId="2" borderId="1" xfId="0" applyNumberFormat="1" applyFont="1" applyFill="1" applyBorder="1" applyAlignment="1" applyProtection="1">
      <alignment horizontal="center"/>
    </xf>
    <xf numFmtId="3" fontId="0" fillId="0" borderId="1" xfId="0" applyNumberFormat="1" applyFill="1" applyBorder="1" applyProtection="1"/>
    <xf numFmtId="3" fontId="0" fillId="4" borderId="1" xfId="0" applyNumberFormat="1" applyFill="1" applyBorder="1" applyProtection="1"/>
    <xf numFmtId="3" fontId="3" fillId="0" borderId="4" xfId="0" applyNumberFormat="1" applyFont="1" applyBorder="1"/>
    <xf numFmtId="0" fontId="6" fillId="2" borderId="2" xfId="0" applyFont="1" applyFill="1" applyBorder="1" applyAlignment="1" applyProtection="1">
      <alignment horizontal="center"/>
    </xf>
    <xf numFmtId="3" fontId="6" fillId="3" borderId="1" xfId="0" applyNumberFormat="1" applyFont="1" applyFill="1" applyBorder="1" applyProtection="1">
      <protection locked="0"/>
    </xf>
    <xf numFmtId="3" fontId="6" fillId="3" borderId="0" xfId="0" applyNumberFormat="1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right"/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9" fontId="0" fillId="0" borderId="1" xfId="0" applyNumberFormat="1" applyFont="1" applyBorder="1" applyProtection="1"/>
    <xf numFmtId="9" fontId="0" fillId="0" borderId="0" xfId="0" applyNumberFormat="1" applyFont="1" applyBorder="1" applyProtection="1"/>
    <xf numFmtId="3" fontId="0" fillId="0" borderId="0" xfId="0" applyNumberFormat="1" applyFont="1" applyBorder="1" applyProtection="1"/>
    <xf numFmtId="3" fontId="0" fillId="0" borderId="1" xfId="0" applyNumberFormat="1" applyFont="1" applyBorder="1" applyProtection="1"/>
    <xf numFmtId="9" fontId="0" fillId="0" borderId="1" xfId="0" applyNumberFormat="1" applyFont="1" applyFill="1" applyBorder="1" applyProtection="1"/>
    <xf numFmtId="9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0" fillId="0" borderId="1" xfId="0" applyNumberFormat="1" applyFont="1" applyFill="1" applyBorder="1" applyProtection="1"/>
    <xf numFmtId="9" fontId="0" fillId="4" borderId="1" xfId="0" applyNumberFormat="1" applyFont="1" applyFill="1" applyBorder="1" applyProtection="1"/>
    <xf numFmtId="9" fontId="0" fillId="4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4" borderId="1" xfId="0" applyNumberFormat="1" applyFont="1" applyFill="1" applyBorder="1" applyProtection="1"/>
    <xf numFmtId="3" fontId="0" fillId="0" borderId="1" xfId="0" applyNumberFormat="1" applyFont="1" applyBorder="1"/>
    <xf numFmtId="3" fontId="0" fillId="0" borderId="0" xfId="0" applyNumberFormat="1" applyFont="1" applyBorder="1"/>
    <xf numFmtId="9" fontId="3" fillId="0" borderId="4" xfId="0" applyNumberFormat="1" applyFont="1" applyBorder="1" applyProtection="1"/>
    <xf numFmtId="9" fontId="3" fillId="0" borderId="3" xfId="0" applyNumberFormat="1" applyFont="1" applyBorder="1" applyProtection="1"/>
    <xf numFmtId="3" fontId="3" fillId="0" borderId="3" xfId="0" applyNumberFormat="1" applyFont="1" applyBorder="1" applyProtection="1"/>
    <xf numFmtId="9" fontId="0" fillId="0" borderId="0" xfId="0" applyNumberFormat="1"/>
    <xf numFmtId="3" fontId="0" fillId="5" borderId="2" xfId="0" applyNumberFormat="1" applyFill="1" applyBorder="1"/>
    <xf numFmtId="0" fontId="0" fillId="0" borderId="0" xfId="0" pivotButton="1"/>
    <xf numFmtId="0" fontId="5" fillId="3" borderId="1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3" fontId="0" fillId="0" borderId="1" xfId="0" applyNumberFormat="1" applyBorder="1" applyProtection="1"/>
    <xf numFmtId="3" fontId="0" fillId="0" borderId="0" xfId="0" applyNumberFormat="1" applyBorder="1" applyProtection="1"/>
    <xf numFmtId="3" fontId="4" fillId="0" borderId="0" xfId="0" applyNumberFormat="1" applyFont="1" applyBorder="1" applyProtection="1"/>
    <xf numFmtId="3" fontId="0" fillId="0" borderId="0" xfId="0" applyNumberFormat="1" applyProtection="1"/>
    <xf numFmtId="3" fontId="4" fillId="0" borderId="0" xfId="0" applyNumberFormat="1" applyFont="1" applyProtection="1"/>
    <xf numFmtId="3" fontId="3" fillId="0" borderId="4" xfId="0" applyNumberFormat="1" applyFont="1" applyFill="1" applyBorder="1" applyProtection="1"/>
    <xf numFmtId="3" fontId="3" fillId="0" borderId="3" xfId="0" applyNumberFormat="1" applyFont="1" applyFill="1" applyBorder="1" applyProtection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6" fillId="3" borderId="1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4" xfId="1" applyNumberFormat="1" applyFont="1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5" fontId="0" fillId="0" borderId="0" xfId="0" applyNumberFormat="1"/>
  </cellXfs>
  <cellStyles count="5">
    <cellStyle name="Followed Hyperlink" xfId="3" builtinId="9" hidden="1"/>
    <cellStyle name="Hyperlink" xfId="2" builtinId="8" hidden="1"/>
    <cellStyle name="Normal" xfId="0" builtinId="0"/>
    <cellStyle name="Percent" xfId="1" builtinId="5"/>
    <cellStyle name="Percent 2" xfId="4" xr:uid="{00000000-0005-0000-0000-000004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615484837967" createdVersion="4" refreshedVersion="4" minRefreshableVersion="3" recordCount="85" xr:uid="{00000000-000A-0000-FFFF-FFFF0B000000}">
  <cacheSource type="worksheet">
    <worksheetSource ref="A2:U8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80902"/>
    </cacheField>
    <cacheField name="DEM1" numFmtId="3">
      <sharedItems containsMixedTypes="1" containsNumber="1" containsInteger="1" minValue="0" maxValue="275143"/>
    </cacheField>
    <cacheField name="OTH1" numFmtId="3">
      <sharedItems containsMixedTypes="1" containsNumber="1" containsInteger="1" minValue="0" maxValue="345899"/>
    </cacheField>
    <cacheField name="TOT1" numFmtId="3">
      <sharedItems containsMixedTypes="1" containsNumber="1" containsInteger="1" minValue="0" maxValue="363751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0" maxValue="480900"/>
    </cacheField>
    <cacheField name="REP3" numFmtId="3">
      <sharedItems containsSemiMixedTypes="0" containsString="0" containsNumber="1" containsInteger="1" minValue="0" maxValue="280902"/>
    </cacheField>
    <cacheField name="DEM3" numFmtId="3">
      <sharedItems containsSemiMixedTypes="0" containsString="0" containsNumber="1" containsInteger="1" minValue="0" maxValue="345899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621170"/>
    </cacheField>
    <cacheField name="REP4" numFmtId="3">
      <sharedItems containsSemiMixedTypes="0" containsString="0" containsNumber="1" containsInteger="1" minValue="0" maxValue="122054" count="38">
        <n v="0"/>
        <n v="97936"/>
        <n v="81496"/>
        <n v="90987"/>
        <n v="87076"/>
        <n v="63701"/>
        <n v="104054"/>
        <n v="85912"/>
        <n v="86928"/>
        <n v="96212"/>
        <n v="99158"/>
        <n v="94698"/>
        <n v="38488"/>
        <n v="52309"/>
        <n v="122054"/>
        <n v="100444"/>
        <n v="97551"/>
        <n v="96834"/>
        <n v="79513"/>
        <n v="103785"/>
        <n v="116957"/>
        <n v="97646"/>
        <n v="103959"/>
        <n v="75374"/>
        <n v="75601"/>
        <n v="96973"/>
        <n v="101814"/>
        <n v="117918"/>
        <n v="103854"/>
        <n v="83256"/>
        <n v="77342"/>
        <n v="85199"/>
        <n v="68058"/>
        <n v="106373"/>
        <n v="102819"/>
        <n v="88845"/>
        <n v="80457"/>
        <n v="95455"/>
      </sharedItems>
    </cacheField>
    <cacheField name="DEM4" numFmtId="3">
      <sharedItems containsSemiMixedTypes="0" containsString="0" containsNumber="1" containsInteger="1" minValue="0" maxValue="345899"/>
    </cacheField>
    <cacheField name="OTH4" numFmtId="3">
      <sharedItems containsSemiMixedTypes="0" containsString="0" containsNumber="1" containsInteger="1" minValue="-345899" maxValue="0" count="49">
        <n v="-214367"/>
        <n v="-287237"/>
        <n v="-3183"/>
        <n v="0"/>
        <n v="-65063"/>
        <n v="-274046"/>
        <n v="-32603"/>
        <n v="-182101"/>
        <n v="-224549"/>
        <n v="-150"/>
        <n v="-8"/>
        <n v="-43910"/>
        <n v="-29113"/>
        <n v="-58967"/>
        <n v="-200"/>
        <n v="-106"/>
        <n v="-517"/>
        <n v="-210468"/>
        <n v="-72451"/>
        <n v="-75696"/>
        <n v="-76450"/>
        <n v="-58483"/>
        <n v="-75254"/>
        <n v="-90852"/>
        <n v="-18747"/>
        <n v="-36707"/>
        <n v="-1848"/>
        <n v="-69156"/>
        <n v="-96973"/>
        <n v="-94681"/>
        <n v="-59003"/>
        <n v="-23214"/>
        <n v="-66764"/>
        <n v="-54"/>
        <n v="-27484"/>
        <n v="-215826"/>
        <n v="-196914"/>
        <n v="-194861"/>
        <n v="-9760"/>
        <n v="-214676"/>
        <n v="-191293"/>
        <n v="-28348"/>
        <n v="-304350"/>
        <n v="-49948"/>
        <n v="-7377"/>
        <n v="-6264"/>
        <n v="-130"/>
        <n v="-31451"/>
        <n v="-345899"/>
      </sharedItems>
    </cacheField>
    <cacheField name="TOT4" numFmtId="3">
      <sharedItems containsSemiMixedTypes="0" containsString="0" containsNumber="1" containsInteger="1" minValue="0" maxValue="286374" count="55">
        <n v="210660"/>
        <n v="280902"/>
        <n v="94753"/>
        <n v="0"/>
        <n v="271654"/>
        <n v="25924"/>
        <n v="215196"/>
        <n v="54473"/>
        <n v="82144"/>
        <n v="179245"/>
        <n v="224549"/>
        <n v="74715"/>
        <n v="104054"/>
        <n v="101381"/>
        <n v="82186"/>
        <n v="37084"/>
        <n v="53012"/>
        <n v="286374"/>
        <n v="27961"/>
        <n v="96012"/>
        <n v="99052"/>
        <n v="94181"/>
        <n v="215512"/>
        <n v="174363"/>
        <n v="27993"/>
        <n v="21855"/>
        <n v="20384"/>
        <n v="21030"/>
        <n v="28531"/>
        <n v="26105"/>
        <n v="78899"/>
        <n v="67252"/>
        <n v="79453"/>
        <n v="41667"/>
        <n v="70305"/>
        <n v="7133"/>
        <n v="58915"/>
        <n v="80640"/>
        <n v="16492"/>
        <n v="77288"/>
        <n v="57715"/>
        <n v="189012"/>
        <n v="175101"/>
        <n v="162894"/>
        <n v="73232"/>
        <n v="189625"/>
        <n v="191293"/>
        <n v="68137"/>
        <n v="243471"/>
        <n v="56425"/>
        <n v="95442"/>
        <n v="82581"/>
        <n v="80327"/>
        <n v="64004"/>
        <n v="2752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s v="1st"/>
    <n v="210660"/>
    <n v="0"/>
    <n v="214367"/>
    <n v="214367"/>
    <n v="1"/>
    <n v="0"/>
    <n v="0"/>
    <n v="0.7"/>
    <n v="0.7"/>
    <n v="224392.6"/>
    <n v="210660"/>
    <n v="214367"/>
    <n v="0"/>
    <n v="425027"/>
    <x v="0"/>
    <n v="214367"/>
    <x v="0"/>
    <x v="0"/>
  </r>
  <r>
    <x v="0"/>
    <x v="0"/>
    <s v="6th"/>
    <n v="280902"/>
    <n v="0"/>
    <n v="287237"/>
    <n v="287237"/>
    <n v="1"/>
    <n v="0"/>
    <n v="0"/>
    <n v="0.7"/>
    <n v="0.7"/>
    <n v="224392.6"/>
    <n v="280902"/>
    <n v="287237"/>
    <n v="0"/>
    <n v="568139"/>
    <x v="0"/>
    <n v="287237"/>
    <x v="1"/>
    <x v="1"/>
  </r>
  <r>
    <x v="0"/>
    <x v="0"/>
    <s v="7th"/>
    <n v="0"/>
    <n v="228518"/>
    <n v="3183"/>
    <n v="231701"/>
    <n v="0"/>
    <n v="1"/>
    <n v="0"/>
    <n v="0.7"/>
    <n v="0.7"/>
    <n v="224392.6"/>
    <n v="97936"/>
    <n v="228518"/>
    <n v="0"/>
    <n v="326454"/>
    <x v="1"/>
    <n v="0"/>
    <x v="2"/>
    <x v="2"/>
  </r>
  <r>
    <x v="1"/>
    <x v="1"/>
    <s v="n/a"/>
    <n v="0"/>
    <n v="0"/>
    <n v="0"/>
    <n v="0"/>
    <n v="0"/>
    <n v="0"/>
    <n v="0"/>
    <n v="0.7"/>
    <n v="0.7"/>
    <n v="316978"/>
    <n v="0"/>
    <n v="0"/>
    <n v="0"/>
    <n v="0"/>
    <x v="0"/>
    <n v="0"/>
    <x v="3"/>
    <x v="3"/>
  </r>
  <r>
    <x v="2"/>
    <x v="2"/>
    <s v="n/a"/>
    <n v="0"/>
    <n v="0"/>
    <n v="0"/>
    <n v="0"/>
    <n v="0"/>
    <n v="0"/>
    <n v="0"/>
    <n v="0.7"/>
    <n v="0.7"/>
    <n v="269461.75"/>
    <n v="0"/>
    <n v="0"/>
    <n v="0"/>
    <n v="0"/>
    <x v="0"/>
    <n v="0"/>
    <x v="3"/>
    <x v="3"/>
  </r>
  <r>
    <x v="3"/>
    <x v="3"/>
    <s v="1st"/>
    <s v=" "/>
    <s v=" "/>
    <s v=" "/>
    <s v=" "/>
    <n v="0"/>
    <n v="1"/>
    <n v="0"/>
    <n v="0.7"/>
    <n v="0.7"/>
    <n v="271654.25"/>
    <n v="81496"/>
    <n v="190158"/>
    <n v="0"/>
    <n v="271654"/>
    <x v="2"/>
    <n v="190158"/>
    <x v="3"/>
    <x v="4"/>
  </r>
  <r>
    <x v="3"/>
    <x v="3"/>
    <s v="2nd"/>
    <n v="0"/>
    <n v="212303"/>
    <n v="65063"/>
    <n v="277366"/>
    <n v="0"/>
    <n v="1"/>
    <n v="0"/>
    <n v="0.7"/>
    <n v="0.7"/>
    <n v="271654.25"/>
    <n v="90987"/>
    <n v="212303"/>
    <n v="0"/>
    <n v="303290"/>
    <x v="3"/>
    <n v="0"/>
    <x v="4"/>
    <x v="5"/>
  </r>
  <r>
    <x v="3"/>
    <x v="3"/>
    <s v="3rd"/>
    <n v="215196"/>
    <n v="0"/>
    <n v="274046"/>
    <n v="274046"/>
    <n v="1"/>
    <n v="0"/>
    <n v="0"/>
    <n v="0.7"/>
    <n v="0.7"/>
    <n v="271654.25"/>
    <n v="215196"/>
    <n v="274046"/>
    <n v="0"/>
    <n v="489242"/>
    <x v="0"/>
    <n v="274046"/>
    <x v="5"/>
    <x v="6"/>
  </r>
  <r>
    <x v="3"/>
    <x v="3"/>
    <s v="4th"/>
    <n v="0"/>
    <n v="203178"/>
    <n v="32603"/>
    <n v="235781"/>
    <n v="0"/>
    <n v="1"/>
    <n v="0"/>
    <n v="0.7"/>
    <n v="0.7"/>
    <n v="271654.25"/>
    <n v="87076"/>
    <n v="203178"/>
    <n v="0"/>
    <n v="290254"/>
    <x v="4"/>
    <n v="0"/>
    <x v="6"/>
    <x v="7"/>
  </r>
  <r>
    <x v="4"/>
    <x v="4"/>
    <s v="18th"/>
    <n v="0"/>
    <n v="130192"/>
    <n v="0"/>
    <n v="130192"/>
    <n v="0"/>
    <n v="1"/>
    <n v="0"/>
    <n v="0.7"/>
    <n v="0.7"/>
    <n v="212336.13725490196"/>
    <n v="63701"/>
    <n v="148635"/>
    <n v="0"/>
    <n v="212336"/>
    <x v="5"/>
    <n v="18443"/>
    <x v="3"/>
    <x v="8"/>
  </r>
  <r>
    <x v="4"/>
    <x v="4"/>
    <s v="19th"/>
    <n v="179245"/>
    <n v="0"/>
    <n v="182101"/>
    <n v="182101"/>
    <n v="1"/>
    <n v="0"/>
    <n v="0"/>
    <n v="0.7"/>
    <n v="0.7"/>
    <n v="212336.13725490196"/>
    <n v="179245"/>
    <n v="182101"/>
    <n v="0"/>
    <n v="361346"/>
    <x v="0"/>
    <n v="182101"/>
    <x v="7"/>
    <x v="9"/>
  </r>
  <r>
    <x v="4"/>
    <x v="4"/>
    <s v="22nd"/>
    <n v="224549"/>
    <n v="0"/>
    <n v="224549"/>
    <n v="224549"/>
    <n v="1"/>
    <n v="0"/>
    <n v="0"/>
    <n v="0.7"/>
    <n v="0.7"/>
    <n v="212336.13725490196"/>
    <n v="224549"/>
    <n v="224549"/>
    <n v="0"/>
    <n v="449098"/>
    <x v="0"/>
    <n v="224549"/>
    <x v="8"/>
    <x v="10"/>
  </r>
  <r>
    <x v="4"/>
    <x v="4"/>
    <s v="28th"/>
    <n v="0"/>
    <n v="137471"/>
    <n v="150"/>
    <n v="137621"/>
    <n v="0"/>
    <n v="1"/>
    <n v="0"/>
    <n v="0.7"/>
    <n v="0.7"/>
    <n v="212336.13725490196"/>
    <n v="63701"/>
    <n v="148635"/>
    <n v="0"/>
    <n v="212336"/>
    <x v="5"/>
    <n v="11164"/>
    <x v="9"/>
    <x v="11"/>
  </r>
  <r>
    <x v="4"/>
    <x v="4"/>
    <s v="30th"/>
    <n v="0"/>
    <n v="242792"/>
    <n v="0"/>
    <n v="242792"/>
    <n v="0"/>
    <n v="1"/>
    <n v="0"/>
    <n v="0.7"/>
    <n v="0.7"/>
    <n v="212336.13725490196"/>
    <n v="104054"/>
    <n v="242792"/>
    <n v="0"/>
    <n v="346846"/>
    <x v="6"/>
    <n v="0"/>
    <x v="3"/>
    <x v="12"/>
  </r>
  <r>
    <x v="4"/>
    <x v="4"/>
    <s v="31st"/>
    <n v="0"/>
    <n v="110955"/>
    <n v="0"/>
    <n v="110955"/>
    <n v="0"/>
    <n v="1"/>
    <n v="0"/>
    <n v="0.7"/>
    <n v="0.7"/>
    <n v="212336.13725490196"/>
    <n v="63701"/>
    <n v="148635"/>
    <n v="0"/>
    <n v="212336"/>
    <x v="5"/>
    <n v="37680"/>
    <x v="3"/>
    <x v="13"/>
  </r>
  <r>
    <x v="4"/>
    <x v="4"/>
    <s v="32nd"/>
    <n v="0"/>
    <n v="130142"/>
    <n v="8"/>
    <n v="130150"/>
    <n v="0"/>
    <n v="1"/>
    <n v="0"/>
    <n v="0.7"/>
    <n v="0.7"/>
    <n v="212336.13725490196"/>
    <n v="63701"/>
    <n v="148635"/>
    <n v="0"/>
    <n v="212336"/>
    <x v="5"/>
    <n v="18493"/>
    <x v="10"/>
    <x v="14"/>
  </r>
  <r>
    <x v="4"/>
    <x v="4"/>
    <s v="37th"/>
    <n v="0"/>
    <n v="131342"/>
    <n v="43910"/>
    <n v="175252"/>
    <n v="0"/>
    <n v="1"/>
    <n v="0"/>
    <n v="0.7"/>
    <n v="0.7"/>
    <n v="212336.13725490196"/>
    <n v="63701"/>
    <n v="148635"/>
    <n v="0"/>
    <n v="212336"/>
    <x v="5"/>
    <n v="17293"/>
    <x v="11"/>
    <x v="15"/>
  </r>
  <r>
    <x v="4"/>
    <x v="4"/>
    <s v="38th"/>
    <n v="0"/>
    <n v="130211"/>
    <n v="29113"/>
    <n v="159324"/>
    <n v="0"/>
    <n v="1"/>
    <n v="0"/>
    <n v="0.7"/>
    <n v="0.7"/>
    <n v="212336.13725490196"/>
    <n v="63701"/>
    <n v="148635"/>
    <n v="0"/>
    <n v="212336"/>
    <x v="5"/>
    <n v="18424"/>
    <x v="12"/>
    <x v="16"/>
  </r>
  <r>
    <x v="5"/>
    <x v="5"/>
    <s v="n/a"/>
    <n v="0"/>
    <n v="0"/>
    <n v="0"/>
    <n v="0"/>
    <n v="0"/>
    <n v="0"/>
    <n v="0"/>
    <n v="0.7"/>
    <n v="0.7"/>
    <n v="326263.71428571426"/>
    <n v="0"/>
    <n v="0"/>
    <n v="0"/>
    <n v="0"/>
    <x v="0"/>
    <n v="0"/>
    <x v="3"/>
    <x v="3"/>
  </r>
  <r>
    <x v="6"/>
    <x v="6"/>
    <s v="n/a"/>
    <n v="0"/>
    <n v="0"/>
    <n v="0"/>
    <n v="0"/>
    <n v="0"/>
    <n v="0"/>
    <n v="0"/>
    <n v="0.7"/>
    <n v="0.7"/>
    <n v="305479.8"/>
    <n v="0"/>
    <n v="0"/>
    <n v="0"/>
    <n v="0"/>
    <x v="0"/>
    <n v="0"/>
    <x v="3"/>
    <x v="3"/>
  </r>
  <r>
    <x v="7"/>
    <x v="7"/>
    <s v="n/a"/>
    <n v="0"/>
    <n v="0"/>
    <n v="0"/>
    <n v="0"/>
    <n v="0"/>
    <n v="0"/>
    <n v="0"/>
    <n v="0.7"/>
    <n v="0.7"/>
    <n v="385457"/>
    <n v="0"/>
    <n v="0"/>
    <n v="0"/>
    <n v="0"/>
    <x v="0"/>
    <n v="0"/>
    <x v="3"/>
    <x v="3"/>
  </r>
  <r>
    <x v="8"/>
    <x v="8"/>
    <s v="3rd"/>
    <s v=" "/>
    <s v=" "/>
    <s v=" "/>
    <s v=" "/>
    <n v="0"/>
    <n v="1"/>
    <n v="0"/>
    <n v="0.7"/>
    <n v="0.7"/>
    <n v="286374.92"/>
    <n v="85912"/>
    <n v="200462"/>
    <n v="0"/>
    <n v="286374"/>
    <x v="7"/>
    <n v="200462"/>
    <x v="3"/>
    <x v="17"/>
  </r>
  <r>
    <x v="8"/>
    <x v="8"/>
    <s v="17th"/>
    <s v=" "/>
    <s v=" "/>
    <s v=" "/>
    <s v=" "/>
    <n v="0"/>
    <n v="1"/>
    <n v="0"/>
    <n v="0.7"/>
    <n v="0.7"/>
    <n v="286374.92"/>
    <n v="85912"/>
    <n v="200462"/>
    <n v="0"/>
    <n v="286374"/>
    <x v="7"/>
    <n v="200462"/>
    <x v="3"/>
    <x v="17"/>
  </r>
  <r>
    <x v="8"/>
    <x v="8"/>
    <s v="20th"/>
    <n v="0"/>
    <n v="202832"/>
    <n v="58967"/>
    <n v="261799"/>
    <n v="0"/>
    <n v="1"/>
    <n v="0"/>
    <n v="0.7"/>
    <n v="0.7"/>
    <n v="286374.92"/>
    <n v="86928"/>
    <n v="202832"/>
    <n v="0"/>
    <n v="289760"/>
    <x v="8"/>
    <n v="0"/>
    <x v="13"/>
    <x v="18"/>
  </r>
  <r>
    <x v="9"/>
    <x v="9"/>
    <s v="4th"/>
    <n v="0"/>
    <n v="224494"/>
    <n v="200"/>
    <n v="224694"/>
    <n v="0"/>
    <n v="1"/>
    <n v="0"/>
    <n v="0.7"/>
    <n v="0.7"/>
    <n v="246060"/>
    <n v="96212"/>
    <n v="224494"/>
    <n v="0"/>
    <n v="320706"/>
    <x v="9"/>
    <n v="0"/>
    <x v="14"/>
    <x v="19"/>
  </r>
  <r>
    <x v="9"/>
    <x v="9"/>
    <s v="5th"/>
    <n v="0"/>
    <n v="231368"/>
    <n v="106"/>
    <n v="231474"/>
    <n v="0"/>
    <n v="1"/>
    <n v="0"/>
    <n v="0.7"/>
    <n v="0.7"/>
    <n v="246060"/>
    <n v="99158"/>
    <n v="231368"/>
    <n v="0"/>
    <n v="330526"/>
    <x v="10"/>
    <n v="0"/>
    <x v="15"/>
    <x v="20"/>
  </r>
  <r>
    <x v="10"/>
    <x v="10"/>
    <s v="n/a"/>
    <n v="0"/>
    <n v="0"/>
    <n v="0"/>
    <n v="0"/>
    <n v="0"/>
    <n v="0"/>
    <n v="0"/>
    <n v="0.7"/>
    <n v="0.7"/>
    <n v="228032"/>
    <n v="0"/>
    <n v="0"/>
    <n v="0"/>
    <n v="0"/>
    <x v="0"/>
    <n v="0"/>
    <x v="3"/>
    <x v="3"/>
  </r>
  <r>
    <x v="11"/>
    <x v="11"/>
    <s v="n/a"/>
    <n v="0"/>
    <n v="0"/>
    <n v="0"/>
    <n v="0"/>
    <n v="0"/>
    <n v="0"/>
    <n v="0"/>
    <n v="0.7"/>
    <n v="0.7"/>
    <n v="318926"/>
    <n v="0"/>
    <n v="0"/>
    <n v="0"/>
    <n v="0"/>
    <x v="0"/>
    <n v="0"/>
    <x v="3"/>
    <x v="3"/>
  </r>
  <r>
    <x v="12"/>
    <x v="12"/>
    <s v="17th"/>
    <n v="0"/>
    <n v="220961"/>
    <n v="517"/>
    <n v="221478"/>
    <n v="0"/>
    <n v="1"/>
    <n v="0"/>
    <n v="0.7"/>
    <n v="0.7"/>
    <n v="264564.05263157893"/>
    <n v="94698"/>
    <n v="220961"/>
    <n v="0"/>
    <n v="315659"/>
    <x v="11"/>
    <n v="0"/>
    <x v="16"/>
    <x v="21"/>
  </r>
  <r>
    <x v="13"/>
    <x v="13"/>
    <s v="n/a"/>
    <n v="0"/>
    <n v="0"/>
    <n v="0"/>
    <n v="0"/>
    <n v="0"/>
    <n v="0"/>
    <n v="0"/>
    <n v="0.7"/>
    <n v="0.7"/>
    <n v="297427.77777777775"/>
    <n v="0"/>
    <n v="0"/>
    <n v="0"/>
    <n v="0"/>
    <x v="0"/>
    <n v="0"/>
    <x v="3"/>
    <x v="3"/>
  </r>
  <r>
    <x v="14"/>
    <x v="14"/>
    <s v="n/a"/>
    <n v="0"/>
    <n v="0"/>
    <n v="0"/>
    <n v="0"/>
    <n v="0"/>
    <n v="0"/>
    <n v="0"/>
    <n v="0.7"/>
    <n v="0.7"/>
    <n v="296361.40000000002"/>
    <n v="0"/>
    <n v="0"/>
    <n v="0"/>
    <n v="0"/>
    <x v="0"/>
    <n v="0"/>
    <x v="3"/>
    <x v="3"/>
  </r>
  <r>
    <x v="15"/>
    <x v="15"/>
    <s v="n/a"/>
    <n v="0"/>
    <n v="0"/>
    <n v="0"/>
    <n v="0"/>
    <n v="0"/>
    <n v="0"/>
    <n v="0"/>
    <n v="0.7"/>
    <n v="0.7"/>
    <n v="302075.5"/>
    <n v="0"/>
    <n v="0"/>
    <n v="0"/>
    <n v="0"/>
    <x v="0"/>
    <n v="0"/>
    <x v="3"/>
    <x v="3"/>
  </r>
  <r>
    <x v="16"/>
    <x v="16"/>
    <s v="5th"/>
    <n v="177024"/>
    <n v="0"/>
    <n v="210468"/>
    <n v="210468"/>
    <n v="1"/>
    <n v="0"/>
    <n v="0"/>
    <n v="0.7"/>
    <n v="0.7"/>
    <n v="307874.40000000002"/>
    <n v="215512"/>
    <n v="210468"/>
    <n v="0"/>
    <n v="425980"/>
    <x v="12"/>
    <n v="210468"/>
    <x v="17"/>
    <x v="22"/>
  </r>
  <r>
    <x v="17"/>
    <x v="17"/>
    <s v="3rd"/>
    <s v=" "/>
    <s v=" "/>
    <s v=" "/>
    <s v=" "/>
    <n v="0"/>
    <n v="1"/>
    <n v="0"/>
    <n v="0.7"/>
    <n v="0.7"/>
    <n v="174362.66666666666"/>
    <n v="52309"/>
    <n v="122054"/>
    <n v="0"/>
    <n v="174363"/>
    <x v="13"/>
    <n v="122054"/>
    <x v="3"/>
    <x v="23"/>
  </r>
  <r>
    <x v="17"/>
    <x v="17"/>
    <s v="5th"/>
    <s v=" "/>
    <s v=" "/>
    <s v=" "/>
    <s v=" "/>
    <n v="1"/>
    <n v="0"/>
    <n v="0"/>
    <n v="0.7"/>
    <n v="0.7"/>
    <n v="174362.66666666666"/>
    <n v="122054"/>
    <n v="52309"/>
    <n v="0"/>
    <n v="174363"/>
    <x v="14"/>
    <n v="52309"/>
    <x v="3"/>
    <x v="23"/>
  </r>
  <r>
    <x v="18"/>
    <x v="18"/>
    <s v="n/a"/>
    <n v="0"/>
    <n v="0"/>
    <n v="0"/>
    <n v="0"/>
    <n v="0"/>
    <n v="0"/>
    <n v="0"/>
    <n v="0.7"/>
    <n v="0.7"/>
    <n v="355050.5"/>
    <n v="0"/>
    <n v="0"/>
    <n v="0"/>
    <n v="0"/>
    <x v="0"/>
    <n v="0"/>
    <x v="3"/>
    <x v="3"/>
  </r>
  <r>
    <x v="19"/>
    <x v="19"/>
    <s v="n/a"/>
    <n v="0"/>
    <n v="0"/>
    <n v="0"/>
    <n v="0"/>
    <n v="0"/>
    <n v="0"/>
    <n v="0"/>
    <n v="0.7"/>
    <n v="0.7"/>
    <n v="312244"/>
    <n v="0"/>
    <n v="0"/>
    <n v="0"/>
    <n v="0"/>
    <x v="0"/>
    <n v="0"/>
    <x v="3"/>
    <x v="3"/>
  </r>
  <r>
    <x v="20"/>
    <x v="20"/>
    <s v="2nd"/>
    <n v="0"/>
    <n v="234369"/>
    <n v="72451"/>
    <n v="306820"/>
    <n v="0"/>
    <n v="1"/>
    <n v="0"/>
    <n v="0.7"/>
    <n v="0.7"/>
    <n v="126527.9"/>
    <n v="100444"/>
    <n v="234369"/>
    <n v="0"/>
    <n v="334813"/>
    <x v="15"/>
    <n v="0"/>
    <x v="18"/>
    <x v="24"/>
  </r>
  <r>
    <x v="20"/>
    <x v="20"/>
    <s v="3rd"/>
    <n v="0"/>
    <n v="227619"/>
    <n v="75696"/>
    <n v="303315"/>
    <n v="0"/>
    <n v="1"/>
    <n v="0"/>
    <n v="0.7"/>
    <n v="0.7"/>
    <n v="126527.9"/>
    <n v="97551"/>
    <n v="227619"/>
    <n v="0"/>
    <n v="325170"/>
    <x v="16"/>
    <n v="0"/>
    <x v="19"/>
    <x v="25"/>
  </r>
  <r>
    <x v="20"/>
    <x v="20"/>
    <s v="5th"/>
    <n v="0"/>
    <n v="225947"/>
    <n v="76450"/>
    <n v="302397"/>
    <n v="0"/>
    <n v="1"/>
    <n v="0"/>
    <n v="0.7"/>
    <n v="0.7"/>
    <n v="126527.9"/>
    <n v="96834"/>
    <n v="225947"/>
    <n v="0"/>
    <n v="322781"/>
    <x v="17"/>
    <n v="0"/>
    <x v="20"/>
    <x v="26"/>
  </r>
  <r>
    <x v="20"/>
    <x v="20"/>
    <s v="8th"/>
    <n v="0"/>
    <n v="185530"/>
    <n v="58483"/>
    <n v="244013"/>
    <n v="0"/>
    <n v="1"/>
    <n v="0"/>
    <n v="0.7"/>
    <n v="0.7"/>
    <n v="126527.9"/>
    <n v="79513"/>
    <n v="185530"/>
    <n v="0"/>
    <n v="265043"/>
    <x v="18"/>
    <n v="0"/>
    <x v="21"/>
    <x v="27"/>
  </r>
  <r>
    <x v="20"/>
    <x v="20"/>
    <s v="9th"/>
    <n v="0"/>
    <n v="242166"/>
    <n v="75254"/>
    <n v="317420"/>
    <n v="0"/>
    <n v="1"/>
    <n v="0"/>
    <n v="0.7"/>
    <n v="0.7"/>
    <n v="126527.9"/>
    <n v="103785"/>
    <n v="242166"/>
    <n v="0"/>
    <n v="345951"/>
    <x v="19"/>
    <n v="0"/>
    <x v="22"/>
    <x v="28"/>
  </r>
  <r>
    <x v="20"/>
    <x v="20"/>
    <s v="10th"/>
    <n v="0"/>
    <n v="272899"/>
    <n v="90852"/>
    <n v="363751"/>
    <n v="0"/>
    <n v="1"/>
    <n v="0"/>
    <n v="0.7"/>
    <n v="0.7"/>
    <n v="126527.9"/>
    <n v="116957"/>
    <n v="272899"/>
    <n v="0"/>
    <n v="389856"/>
    <x v="20"/>
    <n v="0"/>
    <x v="23"/>
    <x v="29"/>
  </r>
  <r>
    <x v="21"/>
    <x v="21"/>
    <s v="14th"/>
    <n v="0"/>
    <n v="227841"/>
    <n v="18747"/>
    <n v="246588"/>
    <n v="0"/>
    <n v="1"/>
    <n v="0"/>
    <n v="0.7"/>
    <n v="0.7"/>
    <n v="304273.46666666667"/>
    <n v="97646"/>
    <n v="227841"/>
    <n v="0"/>
    <n v="325487"/>
    <x v="21"/>
    <n v="0"/>
    <x v="24"/>
    <x v="30"/>
  </r>
  <r>
    <x v="22"/>
    <x v="22"/>
    <s v="n/a"/>
    <n v="0"/>
    <n v="0"/>
    <n v="0"/>
    <n v="0"/>
    <n v="0"/>
    <n v="0"/>
    <n v="0"/>
    <n v="0.7"/>
    <n v="0.7"/>
    <n v="350326.75"/>
    <n v="0"/>
    <n v="0"/>
    <n v="0"/>
    <n v="0"/>
    <x v="0"/>
    <n v="0"/>
    <x v="3"/>
    <x v="3"/>
  </r>
  <r>
    <x v="23"/>
    <x v="23"/>
    <s v="n/a"/>
    <n v="0"/>
    <n v="0"/>
    <n v="0"/>
    <n v="0"/>
    <n v="0"/>
    <n v="0"/>
    <n v="0"/>
    <n v="0.7"/>
    <n v="0.7"/>
    <n v="316186.75"/>
    <n v="0"/>
    <n v="0"/>
    <n v="0"/>
    <n v="0"/>
    <x v="0"/>
    <n v="0"/>
    <x v="3"/>
    <x v="3"/>
  </r>
  <r>
    <x v="24"/>
    <x v="24"/>
    <s v="1st"/>
    <n v="0"/>
    <n v="242570"/>
    <n v="36707"/>
    <n v="279277"/>
    <n v="0"/>
    <n v="1"/>
    <n v="0"/>
    <n v="0.7"/>
    <n v="0.7"/>
    <n v="282467.44444444444"/>
    <n v="103959"/>
    <n v="242570"/>
    <n v="0"/>
    <n v="346529"/>
    <x v="22"/>
    <n v="0"/>
    <x v="25"/>
    <x v="31"/>
  </r>
  <r>
    <x v="25"/>
    <x v="25"/>
    <s v="n/a"/>
    <n v="0"/>
    <n v="0"/>
    <n v="0"/>
    <n v="0"/>
    <n v="0"/>
    <n v="0"/>
    <n v="0"/>
    <n v="0.7"/>
    <n v="0.7"/>
    <n v="480900"/>
    <n v="0"/>
    <n v="0"/>
    <n v="0"/>
    <n v="0"/>
    <x v="0"/>
    <n v="0"/>
    <x v="3"/>
    <x v="3"/>
  </r>
  <r>
    <x v="26"/>
    <x v="26"/>
    <s v="n/a"/>
    <n v="0"/>
    <n v="0"/>
    <n v="0"/>
    <n v="0"/>
    <n v="0"/>
    <n v="0"/>
    <n v="0"/>
    <n v="0.7"/>
    <n v="0.7"/>
    <n v="258466"/>
    <n v="0"/>
    <n v="0"/>
    <n v="0"/>
    <n v="0"/>
    <x v="0"/>
    <n v="0"/>
    <x v="3"/>
    <x v="3"/>
  </r>
  <r>
    <x v="27"/>
    <x v="27"/>
    <s v="n/a"/>
    <n v="0"/>
    <n v="0"/>
    <n v="0"/>
    <n v="0"/>
    <n v="0"/>
    <n v="0"/>
    <n v="0"/>
    <n v="0.7"/>
    <n v="0.7"/>
    <n v="302751.33333333331"/>
    <n v="0"/>
    <n v="0"/>
    <n v="0"/>
    <n v="0"/>
    <x v="0"/>
    <n v="0"/>
    <x v="3"/>
    <x v="3"/>
  </r>
  <r>
    <x v="28"/>
    <x v="28"/>
    <s v="n/a"/>
    <n v="0"/>
    <n v="0"/>
    <n v="0"/>
    <n v="0"/>
    <n v="0"/>
    <n v="0"/>
    <n v="0"/>
    <n v="0.7"/>
    <n v="0.7"/>
    <n v="337274"/>
    <n v="0"/>
    <n v="0"/>
    <n v="0"/>
    <n v="0"/>
    <x v="0"/>
    <n v="0"/>
    <x v="3"/>
    <x v="3"/>
  </r>
  <r>
    <x v="29"/>
    <x v="29"/>
    <s v="10th"/>
    <n v="0"/>
    <n v="169945"/>
    <n v="1848"/>
    <n v="171793"/>
    <n v="0"/>
    <n v="1"/>
    <n v="0"/>
    <n v="0.7"/>
    <n v="0.7"/>
    <n v="251245.15384615384"/>
    <n v="75374"/>
    <n v="175872"/>
    <n v="0"/>
    <n v="251246"/>
    <x v="23"/>
    <n v="5927"/>
    <x v="26"/>
    <x v="32"/>
  </r>
  <r>
    <x v="30"/>
    <x v="30"/>
    <s v="n/a"/>
    <n v="0"/>
    <n v="0"/>
    <n v="0"/>
    <n v="0"/>
    <n v="0"/>
    <n v="0"/>
    <n v="0"/>
    <n v="0.7"/>
    <n v="0.7"/>
    <n v="271522"/>
    <n v="0"/>
    <n v="0"/>
    <n v="0"/>
    <n v="0"/>
    <x v="0"/>
    <n v="0"/>
    <x v="3"/>
    <x v="3"/>
  </r>
  <r>
    <x v="31"/>
    <x v="31"/>
    <s v="6th"/>
    <n v="0"/>
    <n v="141180"/>
    <n v="69156"/>
    <n v="210336"/>
    <n v="0"/>
    <n v="1"/>
    <n v="0"/>
    <n v="0.7"/>
    <n v="0.7"/>
    <n v="252003.3448275862"/>
    <n v="75601"/>
    <n v="176402"/>
    <n v="0"/>
    <n v="252003"/>
    <x v="24"/>
    <n v="35222"/>
    <x v="27"/>
    <x v="33"/>
  </r>
  <r>
    <x v="31"/>
    <x v="31"/>
    <s v="9th"/>
    <n v="0"/>
    <n v="106097"/>
    <n v="96973"/>
    <n v="203070"/>
    <n v="0"/>
    <n v="1"/>
    <n v="0"/>
    <n v="0.7"/>
    <n v="0.7"/>
    <n v="252003.3448275862"/>
    <n v="96973"/>
    <n v="176402"/>
    <n v="0"/>
    <n v="273375"/>
    <x v="25"/>
    <n v="70305"/>
    <x v="28"/>
    <x v="34"/>
  </r>
  <r>
    <x v="32"/>
    <x v="32"/>
    <s v="n/a"/>
    <n v="0"/>
    <n v="0"/>
    <n v="0"/>
    <n v="0"/>
    <n v="0"/>
    <n v="0"/>
    <n v="0"/>
    <n v="0.7"/>
    <n v="0.7"/>
    <n v="324237.92307692306"/>
    <n v="0"/>
    <n v="0"/>
    <n v="0"/>
    <n v="0"/>
    <x v="0"/>
    <n v="0"/>
    <x v="3"/>
    <x v="3"/>
  </r>
  <r>
    <x v="33"/>
    <x v="33"/>
    <s v="n/a"/>
    <n v="0"/>
    <n v="0"/>
    <n v="0"/>
    <n v="0"/>
    <n v="0"/>
    <n v="0"/>
    <n v="0"/>
    <n v="0.7"/>
    <n v="0.7"/>
    <n v="313965"/>
    <n v="0"/>
    <n v="0"/>
    <n v="0"/>
    <n v="0"/>
    <x v="0"/>
    <n v="0"/>
    <x v="3"/>
    <x v="3"/>
  </r>
  <r>
    <x v="34"/>
    <x v="34"/>
    <s v="n/a"/>
    <n v="0"/>
    <n v="0"/>
    <n v="0"/>
    <n v="0"/>
    <n v="0"/>
    <n v="0"/>
    <n v="0"/>
    <n v="0.7"/>
    <n v="0.7"/>
    <n v="298574.44444444444"/>
    <n v="0"/>
    <n v="0"/>
    <n v="0"/>
    <n v="0"/>
    <x v="0"/>
    <n v="0"/>
    <x v="3"/>
    <x v="3"/>
  </r>
  <r>
    <x v="35"/>
    <x v="35"/>
    <s v="n/a"/>
    <n v="0"/>
    <n v="0"/>
    <n v="0"/>
    <n v="0"/>
    <n v="0"/>
    <n v="0"/>
    <n v="0"/>
    <n v="0.7"/>
    <n v="0.7"/>
    <n v="267385.40000000002"/>
    <n v="0"/>
    <n v="0"/>
    <n v="0"/>
    <n v="0"/>
    <x v="0"/>
    <n v="0"/>
    <x v="3"/>
    <x v="3"/>
  </r>
  <r>
    <x v="36"/>
    <x v="36"/>
    <s v="1st"/>
    <n v="0"/>
    <n v="237567"/>
    <n v="94681"/>
    <n v="332248"/>
    <n v="0"/>
    <n v="1"/>
    <n v="0"/>
    <n v="0.7"/>
    <n v="0.7"/>
    <n v="203223"/>
    <n v="101814"/>
    <n v="237567"/>
    <n v="0"/>
    <n v="339381"/>
    <x v="26"/>
    <n v="0"/>
    <x v="29"/>
    <x v="35"/>
  </r>
  <r>
    <x v="36"/>
    <x v="36"/>
    <s v="4th"/>
    <n v="0"/>
    <n v="275143"/>
    <n v="59003"/>
    <n v="334146"/>
    <n v="0"/>
    <n v="1"/>
    <n v="0"/>
    <n v="0.7"/>
    <n v="0.7"/>
    <n v="203223"/>
    <n v="117918"/>
    <n v="275143"/>
    <n v="0"/>
    <n v="393061"/>
    <x v="27"/>
    <n v="0"/>
    <x v="30"/>
    <x v="36"/>
  </r>
  <r>
    <x v="37"/>
    <x v="37"/>
    <s v="14th"/>
    <n v="0"/>
    <n v="242326"/>
    <n v="23214"/>
    <n v="265540"/>
    <n v="0"/>
    <n v="1"/>
    <n v="0"/>
    <n v="0.7"/>
    <n v="0.7"/>
    <n v="290648.10526315792"/>
    <n v="103854"/>
    <n v="242326"/>
    <n v="0"/>
    <n v="346180"/>
    <x v="28"/>
    <n v="0"/>
    <x v="31"/>
    <x v="37"/>
  </r>
  <r>
    <x v="38"/>
    <x v="38"/>
    <s v="n/a"/>
    <n v="0"/>
    <n v="0"/>
    <n v="0"/>
    <n v="0"/>
    <n v="0"/>
    <n v="0"/>
    <n v="0"/>
    <n v="0.7"/>
    <n v="0.7"/>
    <n v="219116"/>
    <n v="0"/>
    <n v="0"/>
    <n v="0"/>
    <n v="0"/>
    <x v="0"/>
    <n v="0"/>
    <x v="3"/>
    <x v="3"/>
  </r>
  <r>
    <x v="39"/>
    <x v="39"/>
    <s v="n/a"/>
    <n v="0"/>
    <n v="0"/>
    <n v="0"/>
    <n v="0"/>
    <n v="0"/>
    <n v="0"/>
    <n v="0"/>
    <n v="0.7"/>
    <n v="0.7"/>
    <n v="312315"/>
    <n v="0"/>
    <n v="0"/>
    <n v="0"/>
    <n v="0"/>
    <x v="0"/>
    <n v="0"/>
    <x v="3"/>
    <x v="3"/>
  </r>
  <r>
    <x v="40"/>
    <x v="40"/>
    <s v="n/a"/>
    <n v="0"/>
    <n v="0"/>
    <n v="0"/>
    <n v="0"/>
    <n v="0"/>
    <n v="0"/>
    <n v="0"/>
    <n v="0.7"/>
    <n v="0.7"/>
    <n v="379007"/>
    <n v="0"/>
    <n v="0"/>
    <n v="0"/>
    <n v="0"/>
    <x v="0"/>
    <n v="0"/>
    <x v="3"/>
    <x v="3"/>
  </r>
  <r>
    <x v="41"/>
    <x v="41"/>
    <s v="6th"/>
    <n v="0"/>
    <n v="194264"/>
    <n v="66764"/>
    <n v="261028"/>
    <n v="0"/>
    <n v="1"/>
    <n v="0"/>
    <n v="0.7"/>
    <n v="0.7"/>
    <n v="181561.77777777778"/>
    <n v="83256"/>
    <n v="194264"/>
    <n v="0"/>
    <n v="277520"/>
    <x v="29"/>
    <n v="0"/>
    <x v="32"/>
    <x v="38"/>
  </r>
  <r>
    <x v="41"/>
    <x v="41"/>
    <s v="8th"/>
    <n v="0"/>
    <n v="180465"/>
    <n v="54"/>
    <n v="180519"/>
    <n v="0"/>
    <n v="1"/>
    <n v="0"/>
    <n v="0.7"/>
    <n v="0.7"/>
    <n v="181561.77777777778"/>
    <n v="77342"/>
    <n v="180465"/>
    <n v="0"/>
    <n v="257807"/>
    <x v="30"/>
    <n v="0"/>
    <x v="33"/>
    <x v="39"/>
  </r>
  <r>
    <x v="41"/>
    <x v="41"/>
    <s v="9th"/>
    <n v="0"/>
    <n v="198798"/>
    <n v="27484"/>
    <n v="226282"/>
    <n v="0"/>
    <n v="1"/>
    <n v="0"/>
    <n v="0.7"/>
    <n v="0.7"/>
    <n v="181561.77777777778"/>
    <n v="85199"/>
    <n v="198798"/>
    <n v="0"/>
    <n v="283997"/>
    <x v="31"/>
    <n v="0"/>
    <x v="34"/>
    <x v="40"/>
  </r>
  <r>
    <x v="42"/>
    <x v="42"/>
    <s v="1st"/>
    <n v="189012"/>
    <n v="0"/>
    <n v="215826"/>
    <n v="215826"/>
    <n v="1"/>
    <n v="0"/>
    <n v="0"/>
    <n v="0.7"/>
    <n v="0.7"/>
    <n v="226859.65384615384"/>
    <n v="189012"/>
    <n v="215826"/>
    <n v="0"/>
    <n v="404838"/>
    <x v="0"/>
    <n v="215826"/>
    <x v="35"/>
    <x v="41"/>
  </r>
  <r>
    <x v="42"/>
    <x v="42"/>
    <s v="2nd"/>
    <n v="175101"/>
    <n v="0"/>
    <n v="196914"/>
    <n v="196914"/>
    <n v="1"/>
    <n v="0"/>
    <n v="0"/>
    <n v="0.7"/>
    <n v="0.7"/>
    <n v="226859.65384615384"/>
    <n v="175101"/>
    <n v="196914"/>
    <n v="0"/>
    <n v="372015"/>
    <x v="0"/>
    <n v="196914"/>
    <x v="36"/>
    <x v="42"/>
  </r>
  <r>
    <x v="42"/>
    <x v="42"/>
    <s v="5th"/>
    <n v="162894"/>
    <n v="0"/>
    <n v="194861"/>
    <n v="194861"/>
    <n v="1"/>
    <n v="0"/>
    <n v="0"/>
    <n v="0.7"/>
    <n v="0.7"/>
    <n v="226859.65384615384"/>
    <n v="162894"/>
    <n v="194861"/>
    <n v="0"/>
    <n v="357755"/>
    <x v="0"/>
    <n v="194861"/>
    <x v="37"/>
    <x v="43"/>
  </r>
  <r>
    <x v="42"/>
    <x v="42"/>
    <s v="9th"/>
    <n v="0"/>
    <n v="143868"/>
    <n v="9760"/>
    <n v="153628"/>
    <n v="0"/>
    <n v="1"/>
    <n v="0"/>
    <n v="0.7"/>
    <n v="0.7"/>
    <n v="226859.65384615384"/>
    <n v="68058"/>
    <n v="158802"/>
    <n v="0"/>
    <n v="226860"/>
    <x v="32"/>
    <n v="14934"/>
    <x v="38"/>
    <x v="44"/>
  </r>
  <r>
    <x v="42"/>
    <x v="42"/>
    <s v="11th"/>
    <n v="189625"/>
    <n v="0"/>
    <n v="214676"/>
    <n v="214676"/>
    <n v="1"/>
    <n v="0"/>
    <n v="0"/>
    <n v="0.7"/>
    <n v="0.7"/>
    <n v="226859.65384615384"/>
    <n v="189625"/>
    <n v="214676"/>
    <n v="0"/>
    <n v="404301"/>
    <x v="0"/>
    <n v="214676"/>
    <x v="39"/>
    <x v="45"/>
  </r>
  <r>
    <x v="42"/>
    <x v="42"/>
    <s v="14th"/>
    <n v="191293"/>
    <n v="0"/>
    <n v="191293"/>
    <n v="191293"/>
    <n v="1"/>
    <n v="0"/>
    <n v="0"/>
    <n v="0.7"/>
    <n v="0.7"/>
    <n v="226859.65384615384"/>
    <n v="191293"/>
    <n v="191293"/>
    <n v="0"/>
    <n v="382586"/>
    <x v="0"/>
    <n v="191293"/>
    <x v="40"/>
    <x v="46"/>
  </r>
  <r>
    <x v="42"/>
    <x v="42"/>
    <s v="16th"/>
    <n v="0"/>
    <n v="130375"/>
    <n v="28348"/>
    <n v="158723"/>
    <n v="0"/>
    <n v="1"/>
    <n v="0"/>
    <n v="0.7"/>
    <n v="0.7"/>
    <n v="226859.65384615384"/>
    <n v="68058"/>
    <n v="158802"/>
    <n v="0"/>
    <n v="226860"/>
    <x v="32"/>
    <n v="28427"/>
    <x v="41"/>
    <x v="47"/>
  </r>
  <r>
    <x v="42"/>
    <x v="42"/>
    <s v="21st"/>
    <n v="243471"/>
    <n v="0"/>
    <n v="304350"/>
    <n v="304350"/>
    <n v="1"/>
    <n v="0"/>
    <n v="0"/>
    <n v="0.7"/>
    <n v="0.7"/>
    <n v="226859.65384615384"/>
    <n v="243471"/>
    <n v="304350"/>
    <n v="0"/>
    <n v="547821"/>
    <x v="0"/>
    <n v="304350"/>
    <x v="42"/>
    <x v="48"/>
  </r>
  <r>
    <x v="43"/>
    <x v="43"/>
    <s v="n/a"/>
    <n v="0"/>
    <n v="0"/>
    <n v="0"/>
    <n v="0"/>
    <n v="0"/>
    <n v="0"/>
    <n v="0"/>
    <n v="0.7"/>
    <n v="0.7"/>
    <n v="312279.66666666669"/>
    <n v="0"/>
    <n v="0"/>
    <n v="0"/>
    <n v="0"/>
    <x v="0"/>
    <n v="0"/>
    <x v="3"/>
    <x v="3"/>
  </r>
  <r>
    <x v="44"/>
    <x v="44"/>
    <s v="AL"/>
    <n v="0"/>
    <n v="248203"/>
    <n v="49948"/>
    <n v="298151"/>
    <n v="0"/>
    <n v="1"/>
    <n v="0"/>
    <n v="0.7"/>
    <n v="0.7"/>
    <n v="0"/>
    <n v="106373"/>
    <n v="248203"/>
    <n v="0"/>
    <n v="354576"/>
    <x v="33"/>
    <n v="0"/>
    <x v="43"/>
    <x v="49"/>
  </r>
  <r>
    <x v="45"/>
    <x v="45"/>
    <s v="3rd"/>
    <n v="0"/>
    <n v="239911"/>
    <n v="7377"/>
    <n v="247288"/>
    <n v="0"/>
    <n v="1"/>
    <n v="0"/>
    <n v="0.7"/>
    <n v="0.7"/>
    <n v="275863.36363636365"/>
    <n v="102819"/>
    <n v="239911"/>
    <n v="0"/>
    <n v="342730"/>
    <x v="34"/>
    <n v="0"/>
    <x v="44"/>
    <x v="50"/>
  </r>
  <r>
    <x v="45"/>
    <x v="45"/>
    <s v="9th"/>
    <n v="0"/>
    <n v="207306"/>
    <n v="6264"/>
    <n v="213570"/>
    <n v="0"/>
    <n v="1"/>
    <n v="0"/>
    <n v="0.7"/>
    <n v="0.7"/>
    <n v="275863.36363636365"/>
    <n v="88845"/>
    <n v="207306"/>
    <n v="0"/>
    <n v="296151"/>
    <x v="35"/>
    <n v="0"/>
    <x v="45"/>
    <x v="51"/>
  </r>
  <r>
    <x v="46"/>
    <x v="46"/>
    <s v="n/a"/>
    <n v="0"/>
    <n v="0"/>
    <n v="0"/>
    <n v="0"/>
    <n v="0"/>
    <n v="0"/>
    <n v="0"/>
    <n v="0.7"/>
    <n v="0.7"/>
    <n v="323829.22222222225"/>
    <n v="0"/>
    <n v="0"/>
    <n v="0"/>
    <n v="0"/>
    <x v="0"/>
    <n v="0"/>
    <x v="3"/>
    <x v="3"/>
  </r>
  <r>
    <x v="47"/>
    <x v="47"/>
    <s v="1st"/>
    <n v="0"/>
    <n v="187734"/>
    <n v="130"/>
    <n v="187864"/>
    <n v="0"/>
    <n v="1"/>
    <n v="0"/>
    <n v="0.7"/>
    <n v="0.7"/>
    <n v="152565.33333333334"/>
    <n v="80457"/>
    <n v="187734"/>
    <n v="0"/>
    <n v="268191"/>
    <x v="36"/>
    <n v="0"/>
    <x v="46"/>
    <x v="52"/>
  </r>
  <r>
    <x v="48"/>
    <x v="48"/>
    <s v="4th"/>
    <n v="0"/>
    <n v="222728"/>
    <n v="31451"/>
    <n v="254179"/>
    <n v="0"/>
    <n v="1"/>
    <n v="0"/>
    <n v="0.7"/>
    <n v="0.7"/>
    <n v="310728"/>
    <n v="95455"/>
    <n v="222728"/>
    <n v="0"/>
    <n v="318183"/>
    <x v="37"/>
    <n v="0"/>
    <x v="47"/>
    <x v="53"/>
  </r>
  <r>
    <x v="48"/>
    <x v="48"/>
    <s v="5th"/>
    <n v="275271"/>
    <n v="0"/>
    <n v="345899"/>
    <n v="345899"/>
    <n v="1"/>
    <n v="0"/>
    <n v="0"/>
    <n v="0.7"/>
    <n v="0.7"/>
    <n v="310728"/>
    <n v="275271"/>
    <n v="345899"/>
    <n v="0"/>
    <n v="621170"/>
    <x v="0"/>
    <n v="345899"/>
    <x v="48"/>
    <x v="54"/>
  </r>
  <r>
    <x v="49"/>
    <x v="49"/>
    <s v="n/a"/>
    <n v="0"/>
    <n v="0"/>
    <n v="0"/>
    <n v="0"/>
    <n v="0"/>
    <n v="0"/>
    <n v="0"/>
    <n v="0.7"/>
    <n v="0.7"/>
    <n v="249575"/>
    <n v="0"/>
    <n v="0"/>
    <n v="0"/>
    <n v="0"/>
    <x v="0"/>
    <n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39">
        <item x="0"/>
        <item x="12"/>
        <item x="13"/>
        <item x="5"/>
        <item x="32"/>
        <item x="23"/>
        <item x="24"/>
        <item x="30"/>
        <item x="18"/>
        <item x="36"/>
        <item x="2"/>
        <item x="29"/>
        <item x="31"/>
        <item x="7"/>
        <item x="8"/>
        <item x="4"/>
        <item x="35"/>
        <item x="3"/>
        <item x="11"/>
        <item x="37"/>
        <item x="9"/>
        <item x="17"/>
        <item x="25"/>
        <item x="16"/>
        <item x="21"/>
        <item x="1"/>
        <item x="10"/>
        <item x="15"/>
        <item x="26"/>
        <item x="34"/>
        <item x="19"/>
        <item x="28"/>
        <item x="22"/>
        <item x="6"/>
        <item x="33"/>
        <item x="20"/>
        <item x="27"/>
        <item x="14"/>
        <item t="default"/>
      </items>
    </pivotField>
    <pivotField dataField="1" compact="0" numFmtId="3" outline="0" showAll="0"/>
    <pivotField dataField="1" compact="0" numFmtId="3" outline="0" showAll="0">
      <items count="50">
        <item x="48"/>
        <item x="42"/>
        <item x="1"/>
        <item x="5"/>
        <item x="8"/>
        <item x="35"/>
        <item x="39"/>
        <item x="0"/>
        <item x="17"/>
        <item x="36"/>
        <item x="37"/>
        <item x="40"/>
        <item x="7"/>
        <item x="28"/>
        <item x="29"/>
        <item x="23"/>
        <item x="20"/>
        <item x="19"/>
        <item x="22"/>
        <item x="18"/>
        <item x="27"/>
        <item x="32"/>
        <item x="4"/>
        <item x="30"/>
        <item x="13"/>
        <item x="21"/>
        <item x="43"/>
        <item x="11"/>
        <item x="25"/>
        <item x="6"/>
        <item x="47"/>
        <item x="12"/>
        <item x="41"/>
        <item x="34"/>
        <item x="31"/>
        <item x="24"/>
        <item x="38"/>
        <item x="44"/>
        <item x="45"/>
        <item x="2"/>
        <item x="26"/>
        <item x="16"/>
        <item x="14"/>
        <item x="9"/>
        <item x="46"/>
        <item x="15"/>
        <item x="33"/>
        <item x="10"/>
        <item x="3"/>
        <item t="default"/>
      </items>
    </pivotField>
    <pivotField dataField="1" compact="0" numFmtId="3" outline="0" showAll="0">
      <items count="56">
        <item x="3"/>
        <item x="35"/>
        <item x="38"/>
        <item x="26"/>
        <item x="27"/>
        <item x="25"/>
        <item x="5"/>
        <item x="29"/>
        <item x="18"/>
        <item x="24"/>
        <item x="28"/>
        <item x="15"/>
        <item x="33"/>
        <item x="16"/>
        <item x="7"/>
        <item x="49"/>
        <item x="40"/>
        <item x="36"/>
        <item x="53"/>
        <item x="31"/>
        <item x="47"/>
        <item x="34"/>
        <item x="44"/>
        <item x="11"/>
        <item x="39"/>
        <item x="30"/>
        <item x="32"/>
        <item x="52"/>
        <item x="37"/>
        <item x="8"/>
        <item x="14"/>
        <item x="51"/>
        <item x="21"/>
        <item x="2"/>
        <item x="50"/>
        <item x="19"/>
        <item x="20"/>
        <item x="13"/>
        <item x="12"/>
        <item x="43"/>
        <item x="23"/>
        <item x="42"/>
        <item x="9"/>
        <item x="41"/>
        <item x="45"/>
        <item x="46"/>
        <item x="0"/>
        <item x="6"/>
        <item x="22"/>
        <item x="10"/>
        <item x="48"/>
        <item x="4"/>
        <item x="54"/>
        <item x="1"/>
        <item x="17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X52" sqref="A1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6"/>
    <col min="4" max="4" width="10.83203125" style="24"/>
    <col min="5" max="5" width="10.83203125" style="1"/>
    <col min="6" max="6" width="12.1640625" style="1" customWidth="1"/>
    <col min="7" max="7" width="10.83203125" style="16" customWidth="1"/>
    <col min="8" max="9" width="10.83203125" style="24" customWidth="1"/>
    <col min="10" max="10" width="10.83203125" style="18" customWidth="1"/>
    <col min="11" max="14" width="10.83203125" style="24" customWidth="1"/>
    <col min="15" max="15" width="10.83203125" style="104"/>
    <col min="16" max="17" width="10.83203125" style="105"/>
    <col min="18" max="18" width="12.1640625" style="105" customWidth="1"/>
    <col min="19" max="19" width="5.83203125" style="20" customWidth="1"/>
    <col min="20" max="20" width="5.83203125" style="21" customWidth="1"/>
    <col min="21" max="21" width="5.83203125" style="19" customWidth="1"/>
    <col min="22" max="22" width="5.83203125" customWidth="1"/>
    <col min="23" max="23" width="10.83203125" style="115"/>
    <col min="24" max="24" width="10.83203125" style="107"/>
  </cols>
  <sheetData>
    <row r="1" spans="1:25" s="11" customFormat="1" x14ac:dyDescent="0.2">
      <c r="A1" s="3"/>
      <c r="B1" s="3" t="s">
        <v>1</v>
      </c>
      <c r="C1" s="52"/>
      <c r="D1" s="52" t="s">
        <v>2</v>
      </c>
      <c r="E1" s="4"/>
      <c r="F1" s="4"/>
      <c r="G1" s="5"/>
      <c r="H1" s="6" t="s">
        <v>3</v>
      </c>
      <c r="I1" s="6"/>
      <c r="J1" s="8" t="s">
        <v>4</v>
      </c>
      <c r="K1" s="95"/>
      <c r="L1" s="96" t="s">
        <v>168</v>
      </c>
      <c r="M1" s="96"/>
      <c r="N1" s="96"/>
      <c r="O1" s="95"/>
      <c r="P1" s="96" t="s">
        <v>169</v>
      </c>
      <c r="Q1" s="96"/>
      <c r="R1" s="96"/>
      <c r="S1" s="108"/>
      <c r="T1" s="65" t="s">
        <v>5</v>
      </c>
      <c r="U1" s="9"/>
      <c r="V1" s="9"/>
      <c r="W1" s="111" t="s">
        <v>177</v>
      </c>
      <c r="X1" s="112"/>
    </row>
    <row r="2" spans="1:25" s="15" customFormat="1" x14ac:dyDescent="0.2">
      <c r="A2" s="12" t="s">
        <v>6</v>
      </c>
      <c r="B2" s="12" t="s">
        <v>7</v>
      </c>
      <c r="C2" s="10" t="s">
        <v>8</v>
      </c>
      <c r="D2" s="12" t="s">
        <v>9</v>
      </c>
      <c r="E2" s="13" t="s">
        <v>10</v>
      </c>
      <c r="F2" s="14" t="s">
        <v>11</v>
      </c>
      <c r="G2" s="5" t="s">
        <v>12</v>
      </c>
      <c r="H2" s="7" t="s">
        <v>13</v>
      </c>
      <c r="I2" s="7" t="s">
        <v>14</v>
      </c>
      <c r="J2" s="8" t="s">
        <v>15</v>
      </c>
      <c r="K2" s="95" t="s">
        <v>157</v>
      </c>
      <c r="L2" s="96" t="s">
        <v>158</v>
      </c>
      <c r="M2" s="96" t="s">
        <v>159</v>
      </c>
      <c r="N2" s="96" t="s">
        <v>160</v>
      </c>
      <c r="O2" s="95" t="s">
        <v>170</v>
      </c>
      <c r="P2" s="96" t="s">
        <v>171</v>
      </c>
      <c r="Q2" s="96" t="s">
        <v>172</v>
      </c>
      <c r="R2" s="96" t="s">
        <v>173</v>
      </c>
      <c r="S2" s="10" t="s">
        <v>16</v>
      </c>
      <c r="T2" s="12" t="s">
        <v>17</v>
      </c>
      <c r="U2" s="3" t="s">
        <v>18</v>
      </c>
      <c r="V2" s="3" t="s">
        <v>19</v>
      </c>
      <c r="W2" s="95" t="s">
        <v>178</v>
      </c>
      <c r="X2" s="96" t="s">
        <v>179</v>
      </c>
    </row>
    <row r="3" spans="1:25" s="21" customFormat="1" x14ac:dyDescent="0.2">
      <c r="A3" t="s">
        <v>21</v>
      </c>
      <c r="B3" t="s">
        <v>22</v>
      </c>
      <c r="C3" s="16">
        <v>1120903</v>
      </c>
      <c r="D3" s="24">
        <v>718367</v>
      </c>
      <c r="E3" s="17">
        <f t="shared" ref="E3:E34" si="0">F3-D3-C3</f>
        <v>15998</v>
      </c>
      <c r="F3" s="1">
        <v>1855268</v>
      </c>
      <c r="G3" s="63">
        <v>733305</v>
      </c>
      <c r="H3" s="64">
        <v>2</v>
      </c>
      <c r="I3" s="64">
        <v>1</v>
      </c>
      <c r="J3" s="18">
        <f>(F3-G3)/(V3-SUM(H3:H3))</f>
        <v>224392.6</v>
      </c>
      <c r="K3" s="24">
        <v>97936</v>
      </c>
      <c r="L3" s="24">
        <v>501604</v>
      </c>
      <c r="M3" s="24">
        <v>-504787</v>
      </c>
      <c r="N3" s="24">
        <v>586315</v>
      </c>
      <c r="O3" s="97">
        <f t="shared" ref="O3:R34" si="1">C3+K3</f>
        <v>1218839</v>
      </c>
      <c r="P3" s="98">
        <f t="shared" si="1"/>
        <v>1219971</v>
      </c>
      <c r="Q3" s="99">
        <f t="shared" si="1"/>
        <v>-488789</v>
      </c>
      <c r="R3" s="98">
        <f t="shared" si="1"/>
        <v>2441583</v>
      </c>
      <c r="S3" s="109">
        <f t="shared" ref="S3:S34" si="2">V3-T3-U3</f>
        <v>5</v>
      </c>
      <c r="T3" s="50">
        <v>2</v>
      </c>
      <c r="U3" s="19">
        <v>0</v>
      </c>
      <c r="V3" s="2">
        <v>7</v>
      </c>
      <c r="W3" s="113">
        <f t="shared" ref="W3:W52" si="3">O3/SUM(O3:P3)</f>
        <v>0.49976791960013284</v>
      </c>
      <c r="X3" s="114">
        <f>S3/SUM(S3:T3)</f>
        <v>0.7142857142857143</v>
      </c>
    </row>
    <row r="4" spans="1:25" s="2" customFormat="1" x14ac:dyDescent="0.2">
      <c r="A4" s="21" t="s">
        <v>23</v>
      </c>
      <c r="B4" s="21" t="s">
        <v>24</v>
      </c>
      <c r="C4" s="16">
        <v>158939</v>
      </c>
      <c r="D4" s="24">
        <v>142560</v>
      </c>
      <c r="E4" s="17">
        <f t="shared" si="0"/>
        <v>15479</v>
      </c>
      <c r="F4" s="1">
        <v>316978</v>
      </c>
      <c r="G4" s="63">
        <v>0</v>
      </c>
      <c r="H4" s="64">
        <v>0</v>
      </c>
      <c r="I4" s="64">
        <v>0</v>
      </c>
      <c r="J4" s="18">
        <f>(F4-G4)/(V4-SUM(H4:H4))</f>
        <v>316978</v>
      </c>
      <c r="K4" s="24">
        <v>0</v>
      </c>
      <c r="L4" s="24">
        <v>0</v>
      </c>
      <c r="M4" s="24">
        <v>0</v>
      </c>
      <c r="N4" s="24">
        <v>0</v>
      </c>
      <c r="O4" s="97">
        <f t="shared" si="1"/>
        <v>158939</v>
      </c>
      <c r="P4" s="98">
        <f t="shared" si="1"/>
        <v>142560</v>
      </c>
      <c r="Q4" s="99">
        <f t="shared" si="1"/>
        <v>15479</v>
      </c>
      <c r="R4" s="98">
        <f t="shared" si="1"/>
        <v>316978</v>
      </c>
      <c r="S4" s="109">
        <f t="shared" si="2"/>
        <v>1</v>
      </c>
      <c r="T4" s="50">
        <v>0</v>
      </c>
      <c r="U4" s="19">
        <v>0</v>
      </c>
      <c r="V4" s="2">
        <v>1</v>
      </c>
      <c r="W4" s="113">
        <f t="shared" si="3"/>
        <v>0.52716261082126303</v>
      </c>
      <c r="X4" s="114">
        <f t="shared" ref="X4:X52" si="4">S4/SUM(S4:T4)</f>
        <v>1</v>
      </c>
    </row>
    <row r="5" spans="1:25" s="2" customFormat="1" x14ac:dyDescent="0.2">
      <c r="A5" t="s">
        <v>25</v>
      </c>
      <c r="B5" t="s">
        <v>26</v>
      </c>
      <c r="C5" s="16">
        <v>1021798</v>
      </c>
      <c r="D5" s="24">
        <v>1055305</v>
      </c>
      <c r="E5" s="17">
        <f t="shared" si="0"/>
        <v>78591</v>
      </c>
      <c r="F5" s="1">
        <v>2155694</v>
      </c>
      <c r="G5" s="63">
        <v>0</v>
      </c>
      <c r="H5" s="64">
        <v>0</v>
      </c>
      <c r="I5" s="64">
        <v>0</v>
      </c>
      <c r="J5" s="18">
        <f>(F5-G5)/(V5-SUM(H5:H5))</f>
        <v>269461.75</v>
      </c>
      <c r="K5" s="24">
        <v>0</v>
      </c>
      <c r="L5" s="24">
        <v>0</v>
      </c>
      <c r="M5" s="24">
        <v>0</v>
      </c>
      <c r="N5" s="24">
        <v>0</v>
      </c>
      <c r="O5" s="97">
        <f t="shared" si="1"/>
        <v>1021798</v>
      </c>
      <c r="P5" s="98">
        <f t="shared" si="1"/>
        <v>1055305</v>
      </c>
      <c r="Q5" s="99">
        <f t="shared" si="1"/>
        <v>78591</v>
      </c>
      <c r="R5" s="98">
        <f t="shared" si="1"/>
        <v>2155694</v>
      </c>
      <c r="S5" s="109">
        <f t="shared" si="2"/>
        <v>3</v>
      </c>
      <c r="T5" s="50">
        <v>5</v>
      </c>
      <c r="U5" s="19">
        <v>0</v>
      </c>
      <c r="V5" s="2">
        <v>8</v>
      </c>
      <c r="W5" s="113">
        <f t="shared" si="3"/>
        <v>0.49193419873737604</v>
      </c>
      <c r="X5" s="114">
        <f t="shared" si="4"/>
        <v>0.375</v>
      </c>
    </row>
    <row r="6" spans="1:25" s="2" customFormat="1" x14ac:dyDescent="0.2">
      <c r="A6" t="s">
        <v>27</v>
      </c>
      <c r="B6" t="s">
        <v>28</v>
      </c>
      <c r="C6" s="16">
        <v>215196</v>
      </c>
      <c r="D6" s="24">
        <v>415481</v>
      </c>
      <c r="E6" s="17">
        <f t="shared" si="0"/>
        <v>156516</v>
      </c>
      <c r="F6" s="1">
        <v>787193</v>
      </c>
      <c r="G6" s="63">
        <v>787193</v>
      </c>
      <c r="H6" s="64">
        <v>1</v>
      </c>
      <c r="I6" s="64">
        <v>3</v>
      </c>
      <c r="J6" s="93">
        <f>1086617/V6</f>
        <v>271654.25</v>
      </c>
      <c r="K6" s="24">
        <v>259559</v>
      </c>
      <c r="L6" s="24">
        <v>464204</v>
      </c>
      <c r="M6" s="24">
        <v>-371712</v>
      </c>
      <c r="N6" s="24">
        <v>567247</v>
      </c>
      <c r="O6" s="97">
        <f t="shared" si="1"/>
        <v>474755</v>
      </c>
      <c r="P6" s="98">
        <f t="shared" si="1"/>
        <v>879685</v>
      </c>
      <c r="Q6" s="99">
        <f t="shared" si="1"/>
        <v>-215196</v>
      </c>
      <c r="R6" s="98">
        <f t="shared" si="1"/>
        <v>1354440</v>
      </c>
      <c r="S6" s="109">
        <f t="shared" si="2"/>
        <v>1</v>
      </c>
      <c r="T6" s="50">
        <v>3</v>
      </c>
      <c r="U6" s="19">
        <v>0</v>
      </c>
      <c r="V6" s="2">
        <v>4</v>
      </c>
      <c r="W6" s="113">
        <f t="shared" si="3"/>
        <v>0.35051755707155724</v>
      </c>
      <c r="X6" s="114">
        <f t="shared" si="4"/>
        <v>0.25</v>
      </c>
    </row>
    <row r="7" spans="1:25" s="2" customFormat="1" x14ac:dyDescent="0.2">
      <c r="A7" t="s">
        <v>29</v>
      </c>
      <c r="B7" t="s">
        <v>30</v>
      </c>
      <c r="C7" s="16">
        <v>4515925</v>
      </c>
      <c r="D7" s="24">
        <v>7380825</v>
      </c>
      <c r="E7" s="17">
        <f t="shared" si="0"/>
        <v>425329</v>
      </c>
      <c r="F7" s="1">
        <v>12322079</v>
      </c>
      <c r="G7" s="63">
        <v>1492936</v>
      </c>
      <c r="H7" s="64">
        <v>2</v>
      </c>
      <c r="I7" s="64">
        <v>7</v>
      </c>
      <c r="J7" s="18">
        <f t="shared" ref="J7:J34" si="5">(F7-G7)/(V7-SUM(H7:H7))</f>
        <v>212336.13725490196</v>
      </c>
      <c r="K7" s="24">
        <v>486260</v>
      </c>
      <c r="L7" s="24">
        <v>528147</v>
      </c>
      <c r="M7" s="24">
        <v>-479831</v>
      </c>
      <c r="N7" s="24">
        <v>938370</v>
      </c>
      <c r="O7" s="97">
        <f t="shared" si="1"/>
        <v>5002185</v>
      </c>
      <c r="P7" s="98">
        <f t="shared" si="1"/>
        <v>7908972</v>
      </c>
      <c r="Q7" s="99">
        <f t="shared" si="1"/>
        <v>-54502</v>
      </c>
      <c r="R7" s="98">
        <f t="shared" si="1"/>
        <v>13260449</v>
      </c>
      <c r="S7" s="109">
        <f t="shared" si="2"/>
        <v>19</v>
      </c>
      <c r="T7" s="50">
        <v>34</v>
      </c>
      <c r="U7" s="19">
        <v>0</v>
      </c>
      <c r="V7" s="2">
        <v>53</v>
      </c>
      <c r="W7" s="113">
        <f t="shared" si="3"/>
        <v>0.38743119613524951</v>
      </c>
      <c r="X7" s="114">
        <f t="shared" si="4"/>
        <v>0.35849056603773582</v>
      </c>
    </row>
    <row r="8" spans="1:25" s="2" customFormat="1" x14ac:dyDescent="0.2">
      <c r="A8" t="s">
        <v>31</v>
      </c>
      <c r="B8" t="s">
        <v>32</v>
      </c>
      <c r="C8" s="16">
        <v>990836</v>
      </c>
      <c r="D8" s="24">
        <v>1259723</v>
      </c>
      <c r="E8" s="17">
        <f t="shared" si="0"/>
        <v>33287</v>
      </c>
      <c r="F8" s="1">
        <v>2283846</v>
      </c>
      <c r="G8" s="63">
        <v>0</v>
      </c>
      <c r="H8" s="64">
        <v>0</v>
      </c>
      <c r="I8" s="64">
        <v>0</v>
      </c>
      <c r="J8" s="18">
        <f t="shared" si="5"/>
        <v>326263.71428571426</v>
      </c>
      <c r="K8" s="24">
        <v>0</v>
      </c>
      <c r="L8" s="24">
        <v>0</v>
      </c>
      <c r="M8" s="24">
        <v>0</v>
      </c>
      <c r="N8" s="24">
        <v>0</v>
      </c>
      <c r="O8" s="97">
        <f t="shared" si="1"/>
        <v>990836</v>
      </c>
      <c r="P8" s="98">
        <f t="shared" si="1"/>
        <v>1259723</v>
      </c>
      <c r="Q8" s="99">
        <f t="shared" si="1"/>
        <v>33287</v>
      </c>
      <c r="R8" s="98">
        <f t="shared" si="1"/>
        <v>2283846</v>
      </c>
      <c r="S8" s="110">
        <f t="shared" si="2"/>
        <v>2</v>
      </c>
      <c r="T8" s="51">
        <v>5</v>
      </c>
      <c r="U8" s="23">
        <v>0</v>
      </c>
      <c r="V8" s="2">
        <v>7</v>
      </c>
      <c r="W8" s="113">
        <f t="shared" si="3"/>
        <v>0.44026217486411157</v>
      </c>
      <c r="X8" s="114">
        <f t="shared" si="4"/>
        <v>0.2857142857142857</v>
      </c>
    </row>
    <row r="9" spans="1:25" s="2" customFormat="1" x14ac:dyDescent="0.2">
      <c r="A9" t="s">
        <v>33</v>
      </c>
      <c r="B9" t="s">
        <v>34</v>
      </c>
      <c r="C9" s="16">
        <v>504785</v>
      </c>
      <c r="D9" s="24">
        <v>908761</v>
      </c>
      <c r="E9" s="17">
        <f t="shared" si="0"/>
        <v>113853</v>
      </c>
      <c r="F9" s="1">
        <v>1527399</v>
      </c>
      <c r="G9" s="63">
        <v>0</v>
      </c>
      <c r="H9" s="64">
        <v>0</v>
      </c>
      <c r="I9" s="64">
        <v>0</v>
      </c>
      <c r="J9" s="18">
        <f t="shared" si="5"/>
        <v>305479.8</v>
      </c>
      <c r="K9" s="24">
        <v>0</v>
      </c>
      <c r="L9" s="24">
        <v>0</v>
      </c>
      <c r="M9" s="24">
        <v>0</v>
      </c>
      <c r="N9" s="24">
        <v>0</v>
      </c>
      <c r="O9" s="97">
        <f t="shared" si="1"/>
        <v>504785</v>
      </c>
      <c r="P9" s="98">
        <f t="shared" si="1"/>
        <v>908761</v>
      </c>
      <c r="Q9" s="99">
        <f t="shared" si="1"/>
        <v>113853</v>
      </c>
      <c r="R9" s="98">
        <f t="shared" si="1"/>
        <v>1527399</v>
      </c>
      <c r="S9" s="110">
        <f t="shared" si="2"/>
        <v>0</v>
      </c>
      <c r="T9" s="51">
        <v>5</v>
      </c>
      <c r="U9" s="23">
        <v>0</v>
      </c>
      <c r="V9" s="2">
        <v>5</v>
      </c>
      <c r="W9" s="113">
        <f t="shared" si="3"/>
        <v>0.3571054638476569</v>
      </c>
      <c r="X9" s="114">
        <f t="shared" si="4"/>
        <v>0</v>
      </c>
    </row>
    <row r="10" spans="1:25" s="2" customFormat="1" x14ac:dyDescent="0.2">
      <c r="A10" t="s">
        <v>35</v>
      </c>
      <c r="B10" t="s">
        <v>36</v>
      </c>
      <c r="C10" s="16">
        <v>235437</v>
      </c>
      <c r="D10" s="24">
        <v>146434</v>
      </c>
      <c r="E10" s="17">
        <f t="shared" si="0"/>
        <v>3586</v>
      </c>
      <c r="F10" s="1">
        <v>385457</v>
      </c>
      <c r="G10" s="63">
        <v>0</v>
      </c>
      <c r="H10" s="64">
        <v>0</v>
      </c>
      <c r="I10" s="64">
        <v>0</v>
      </c>
      <c r="J10" s="18">
        <f t="shared" si="5"/>
        <v>385457</v>
      </c>
      <c r="K10" s="24">
        <v>0</v>
      </c>
      <c r="L10" s="24">
        <v>0</v>
      </c>
      <c r="M10" s="24">
        <v>0</v>
      </c>
      <c r="N10" s="24">
        <v>0</v>
      </c>
      <c r="O10" s="97">
        <f t="shared" si="1"/>
        <v>235437</v>
      </c>
      <c r="P10" s="98">
        <f t="shared" si="1"/>
        <v>146434</v>
      </c>
      <c r="Q10" s="99">
        <f t="shared" si="1"/>
        <v>3586</v>
      </c>
      <c r="R10" s="98">
        <f t="shared" si="1"/>
        <v>385457</v>
      </c>
      <c r="S10" s="109">
        <f t="shared" si="2"/>
        <v>1</v>
      </c>
      <c r="T10" s="50">
        <v>0</v>
      </c>
      <c r="U10" s="19">
        <v>0</v>
      </c>
      <c r="V10" s="2">
        <v>1</v>
      </c>
      <c r="W10" s="113">
        <f t="shared" si="3"/>
        <v>0.61653542688499519</v>
      </c>
      <c r="X10" s="114">
        <f t="shared" si="4"/>
        <v>1</v>
      </c>
    </row>
    <row r="11" spans="1:25" s="2" customFormat="1" x14ac:dyDescent="0.2">
      <c r="A11" t="s">
        <v>37</v>
      </c>
      <c r="B11" s="2" t="s">
        <v>38</v>
      </c>
      <c r="C11" s="16">
        <v>3792167</v>
      </c>
      <c r="D11" s="24">
        <v>3434831</v>
      </c>
      <c r="E11" s="17">
        <f t="shared" si="0"/>
        <v>194174</v>
      </c>
      <c r="F11" s="1">
        <v>7421172</v>
      </c>
      <c r="G11" s="63">
        <v>261799</v>
      </c>
      <c r="H11" s="64">
        <v>0</v>
      </c>
      <c r="I11" s="64">
        <v>3</v>
      </c>
      <c r="J11" s="18">
        <f t="shared" si="5"/>
        <v>286374.92</v>
      </c>
      <c r="K11" s="24">
        <v>258752</v>
      </c>
      <c r="L11" s="24">
        <v>400924</v>
      </c>
      <c r="M11" s="24">
        <v>-58967</v>
      </c>
      <c r="N11" s="24">
        <v>600709</v>
      </c>
      <c r="O11" s="97">
        <f t="shared" si="1"/>
        <v>4050919</v>
      </c>
      <c r="P11" s="98">
        <f t="shared" si="1"/>
        <v>3835755</v>
      </c>
      <c r="Q11" s="99">
        <f t="shared" si="1"/>
        <v>135207</v>
      </c>
      <c r="R11" s="98">
        <f t="shared" si="1"/>
        <v>8021881</v>
      </c>
      <c r="S11" s="109">
        <f t="shared" si="2"/>
        <v>15</v>
      </c>
      <c r="T11" s="50">
        <v>10</v>
      </c>
      <c r="U11" s="19">
        <v>0</v>
      </c>
      <c r="V11" s="2">
        <v>25</v>
      </c>
      <c r="W11" s="113">
        <f t="shared" si="3"/>
        <v>0.51364098478014941</v>
      </c>
      <c r="X11" s="114">
        <f t="shared" si="4"/>
        <v>0.6</v>
      </c>
      <c r="Y11" s="2" t="s">
        <v>1</v>
      </c>
    </row>
    <row r="12" spans="1:25" s="2" customFormat="1" x14ac:dyDescent="0.2">
      <c r="A12" t="s">
        <v>39</v>
      </c>
      <c r="B12" t="s">
        <v>40</v>
      </c>
      <c r="C12" s="16">
        <v>1796549</v>
      </c>
      <c r="D12" s="24">
        <v>1858090</v>
      </c>
      <c r="E12" s="17">
        <f t="shared" si="0"/>
        <v>309</v>
      </c>
      <c r="F12" s="1">
        <v>3654948</v>
      </c>
      <c r="G12" s="63">
        <v>456168</v>
      </c>
      <c r="H12" s="64">
        <v>0</v>
      </c>
      <c r="I12" s="64">
        <v>2</v>
      </c>
      <c r="J12" s="18">
        <f t="shared" si="5"/>
        <v>246060</v>
      </c>
      <c r="K12" s="24">
        <v>195370</v>
      </c>
      <c r="L12" s="24">
        <v>0</v>
      </c>
      <c r="M12" s="24">
        <v>-306</v>
      </c>
      <c r="N12" s="24">
        <v>195064</v>
      </c>
      <c r="O12" s="97">
        <f t="shared" si="1"/>
        <v>1991919</v>
      </c>
      <c r="P12" s="98">
        <f t="shared" si="1"/>
        <v>1858090</v>
      </c>
      <c r="Q12" s="99">
        <f t="shared" si="1"/>
        <v>3</v>
      </c>
      <c r="R12" s="98">
        <f t="shared" si="1"/>
        <v>3850012</v>
      </c>
      <c r="S12" s="109">
        <f t="shared" si="2"/>
        <v>7</v>
      </c>
      <c r="T12" s="50">
        <v>6</v>
      </c>
      <c r="U12" s="19">
        <v>0</v>
      </c>
      <c r="V12" s="2">
        <v>13</v>
      </c>
      <c r="W12" s="113">
        <f t="shared" si="3"/>
        <v>0.51738034898100238</v>
      </c>
      <c r="X12" s="114">
        <f t="shared" si="4"/>
        <v>0.53846153846153844</v>
      </c>
    </row>
    <row r="13" spans="1:25" x14ac:dyDescent="0.2">
      <c r="A13" t="s">
        <v>41</v>
      </c>
      <c r="B13" t="s">
        <v>42</v>
      </c>
      <c r="C13" s="16">
        <v>82540</v>
      </c>
      <c r="D13" s="24">
        <v>319956</v>
      </c>
      <c r="E13" s="17">
        <f t="shared" si="0"/>
        <v>53568</v>
      </c>
      <c r="F13" s="1">
        <v>456064</v>
      </c>
      <c r="G13" s="63">
        <v>0</v>
      </c>
      <c r="H13" s="64">
        <v>0</v>
      </c>
      <c r="I13" s="64">
        <v>0</v>
      </c>
      <c r="J13" s="18">
        <f t="shared" si="5"/>
        <v>228032</v>
      </c>
      <c r="K13" s="24">
        <v>0</v>
      </c>
      <c r="L13" s="24">
        <v>0</v>
      </c>
      <c r="M13" s="24">
        <v>0</v>
      </c>
      <c r="N13" s="24">
        <v>0</v>
      </c>
      <c r="O13" s="97">
        <f t="shared" si="1"/>
        <v>82540</v>
      </c>
      <c r="P13" s="98">
        <f t="shared" si="1"/>
        <v>319956</v>
      </c>
      <c r="Q13" s="99">
        <f t="shared" si="1"/>
        <v>53568</v>
      </c>
      <c r="R13" s="98">
        <f t="shared" si="1"/>
        <v>456064</v>
      </c>
      <c r="S13" s="109">
        <f t="shared" si="2"/>
        <v>0</v>
      </c>
      <c r="T13" s="50">
        <v>2</v>
      </c>
      <c r="U13" s="19">
        <v>0</v>
      </c>
      <c r="V13" s="2">
        <v>2</v>
      </c>
      <c r="W13" s="113">
        <f t="shared" si="3"/>
        <v>0.20507036094768644</v>
      </c>
      <c r="X13" s="114">
        <f t="shared" si="4"/>
        <v>0</v>
      </c>
    </row>
    <row r="14" spans="1:25" x14ac:dyDescent="0.2">
      <c r="A14" t="s">
        <v>43</v>
      </c>
      <c r="B14" t="s">
        <v>44</v>
      </c>
      <c r="C14" s="16">
        <v>377464</v>
      </c>
      <c r="D14" s="24">
        <v>259776</v>
      </c>
      <c r="E14" s="17">
        <f t="shared" si="0"/>
        <v>612</v>
      </c>
      <c r="F14" s="1">
        <v>637852</v>
      </c>
      <c r="G14" s="63">
        <v>0</v>
      </c>
      <c r="H14" s="64">
        <v>0</v>
      </c>
      <c r="I14" s="64">
        <v>0</v>
      </c>
      <c r="J14" s="18">
        <f t="shared" si="5"/>
        <v>318926</v>
      </c>
      <c r="K14" s="24">
        <v>0</v>
      </c>
      <c r="L14" s="24">
        <v>0</v>
      </c>
      <c r="M14" s="24">
        <v>0</v>
      </c>
      <c r="N14" s="24">
        <v>0</v>
      </c>
      <c r="O14" s="97">
        <f t="shared" si="1"/>
        <v>377464</v>
      </c>
      <c r="P14" s="98">
        <f t="shared" si="1"/>
        <v>259776</v>
      </c>
      <c r="Q14" s="99">
        <f t="shared" si="1"/>
        <v>612</v>
      </c>
      <c r="R14" s="98">
        <f t="shared" si="1"/>
        <v>637852</v>
      </c>
      <c r="S14" s="109">
        <f t="shared" si="2"/>
        <v>1</v>
      </c>
      <c r="T14" s="50">
        <v>1</v>
      </c>
      <c r="U14" s="19">
        <v>0</v>
      </c>
      <c r="V14" s="2">
        <v>2</v>
      </c>
      <c r="W14" s="113">
        <f t="shared" si="3"/>
        <v>0.59234197476617911</v>
      </c>
      <c r="X14" s="114">
        <f t="shared" si="4"/>
        <v>0.5</v>
      </c>
    </row>
    <row r="15" spans="1:25" x14ac:dyDescent="0.2">
      <c r="A15" t="s">
        <v>45</v>
      </c>
      <c r="B15" s="2" t="s">
        <v>46</v>
      </c>
      <c r="C15" s="16">
        <v>1961173</v>
      </c>
      <c r="D15" s="24">
        <v>3176203</v>
      </c>
      <c r="E15" s="17">
        <f t="shared" si="0"/>
        <v>110819</v>
      </c>
      <c r="F15" s="1">
        <v>5248195</v>
      </c>
      <c r="G15" s="63">
        <v>221478</v>
      </c>
      <c r="H15" s="64">
        <v>0</v>
      </c>
      <c r="I15" s="64">
        <v>1</v>
      </c>
      <c r="J15" s="18">
        <f t="shared" si="5"/>
        <v>264564.05263157893</v>
      </c>
      <c r="K15" s="24">
        <v>94698</v>
      </c>
      <c r="L15" s="24">
        <v>0</v>
      </c>
      <c r="M15" s="24">
        <v>-517</v>
      </c>
      <c r="N15" s="24">
        <v>94181</v>
      </c>
      <c r="O15" s="97">
        <f t="shared" si="1"/>
        <v>2055871</v>
      </c>
      <c r="P15" s="98">
        <f t="shared" si="1"/>
        <v>3176203</v>
      </c>
      <c r="Q15" s="99">
        <f t="shared" si="1"/>
        <v>110302</v>
      </c>
      <c r="R15" s="98">
        <f t="shared" si="1"/>
        <v>5342376</v>
      </c>
      <c r="S15" s="109">
        <f t="shared" si="2"/>
        <v>7</v>
      </c>
      <c r="T15" s="50">
        <v>12</v>
      </c>
      <c r="U15" s="19">
        <v>0</v>
      </c>
      <c r="V15" s="2">
        <v>19</v>
      </c>
      <c r="W15" s="113">
        <f t="shared" si="3"/>
        <v>0.39293614730984311</v>
      </c>
      <c r="X15" s="114">
        <f t="shared" si="4"/>
        <v>0.36842105263157893</v>
      </c>
    </row>
    <row r="16" spans="1:25" x14ac:dyDescent="0.2">
      <c r="A16" t="s">
        <v>47</v>
      </c>
      <c r="B16" s="2" t="s">
        <v>48</v>
      </c>
      <c r="C16" s="16">
        <v>1240581</v>
      </c>
      <c r="D16" s="24">
        <v>1388963</v>
      </c>
      <c r="E16" s="17">
        <f t="shared" si="0"/>
        <v>47306</v>
      </c>
      <c r="F16" s="1">
        <v>2676850</v>
      </c>
      <c r="G16" s="63">
        <v>0</v>
      </c>
      <c r="H16" s="64">
        <v>0</v>
      </c>
      <c r="I16" s="64">
        <v>0</v>
      </c>
      <c r="J16" s="18">
        <f t="shared" si="5"/>
        <v>297427.77777777775</v>
      </c>
      <c r="K16" s="24">
        <v>0</v>
      </c>
      <c r="L16" s="24">
        <v>0</v>
      </c>
      <c r="M16" s="24">
        <v>0</v>
      </c>
      <c r="N16" s="24">
        <v>0</v>
      </c>
      <c r="O16" s="97">
        <f t="shared" si="1"/>
        <v>1240581</v>
      </c>
      <c r="P16" s="98">
        <f t="shared" si="1"/>
        <v>1388963</v>
      </c>
      <c r="Q16" s="99">
        <f t="shared" si="1"/>
        <v>47306</v>
      </c>
      <c r="R16" s="98">
        <f t="shared" si="1"/>
        <v>2676850</v>
      </c>
      <c r="S16" s="110">
        <f t="shared" si="2"/>
        <v>4</v>
      </c>
      <c r="T16" s="51">
        <v>5</v>
      </c>
      <c r="U16" s="23">
        <v>0</v>
      </c>
      <c r="V16" s="2">
        <v>9</v>
      </c>
      <c r="W16" s="113">
        <f t="shared" si="3"/>
        <v>0.47178560237060113</v>
      </c>
      <c r="X16" s="114">
        <f t="shared" si="4"/>
        <v>0.44444444444444442</v>
      </c>
    </row>
    <row r="17" spans="1:24" x14ac:dyDescent="0.2">
      <c r="A17" t="s">
        <v>49</v>
      </c>
      <c r="B17" t="s">
        <v>50</v>
      </c>
      <c r="C17" s="16">
        <v>698241</v>
      </c>
      <c r="D17" s="24">
        <v>759460</v>
      </c>
      <c r="E17" s="17">
        <f t="shared" si="0"/>
        <v>24106</v>
      </c>
      <c r="F17" s="1">
        <v>1481807</v>
      </c>
      <c r="G17" s="63">
        <v>0</v>
      </c>
      <c r="H17" s="64">
        <v>0</v>
      </c>
      <c r="I17" s="64">
        <v>0</v>
      </c>
      <c r="J17" s="18">
        <f t="shared" si="5"/>
        <v>296361.40000000002</v>
      </c>
      <c r="K17" s="24">
        <v>0</v>
      </c>
      <c r="L17" s="24">
        <v>0</v>
      </c>
      <c r="M17" s="24">
        <v>0</v>
      </c>
      <c r="N17" s="24">
        <v>0</v>
      </c>
      <c r="O17" s="97">
        <f t="shared" si="1"/>
        <v>698241</v>
      </c>
      <c r="P17" s="98">
        <f t="shared" si="1"/>
        <v>759460</v>
      </c>
      <c r="Q17" s="99">
        <f t="shared" si="1"/>
        <v>24106</v>
      </c>
      <c r="R17" s="98">
        <f t="shared" si="1"/>
        <v>1481807</v>
      </c>
      <c r="S17" s="109">
        <f t="shared" si="2"/>
        <v>2</v>
      </c>
      <c r="T17" s="50">
        <v>3</v>
      </c>
      <c r="U17" s="19">
        <v>0</v>
      </c>
      <c r="V17" s="2">
        <v>5</v>
      </c>
      <c r="W17" s="113">
        <f t="shared" si="3"/>
        <v>0.47900152363207543</v>
      </c>
      <c r="X17" s="114">
        <f t="shared" si="4"/>
        <v>0.4</v>
      </c>
    </row>
    <row r="18" spans="1:24" x14ac:dyDescent="0.2">
      <c r="A18" t="s">
        <v>51</v>
      </c>
      <c r="B18" t="s">
        <v>52</v>
      </c>
      <c r="C18" s="16">
        <v>690005</v>
      </c>
      <c r="D18" s="24">
        <v>470031</v>
      </c>
      <c r="E18" s="17">
        <f t="shared" si="0"/>
        <v>48266</v>
      </c>
      <c r="F18" s="1">
        <v>1208302</v>
      </c>
      <c r="G18" s="63">
        <v>0</v>
      </c>
      <c r="H18" s="64">
        <v>0</v>
      </c>
      <c r="I18" s="64">
        <v>0</v>
      </c>
      <c r="J18" s="18">
        <f t="shared" si="5"/>
        <v>302075.5</v>
      </c>
      <c r="K18" s="24">
        <v>0</v>
      </c>
      <c r="L18" s="24">
        <v>0</v>
      </c>
      <c r="M18" s="24">
        <v>0</v>
      </c>
      <c r="N18" s="24">
        <v>0</v>
      </c>
      <c r="O18" s="97">
        <f t="shared" si="1"/>
        <v>690005</v>
      </c>
      <c r="P18" s="98">
        <f t="shared" si="1"/>
        <v>470031</v>
      </c>
      <c r="Q18" s="99">
        <f t="shared" si="1"/>
        <v>48266</v>
      </c>
      <c r="R18" s="98">
        <f t="shared" si="1"/>
        <v>1208302</v>
      </c>
      <c r="S18" s="109">
        <f t="shared" si="2"/>
        <v>3</v>
      </c>
      <c r="T18" s="50">
        <v>1</v>
      </c>
      <c r="U18" s="19">
        <v>0</v>
      </c>
      <c r="V18" s="2">
        <v>4</v>
      </c>
      <c r="W18" s="113">
        <f t="shared" si="3"/>
        <v>0.59481343682437438</v>
      </c>
      <c r="X18" s="114">
        <f t="shared" si="4"/>
        <v>0.75</v>
      </c>
    </row>
    <row r="19" spans="1:24" x14ac:dyDescent="0.2">
      <c r="A19" t="s">
        <v>53</v>
      </c>
      <c r="B19" t="s">
        <v>54</v>
      </c>
      <c r="C19" s="16">
        <v>955182</v>
      </c>
      <c r="D19" s="24">
        <v>761209</v>
      </c>
      <c r="E19" s="17">
        <f t="shared" si="0"/>
        <v>33449</v>
      </c>
      <c r="F19" s="1">
        <v>1749840</v>
      </c>
      <c r="G19" s="63">
        <v>210468</v>
      </c>
      <c r="H19" s="64">
        <v>1</v>
      </c>
      <c r="I19" s="64">
        <v>0</v>
      </c>
      <c r="J19" s="18">
        <f t="shared" si="5"/>
        <v>307874.40000000002</v>
      </c>
      <c r="K19" s="24">
        <v>38488</v>
      </c>
      <c r="L19" s="24">
        <v>210468</v>
      </c>
      <c r="M19" s="24">
        <v>-210468</v>
      </c>
      <c r="N19" s="24">
        <v>215512</v>
      </c>
      <c r="O19" s="97">
        <f t="shared" si="1"/>
        <v>993670</v>
      </c>
      <c r="P19" s="98">
        <f t="shared" si="1"/>
        <v>971677</v>
      </c>
      <c r="Q19" s="99">
        <f t="shared" si="1"/>
        <v>-177019</v>
      </c>
      <c r="R19" s="98">
        <f t="shared" si="1"/>
        <v>1965352</v>
      </c>
      <c r="S19" s="109">
        <f t="shared" si="2"/>
        <v>4</v>
      </c>
      <c r="T19" s="50">
        <v>2</v>
      </c>
      <c r="U19" s="19">
        <v>0</v>
      </c>
      <c r="V19" s="2">
        <v>6</v>
      </c>
      <c r="W19" s="113">
        <f t="shared" si="3"/>
        <v>0.50559519514874474</v>
      </c>
      <c r="X19" s="114">
        <f t="shared" si="4"/>
        <v>0.66666666666666663</v>
      </c>
    </row>
    <row r="20" spans="1:24" x14ac:dyDescent="0.2">
      <c r="A20" t="s">
        <v>55</v>
      </c>
      <c r="B20" t="s">
        <v>56</v>
      </c>
      <c r="C20" s="16">
        <v>594306</v>
      </c>
      <c r="D20" s="24">
        <v>398474</v>
      </c>
      <c r="E20" s="17">
        <f t="shared" si="0"/>
        <v>53396</v>
      </c>
      <c r="F20" s="1">
        <v>1046176</v>
      </c>
      <c r="G20" s="63"/>
      <c r="H20" s="64">
        <v>1</v>
      </c>
      <c r="I20" s="64">
        <v>1</v>
      </c>
      <c r="J20" s="18">
        <f t="shared" si="5"/>
        <v>174362.66666666666</v>
      </c>
      <c r="K20" s="24">
        <v>174363</v>
      </c>
      <c r="L20" s="24">
        <v>174363</v>
      </c>
      <c r="M20" s="24">
        <v>0</v>
      </c>
      <c r="N20" s="24">
        <v>348726</v>
      </c>
      <c r="O20" s="97">
        <f t="shared" si="1"/>
        <v>768669</v>
      </c>
      <c r="P20" s="98">
        <f t="shared" si="1"/>
        <v>572837</v>
      </c>
      <c r="Q20" s="99">
        <f t="shared" si="1"/>
        <v>53396</v>
      </c>
      <c r="R20" s="98">
        <f t="shared" si="1"/>
        <v>1394902</v>
      </c>
      <c r="S20" s="109">
        <f t="shared" si="2"/>
        <v>6</v>
      </c>
      <c r="T20" s="50">
        <v>1</v>
      </c>
      <c r="U20" s="19">
        <v>0</v>
      </c>
      <c r="V20" s="2">
        <v>7</v>
      </c>
      <c r="W20" s="113">
        <f t="shared" si="3"/>
        <v>0.57298961018437489</v>
      </c>
      <c r="X20" s="114">
        <f t="shared" si="4"/>
        <v>0.8571428571428571</v>
      </c>
    </row>
    <row r="21" spans="1:24" x14ac:dyDescent="0.2">
      <c r="A21" t="s">
        <v>57</v>
      </c>
      <c r="B21" t="s">
        <v>58</v>
      </c>
      <c r="C21" s="16">
        <v>278198</v>
      </c>
      <c r="D21" s="24">
        <v>431903</v>
      </c>
      <c r="E21" s="17">
        <f t="shared" si="0"/>
        <v>0</v>
      </c>
      <c r="F21" s="1">
        <v>710101</v>
      </c>
      <c r="G21" s="63">
        <v>0</v>
      </c>
      <c r="H21" s="64">
        <v>0</v>
      </c>
      <c r="I21" s="64">
        <v>0</v>
      </c>
      <c r="J21" s="18">
        <f t="shared" si="5"/>
        <v>355050.5</v>
      </c>
      <c r="K21" s="24">
        <v>0</v>
      </c>
      <c r="L21" s="24">
        <v>0</v>
      </c>
      <c r="M21" s="24">
        <v>0</v>
      </c>
      <c r="N21" s="24">
        <v>0</v>
      </c>
      <c r="O21" s="97">
        <f t="shared" si="1"/>
        <v>278198</v>
      </c>
      <c r="P21" s="98">
        <f t="shared" si="1"/>
        <v>431903</v>
      </c>
      <c r="Q21" s="99">
        <f t="shared" si="1"/>
        <v>0</v>
      </c>
      <c r="R21" s="98">
        <f t="shared" si="1"/>
        <v>710101</v>
      </c>
      <c r="S21" s="109">
        <f t="shared" si="2"/>
        <v>0</v>
      </c>
      <c r="T21" s="50">
        <v>2</v>
      </c>
      <c r="U21" s="19">
        <v>0</v>
      </c>
      <c r="V21" s="2">
        <v>2</v>
      </c>
      <c r="W21" s="113">
        <f t="shared" si="3"/>
        <v>0.39177243800529782</v>
      </c>
      <c r="X21" s="114">
        <f t="shared" si="4"/>
        <v>0</v>
      </c>
    </row>
    <row r="22" spans="1:24" x14ac:dyDescent="0.2">
      <c r="A22" t="s">
        <v>59</v>
      </c>
      <c r="B22" s="2" t="s">
        <v>60</v>
      </c>
      <c r="C22" s="16">
        <v>762587</v>
      </c>
      <c r="D22" s="24">
        <v>1677490</v>
      </c>
      <c r="E22" s="17">
        <f t="shared" si="0"/>
        <v>57875</v>
      </c>
      <c r="F22" s="1">
        <v>2497952</v>
      </c>
      <c r="G22" s="63">
        <v>0</v>
      </c>
      <c r="H22" s="64">
        <v>0</v>
      </c>
      <c r="I22" s="64">
        <v>0</v>
      </c>
      <c r="J22" s="18">
        <f t="shared" si="5"/>
        <v>312244</v>
      </c>
      <c r="K22" s="24">
        <v>0</v>
      </c>
      <c r="L22" s="24">
        <v>0</v>
      </c>
      <c r="M22" s="24">
        <v>0</v>
      </c>
      <c r="N22" s="24">
        <v>0</v>
      </c>
      <c r="O22" s="97">
        <f t="shared" si="1"/>
        <v>762587</v>
      </c>
      <c r="P22" s="98">
        <f t="shared" si="1"/>
        <v>1677490</v>
      </c>
      <c r="Q22" s="99">
        <f t="shared" si="1"/>
        <v>57875</v>
      </c>
      <c r="R22" s="98">
        <f t="shared" si="1"/>
        <v>2497952</v>
      </c>
      <c r="S22" s="109">
        <f t="shared" si="2"/>
        <v>1</v>
      </c>
      <c r="T22" s="50">
        <v>7</v>
      </c>
      <c r="U22" s="19">
        <v>0</v>
      </c>
      <c r="V22" s="2">
        <v>8</v>
      </c>
      <c r="W22" s="113">
        <f t="shared" si="3"/>
        <v>0.31252579324340996</v>
      </c>
      <c r="X22" s="114">
        <f t="shared" si="4"/>
        <v>0.125</v>
      </c>
    </row>
    <row r="23" spans="1:24" x14ac:dyDescent="0.2">
      <c r="A23" t="s">
        <v>61</v>
      </c>
      <c r="B23" t="s">
        <v>62</v>
      </c>
      <c r="C23" s="16">
        <v>318461</v>
      </c>
      <c r="D23" s="24">
        <v>2245778</v>
      </c>
      <c r="E23" s="17">
        <f t="shared" si="0"/>
        <v>538756</v>
      </c>
      <c r="F23" s="1">
        <v>3102995</v>
      </c>
      <c r="G23" s="63">
        <v>1837716</v>
      </c>
      <c r="H23" s="64">
        <v>0</v>
      </c>
      <c r="I23" s="64">
        <v>6</v>
      </c>
      <c r="J23" s="18">
        <f t="shared" si="5"/>
        <v>126527.9</v>
      </c>
      <c r="K23" s="24">
        <v>595084</v>
      </c>
      <c r="L23" s="24">
        <v>0</v>
      </c>
      <c r="M23" s="24">
        <v>-449186</v>
      </c>
      <c r="N23" s="24">
        <v>145898</v>
      </c>
      <c r="O23" s="97">
        <f t="shared" si="1"/>
        <v>913545</v>
      </c>
      <c r="P23" s="98">
        <f t="shared" si="1"/>
        <v>2245778</v>
      </c>
      <c r="Q23" s="99">
        <f t="shared" si="1"/>
        <v>89570</v>
      </c>
      <c r="R23" s="98">
        <f t="shared" si="1"/>
        <v>3248893</v>
      </c>
      <c r="S23" s="109">
        <f t="shared" si="2"/>
        <v>0</v>
      </c>
      <c r="T23" s="50">
        <v>10</v>
      </c>
      <c r="U23" s="19">
        <v>0</v>
      </c>
      <c r="V23" s="2">
        <v>10</v>
      </c>
      <c r="W23" s="113">
        <f t="shared" si="3"/>
        <v>0.28915846844403059</v>
      </c>
      <c r="X23" s="114">
        <f t="shared" si="4"/>
        <v>0</v>
      </c>
    </row>
    <row r="24" spans="1:24" x14ac:dyDescent="0.2">
      <c r="A24" t="s">
        <v>63</v>
      </c>
      <c r="B24" s="2" t="s">
        <v>64</v>
      </c>
      <c r="C24" s="16">
        <v>2114293</v>
      </c>
      <c r="D24" s="24">
        <v>2516640</v>
      </c>
      <c r="E24" s="17">
        <f t="shared" si="0"/>
        <v>179757</v>
      </c>
      <c r="F24" s="1">
        <v>4810690</v>
      </c>
      <c r="G24" s="63">
        <v>246588</v>
      </c>
      <c r="H24" s="64">
        <v>0</v>
      </c>
      <c r="I24" s="64">
        <v>1</v>
      </c>
      <c r="J24" s="18">
        <f t="shared" si="5"/>
        <v>304273.46666666667</v>
      </c>
      <c r="K24" s="24">
        <v>97646</v>
      </c>
      <c r="L24" s="24">
        <v>0</v>
      </c>
      <c r="M24" s="24">
        <v>-18747</v>
      </c>
      <c r="N24" s="24">
        <v>78899</v>
      </c>
      <c r="O24" s="97">
        <f t="shared" si="1"/>
        <v>2211939</v>
      </c>
      <c r="P24" s="98">
        <f t="shared" si="1"/>
        <v>2516640</v>
      </c>
      <c r="Q24" s="99">
        <f t="shared" si="1"/>
        <v>161010</v>
      </c>
      <c r="R24" s="98">
        <f t="shared" si="1"/>
        <v>4889589</v>
      </c>
      <c r="S24" s="109">
        <f t="shared" si="2"/>
        <v>7</v>
      </c>
      <c r="T24" s="50">
        <v>8</v>
      </c>
      <c r="U24" s="19">
        <v>0</v>
      </c>
      <c r="V24" s="2">
        <v>15</v>
      </c>
      <c r="W24" s="113">
        <f t="shared" si="3"/>
        <v>0.4677809126166656</v>
      </c>
      <c r="X24" s="114">
        <f t="shared" si="4"/>
        <v>0.46666666666666667</v>
      </c>
    </row>
    <row r="25" spans="1:24" x14ac:dyDescent="0.2">
      <c r="A25" t="s">
        <v>65</v>
      </c>
      <c r="B25" t="s">
        <v>66</v>
      </c>
      <c r="C25" s="16">
        <v>1069015</v>
      </c>
      <c r="D25" s="24">
        <v>1612480</v>
      </c>
      <c r="E25" s="17">
        <f t="shared" si="0"/>
        <v>121119</v>
      </c>
      <c r="F25" s="1">
        <v>2802614</v>
      </c>
      <c r="G25" s="63">
        <v>0</v>
      </c>
      <c r="H25" s="64">
        <v>0</v>
      </c>
      <c r="I25" s="64">
        <v>0</v>
      </c>
      <c r="J25" s="18">
        <f t="shared" si="5"/>
        <v>350326.75</v>
      </c>
      <c r="K25" s="24">
        <v>0</v>
      </c>
      <c r="L25" s="24">
        <v>0</v>
      </c>
      <c r="M25" s="24">
        <v>0</v>
      </c>
      <c r="N25" s="24">
        <v>0</v>
      </c>
      <c r="O25" s="97">
        <f t="shared" si="1"/>
        <v>1069015</v>
      </c>
      <c r="P25" s="98">
        <f t="shared" si="1"/>
        <v>1612480</v>
      </c>
      <c r="Q25" s="99">
        <f t="shared" si="1"/>
        <v>121119</v>
      </c>
      <c r="R25" s="98">
        <f t="shared" si="1"/>
        <v>2802614</v>
      </c>
      <c r="S25" s="109">
        <f t="shared" si="2"/>
        <v>3</v>
      </c>
      <c r="T25" s="50">
        <v>5</v>
      </c>
      <c r="U25" s="19">
        <v>0</v>
      </c>
      <c r="V25" s="2">
        <v>8</v>
      </c>
      <c r="W25" s="113">
        <f t="shared" si="3"/>
        <v>0.39866380507888322</v>
      </c>
      <c r="X25" s="114">
        <f t="shared" si="4"/>
        <v>0.375</v>
      </c>
    </row>
    <row r="26" spans="1:24" x14ac:dyDescent="0.2">
      <c r="A26" t="s">
        <v>67</v>
      </c>
      <c r="B26" t="s">
        <v>68</v>
      </c>
      <c r="C26" s="16">
        <v>527330</v>
      </c>
      <c r="D26" s="24">
        <v>731805</v>
      </c>
      <c r="E26" s="17">
        <f t="shared" si="0"/>
        <v>5612</v>
      </c>
      <c r="F26" s="1">
        <v>1264747</v>
      </c>
      <c r="G26" s="63">
        <v>0</v>
      </c>
      <c r="H26" s="64">
        <v>0</v>
      </c>
      <c r="I26" s="64">
        <v>0</v>
      </c>
      <c r="J26" s="18">
        <f t="shared" si="5"/>
        <v>316186.75</v>
      </c>
      <c r="K26" s="24">
        <v>0</v>
      </c>
      <c r="L26" s="24">
        <v>0</v>
      </c>
      <c r="M26" s="24">
        <v>0</v>
      </c>
      <c r="N26" s="24">
        <v>0</v>
      </c>
      <c r="O26" s="97">
        <f t="shared" si="1"/>
        <v>527330</v>
      </c>
      <c r="P26" s="98">
        <f t="shared" si="1"/>
        <v>731805</v>
      </c>
      <c r="Q26" s="99">
        <f t="shared" si="1"/>
        <v>5612</v>
      </c>
      <c r="R26" s="98">
        <f t="shared" si="1"/>
        <v>1264747</v>
      </c>
      <c r="S26" s="109">
        <f t="shared" si="2"/>
        <v>1</v>
      </c>
      <c r="T26" s="50">
        <v>3</v>
      </c>
      <c r="U26" s="19">
        <v>0</v>
      </c>
      <c r="V26" s="2">
        <v>4</v>
      </c>
      <c r="W26" s="113">
        <f t="shared" si="3"/>
        <v>0.41880338486341812</v>
      </c>
      <c r="X26" s="114">
        <f t="shared" si="4"/>
        <v>0.25</v>
      </c>
    </row>
    <row r="27" spans="1:24" x14ac:dyDescent="0.2">
      <c r="A27" t="s">
        <v>69</v>
      </c>
      <c r="B27" t="s">
        <v>70</v>
      </c>
      <c r="C27" s="16">
        <v>1313018</v>
      </c>
      <c r="D27" s="24">
        <v>1413016</v>
      </c>
      <c r="E27" s="17">
        <f t="shared" si="0"/>
        <v>95450</v>
      </c>
      <c r="F27" s="1">
        <v>2821484</v>
      </c>
      <c r="G27" s="63">
        <v>279277</v>
      </c>
      <c r="H27" s="64">
        <v>0</v>
      </c>
      <c r="I27" s="64">
        <v>1</v>
      </c>
      <c r="J27" s="18">
        <f t="shared" si="5"/>
        <v>282467.44444444444</v>
      </c>
      <c r="K27" s="24">
        <v>103959</v>
      </c>
      <c r="L27" s="24">
        <v>0</v>
      </c>
      <c r="M27" s="24">
        <v>-36707</v>
      </c>
      <c r="N27" s="24">
        <v>67252</v>
      </c>
      <c r="O27" s="97">
        <f t="shared" si="1"/>
        <v>1416977</v>
      </c>
      <c r="P27" s="98">
        <f t="shared" si="1"/>
        <v>1413016</v>
      </c>
      <c r="Q27" s="99">
        <f t="shared" si="1"/>
        <v>58743</v>
      </c>
      <c r="R27" s="98">
        <f t="shared" si="1"/>
        <v>2888736</v>
      </c>
      <c r="S27" s="109">
        <f t="shared" si="2"/>
        <v>5</v>
      </c>
      <c r="T27" s="50">
        <v>4</v>
      </c>
      <c r="U27" s="19">
        <v>0</v>
      </c>
      <c r="V27" s="2">
        <v>9</v>
      </c>
      <c r="W27" s="113">
        <f t="shared" si="3"/>
        <v>0.50069982505257082</v>
      </c>
      <c r="X27" s="114">
        <f t="shared" si="4"/>
        <v>0.55555555555555558</v>
      </c>
    </row>
    <row r="28" spans="1:24" x14ac:dyDescent="0.2">
      <c r="A28" t="s">
        <v>71</v>
      </c>
      <c r="B28" t="s">
        <v>72</v>
      </c>
      <c r="C28" s="16">
        <v>308470</v>
      </c>
      <c r="D28" s="24">
        <v>155930</v>
      </c>
      <c r="E28" s="17">
        <f t="shared" si="0"/>
        <v>16500</v>
      </c>
      <c r="F28" s="1">
        <v>480900</v>
      </c>
      <c r="G28" s="63">
        <v>0</v>
      </c>
      <c r="H28" s="64">
        <v>0</v>
      </c>
      <c r="I28" s="64">
        <v>0</v>
      </c>
      <c r="J28" s="18">
        <f t="shared" si="5"/>
        <v>480900</v>
      </c>
      <c r="K28" s="24">
        <v>0</v>
      </c>
      <c r="L28" s="24">
        <v>0</v>
      </c>
      <c r="M28" s="24">
        <v>0</v>
      </c>
      <c r="N28" s="24">
        <v>0</v>
      </c>
      <c r="O28" s="97">
        <f t="shared" si="1"/>
        <v>308470</v>
      </c>
      <c r="P28" s="98">
        <f t="shared" si="1"/>
        <v>155930</v>
      </c>
      <c r="Q28" s="99">
        <f t="shared" si="1"/>
        <v>16500</v>
      </c>
      <c r="R28" s="98">
        <f t="shared" si="1"/>
        <v>480900</v>
      </c>
      <c r="S28" s="109">
        <f t="shared" si="2"/>
        <v>1</v>
      </c>
      <c r="T28" s="50">
        <v>0</v>
      </c>
      <c r="U28" s="19">
        <v>0</v>
      </c>
      <c r="V28" s="2">
        <v>1</v>
      </c>
      <c r="W28" s="113">
        <f t="shared" si="3"/>
        <v>0.66423341946597758</v>
      </c>
      <c r="X28" s="114">
        <f t="shared" si="4"/>
        <v>1</v>
      </c>
    </row>
    <row r="29" spans="1:24" x14ac:dyDescent="0.2">
      <c r="A29" t="s">
        <v>73</v>
      </c>
      <c r="B29" t="s">
        <v>74</v>
      </c>
      <c r="C29" s="16">
        <v>510513</v>
      </c>
      <c r="D29" s="24">
        <v>264885</v>
      </c>
      <c r="E29" s="17">
        <f t="shared" si="0"/>
        <v>0</v>
      </c>
      <c r="F29" s="1">
        <v>775398</v>
      </c>
      <c r="G29" s="63">
        <v>0</v>
      </c>
      <c r="H29" s="64">
        <v>0</v>
      </c>
      <c r="I29" s="64">
        <v>0</v>
      </c>
      <c r="J29" s="18">
        <f t="shared" si="5"/>
        <v>258466</v>
      </c>
      <c r="K29" s="24">
        <v>0</v>
      </c>
      <c r="L29" s="24">
        <v>0</v>
      </c>
      <c r="M29" s="24">
        <v>0</v>
      </c>
      <c r="N29" s="24">
        <v>0</v>
      </c>
      <c r="O29" s="97">
        <f t="shared" si="1"/>
        <v>510513</v>
      </c>
      <c r="P29" s="98">
        <f t="shared" si="1"/>
        <v>264885</v>
      </c>
      <c r="Q29" s="99">
        <f t="shared" si="1"/>
        <v>0</v>
      </c>
      <c r="R29" s="98">
        <f t="shared" si="1"/>
        <v>775398</v>
      </c>
      <c r="S29" s="109">
        <f t="shared" si="2"/>
        <v>3</v>
      </c>
      <c r="T29" s="50">
        <v>0</v>
      </c>
      <c r="U29" s="19">
        <v>0</v>
      </c>
      <c r="V29" s="2">
        <v>3</v>
      </c>
      <c r="W29" s="113">
        <f t="shared" si="3"/>
        <v>0.65838833734417679</v>
      </c>
      <c r="X29" s="114">
        <f t="shared" si="4"/>
        <v>1</v>
      </c>
    </row>
    <row r="30" spans="1:24" x14ac:dyDescent="0.2">
      <c r="A30" t="s">
        <v>75</v>
      </c>
      <c r="B30" t="s">
        <v>76</v>
      </c>
      <c r="C30" s="16">
        <v>383548</v>
      </c>
      <c r="D30" s="24">
        <v>457320</v>
      </c>
      <c r="E30" s="17">
        <f t="shared" si="0"/>
        <v>67386</v>
      </c>
      <c r="F30" s="1">
        <v>908254</v>
      </c>
      <c r="G30" s="63">
        <v>0</v>
      </c>
      <c r="H30" s="64">
        <v>0</v>
      </c>
      <c r="I30" s="64">
        <v>0</v>
      </c>
      <c r="J30" s="18">
        <f t="shared" si="5"/>
        <v>302751.33333333331</v>
      </c>
      <c r="K30" s="24">
        <v>0</v>
      </c>
      <c r="L30" s="24">
        <v>0</v>
      </c>
      <c r="M30" s="24">
        <v>0</v>
      </c>
      <c r="N30" s="24">
        <v>0</v>
      </c>
      <c r="O30" s="97">
        <f t="shared" si="1"/>
        <v>383548</v>
      </c>
      <c r="P30" s="98">
        <f t="shared" si="1"/>
        <v>457320</v>
      </c>
      <c r="Q30" s="99">
        <f t="shared" si="1"/>
        <v>67386</v>
      </c>
      <c r="R30" s="98">
        <f t="shared" si="1"/>
        <v>908254</v>
      </c>
      <c r="S30" s="109">
        <f t="shared" si="2"/>
        <v>1</v>
      </c>
      <c r="T30" s="50">
        <v>2</v>
      </c>
      <c r="U30" s="19">
        <v>0</v>
      </c>
      <c r="V30" s="2">
        <v>3</v>
      </c>
      <c r="W30" s="113">
        <f t="shared" si="3"/>
        <v>0.45613342403326085</v>
      </c>
      <c r="X30" s="114">
        <f t="shared" si="4"/>
        <v>0.33333333333333331</v>
      </c>
    </row>
    <row r="31" spans="1:24" x14ac:dyDescent="0.2">
      <c r="A31" t="s">
        <v>77</v>
      </c>
      <c r="B31" t="s">
        <v>78</v>
      </c>
      <c r="C31" s="16">
        <v>294560</v>
      </c>
      <c r="D31" s="24">
        <v>364767</v>
      </c>
      <c r="E31" s="17">
        <f t="shared" si="0"/>
        <v>15221</v>
      </c>
      <c r="F31" s="1">
        <v>674548</v>
      </c>
      <c r="G31" s="63">
        <v>0</v>
      </c>
      <c r="H31" s="64">
        <v>0</v>
      </c>
      <c r="I31" s="64">
        <v>0</v>
      </c>
      <c r="J31" s="18">
        <f t="shared" si="5"/>
        <v>337274</v>
      </c>
      <c r="K31" s="24">
        <v>0</v>
      </c>
      <c r="L31" s="24">
        <v>0</v>
      </c>
      <c r="M31" s="24">
        <v>0</v>
      </c>
      <c r="N31" s="24">
        <v>0</v>
      </c>
      <c r="O31" s="97">
        <f t="shared" si="1"/>
        <v>294560</v>
      </c>
      <c r="P31" s="98">
        <f t="shared" si="1"/>
        <v>364767</v>
      </c>
      <c r="Q31" s="99">
        <f t="shared" si="1"/>
        <v>15221</v>
      </c>
      <c r="R31" s="98">
        <f t="shared" si="1"/>
        <v>674548</v>
      </c>
      <c r="S31" s="109">
        <f t="shared" si="2"/>
        <v>0</v>
      </c>
      <c r="T31" s="50">
        <v>2</v>
      </c>
      <c r="U31" s="19">
        <v>0</v>
      </c>
      <c r="V31" s="2">
        <v>2</v>
      </c>
      <c r="W31" s="113">
        <f t="shared" si="3"/>
        <v>0.4467585886820955</v>
      </c>
      <c r="X31" s="114">
        <f t="shared" si="4"/>
        <v>0</v>
      </c>
    </row>
    <row r="32" spans="1:24" x14ac:dyDescent="0.2">
      <c r="A32" t="s">
        <v>79</v>
      </c>
      <c r="B32" t="s">
        <v>80</v>
      </c>
      <c r="C32" s="16">
        <v>1461820</v>
      </c>
      <c r="D32" s="24">
        <v>1911827</v>
      </c>
      <c r="E32" s="17">
        <f t="shared" si="0"/>
        <v>64333</v>
      </c>
      <c r="F32" s="1">
        <v>3437980</v>
      </c>
      <c r="G32" s="63">
        <v>171793</v>
      </c>
      <c r="H32" s="64">
        <v>0</v>
      </c>
      <c r="I32" s="64">
        <v>1</v>
      </c>
      <c r="J32" s="18">
        <f t="shared" si="5"/>
        <v>251245.15384615384</v>
      </c>
      <c r="K32" s="24">
        <v>75374</v>
      </c>
      <c r="L32" s="24">
        <v>5927</v>
      </c>
      <c r="M32" s="24">
        <v>-1848</v>
      </c>
      <c r="N32" s="24">
        <v>79453</v>
      </c>
      <c r="O32" s="97">
        <f t="shared" si="1"/>
        <v>1537194</v>
      </c>
      <c r="P32" s="98">
        <f t="shared" si="1"/>
        <v>1917754</v>
      </c>
      <c r="Q32" s="99">
        <f t="shared" si="1"/>
        <v>62485</v>
      </c>
      <c r="R32" s="98">
        <f t="shared" si="1"/>
        <v>3517433</v>
      </c>
      <c r="S32" s="109">
        <f t="shared" si="2"/>
        <v>5</v>
      </c>
      <c r="T32" s="50">
        <v>8</v>
      </c>
      <c r="U32" s="23">
        <v>0</v>
      </c>
      <c r="V32" s="2">
        <v>13</v>
      </c>
      <c r="W32" s="113">
        <f t="shared" si="3"/>
        <v>0.44492536501272956</v>
      </c>
      <c r="X32" s="114">
        <f t="shared" si="4"/>
        <v>0.38461538461538464</v>
      </c>
    </row>
    <row r="33" spans="1:24" x14ac:dyDescent="0.2">
      <c r="A33" t="s">
        <v>81</v>
      </c>
      <c r="B33" t="s">
        <v>82</v>
      </c>
      <c r="C33" s="16">
        <v>321083</v>
      </c>
      <c r="D33" s="24">
        <v>457135</v>
      </c>
      <c r="E33" s="17">
        <f t="shared" si="0"/>
        <v>36348</v>
      </c>
      <c r="F33" s="1">
        <v>814566</v>
      </c>
      <c r="G33" s="63">
        <v>0</v>
      </c>
      <c r="H33" s="64">
        <v>0</v>
      </c>
      <c r="I33" s="64">
        <v>0</v>
      </c>
      <c r="J33" s="18">
        <f t="shared" si="5"/>
        <v>271522</v>
      </c>
      <c r="K33" s="24">
        <v>0</v>
      </c>
      <c r="L33" s="24">
        <v>0</v>
      </c>
      <c r="M33" s="24">
        <v>0</v>
      </c>
      <c r="N33" s="24">
        <v>0</v>
      </c>
      <c r="O33" s="97">
        <f t="shared" si="1"/>
        <v>321083</v>
      </c>
      <c r="P33" s="98">
        <f t="shared" si="1"/>
        <v>457135</v>
      </c>
      <c r="Q33" s="99">
        <f t="shared" si="1"/>
        <v>36348</v>
      </c>
      <c r="R33" s="98">
        <f t="shared" si="1"/>
        <v>814566</v>
      </c>
      <c r="S33" s="110">
        <f t="shared" si="2"/>
        <v>0</v>
      </c>
      <c r="T33" s="51">
        <v>3</v>
      </c>
      <c r="U33" s="23">
        <v>0</v>
      </c>
      <c r="V33" s="2">
        <v>3</v>
      </c>
      <c r="W33" s="113">
        <f t="shared" si="3"/>
        <v>0.41258747548887331</v>
      </c>
      <c r="X33" s="114">
        <f t="shared" si="4"/>
        <v>0</v>
      </c>
    </row>
    <row r="34" spans="1:24" x14ac:dyDescent="0.2">
      <c r="A34" t="s">
        <v>83</v>
      </c>
      <c r="B34" t="s">
        <v>84</v>
      </c>
      <c r="C34" s="16">
        <v>1800093</v>
      </c>
      <c r="D34" s="24">
        <v>4006436</v>
      </c>
      <c r="E34" s="17">
        <f t="shared" si="0"/>
        <v>1914974</v>
      </c>
      <c r="F34" s="1">
        <v>7721503</v>
      </c>
      <c r="G34" s="63">
        <v>413406</v>
      </c>
      <c r="H34" s="64">
        <v>0</v>
      </c>
      <c r="I34" s="64">
        <v>2</v>
      </c>
      <c r="J34" s="18">
        <f t="shared" si="5"/>
        <v>252003.3448275862</v>
      </c>
      <c r="K34" s="24">
        <v>172574</v>
      </c>
      <c r="L34" s="24">
        <v>105527</v>
      </c>
      <c r="M34" s="24">
        <v>-166129</v>
      </c>
      <c r="N34" s="24">
        <v>111972</v>
      </c>
      <c r="O34" s="97">
        <f t="shared" si="1"/>
        <v>1972667</v>
      </c>
      <c r="P34" s="98">
        <f t="shared" si="1"/>
        <v>4111963</v>
      </c>
      <c r="Q34" s="99">
        <f t="shared" si="1"/>
        <v>1748845</v>
      </c>
      <c r="R34" s="98">
        <f t="shared" si="1"/>
        <v>7833475</v>
      </c>
      <c r="S34" s="110">
        <f t="shared" si="2"/>
        <v>3</v>
      </c>
      <c r="T34" s="51">
        <v>26</v>
      </c>
      <c r="U34" s="23">
        <v>0</v>
      </c>
      <c r="V34" s="2">
        <v>29</v>
      </c>
      <c r="W34" s="113">
        <f t="shared" si="3"/>
        <v>0.32420492289588687</v>
      </c>
      <c r="X34" s="114">
        <f t="shared" si="4"/>
        <v>0.10344827586206896</v>
      </c>
    </row>
    <row r="35" spans="1:24" x14ac:dyDescent="0.2">
      <c r="A35" t="s">
        <v>85</v>
      </c>
      <c r="B35" s="2" t="s">
        <v>86</v>
      </c>
      <c r="C35" s="16">
        <v>1901517</v>
      </c>
      <c r="D35" s="24">
        <v>2293971</v>
      </c>
      <c r="E35" s="17">
        <f t="shared" ref="E35:E52" si="6">F35-D35-C35</f>
        <v>19605</v>
      </c>
      <c r="F35" s="1">
        <v>4215093</v>
      </c>
      <c r="G35" s="63">
        <v>0</v>
      </c>
      <c r="H35" s="64">
        <v>0</v>
      </c>
      <c r="I35" s="64">
        <v>0</v>
      </c>
      <c r="J35" s="18">
        <f t="shared" ref="J35:J52" si="7">(F35-G35)/(V35-SUM(H35:H35))</f>
        <v>324237.92307692306</v>
      </c>
      <c r="K35" s="24">
        <v>0</v>
      </c>
      <c r="L35" s="24">
        <v>0</v>
      </c>
      <c r="M35" s="24">
        <v>0</v>
      </c>
      <c r="N35" s="24">
        <v>0</v>
      </c>
      <c r="O35" s="97">
        <f t="shared" ref="O35:R52" si="8">C35+K35</f>
        <v>1901517</v>
      </c>
      <c r="P35" s="98">
        <f t="shared" si="8"/>
        <v>2293971</v>
      </c>
      <c r="Q35" s="99">
        <f t="shared" si="8"/>
        <v>19605</v>
      </c>
      <c r="R35" s="98">
        <f t="shared" si="8"/>
        <v>4215093</v>
      </c>
      <c r="S35" s="109">
        <f t="shared" ref="S35:S52" si="9">V35-T35-U35</f>
        <v>5</v>
      </c>
      <c r="T35" s="50">
        <v>8</v>
      </c>
      <c r="U35" s="23">
        <v>0</v>
      </c>
      <c r="V35" s="2">
        <v>13</v>
      </c>
      <c r="W35" s="113">
        <f t="shared" si="3"/>
        <v>0.45322904034048006</v>
      </c>
      <c r="X35" s="114">
        <f t="shared" si="4"/>
        <v>0.38461538461538464</v>
      </c>
    </row>
    <row r="36" spans="1:24" x14ac:dyDescent="0.2">
      <c r="A36" t="s">
        <v>87</v>
      </c>
      <c r="B36" t="s">
        <v>88</v>
      </c>
      <c r="C36" s="16">
        <v>119388</v>
      </c>
      <c r="D36" s="24">
        <v>194577</v>
      </c>
      <c r="E36" s="17">
        <f t="shared" si="6"/>
        <v>0</v>
      </c>
      <c r="F36" s="1">
        <v>313965</v>
      </c>
      <c r="G36" s="63">
        <v>0</v>
      </c>
      <c r="H36" s="64">
        <v>0</v>
      </c>
      <c r="I36" s="64">
        <v>0</v>
      </c>
      <c r="J36" s="18">
        <f t="shared" si="7"/>
        <v>313965</v>
      </c>
      <c r="K36" s="24">
        <v>0</v>
      </c>
      <c r="L36" s="24">
        <v>0</v>
      </c>
      <c r="M36" s="24">
        <v>0</v>
      </c>
      <c r="N36" s="24">
        <v>0</v>
      </c>
      <c r="O36" s="97">
        <f t="shared" si="8"/>
        <v>119388</v>
      </c>
      <c r="P36" s="98">
        <f t="shared" si="8"/>
        <v>194577</v>
      </c>
      <c r="Q36" s="99">
        <f t="shared" si="8"/>
        <v>0</v>
      </c>
      <c r="R36" s="98">
        <f t="shared" si="8"/>
        <v>313965</v>
      </c>
      <c r="S36" s="109">
        <f t="shared" si="9"/>
        <v>0</v>
      </c>
      <c r="T36" s="50">
        <v>1</v>
      </c>
      <c r="U36" s="19">
        <v>0</v>
      </c>
      <c r="V36" s="2">
        <v>1</v>
      </c>
      <c r="W36" s="113">
        <f t="shared" si="3"/>
        <v>0.38025894606086663</v>
      </c>
      <c r="X36" s="114">
        <f t="shared" si="4"/>
        <v>0</v>
      </c>
    </row>
    <row r="37" spans="1:24" x14ac:dyDescent="0.2">
      <c r="A37" t="s">
        <v>89</v>
      </c>
      <c r="B37" s="2" t="s">
        <v>90</v>
      </c>
      <c r="C37" s="16">
        <v>2491498</v>
      </c>
      <c r="D37" s="24">
        <v>2752111</v>
      </c>
      <c r="E37" s="17">
        <f t="shared" si="6"/>
        <v>130731</v>
      </c>
      <c r="F37" s="1">
        <v>5374340</v>
      </c>
      <c r="G37" s="63">
        <v>0</v>
      </c>
      <c r="H37" s="64">
        <v>0</v>
      </c>
      <c r="I37" s="64">
        <v>0</v>
      </c>
      <c r="J37" s="18">
        <f t="shared" si="7"/>
        <v>298574.44444444444</v>
      </c>
      <c r="K37" s="24">
        <v>0</v>
      </c>
      <c r="L37" s="24">
        <v>0</v>
      </c>
      <c r="M37" s="24">
        <v>0</v>
      </c>
      <c r="N37" s="24">
        <v>0</v>
      </c>
      <c r="O37" s="97">
        <f t="shared" si="8"/>
        <v>2491498</v>
      </c>
      <c r="P37" s="98">
        <f t="shared" si="8"/>
        <v>2752111</v>
      </c>
      <c r="Q37" s="99">
        <f t="shared" si="8"/>
        <v>130731</v>
      </c>
      <c r="R37" s="98">
        <f t="shared" si="8"/>
        <v>5374340</v>
      </c>
      <c r="S37" s="109">
        <f t="shared" si="9"/>
        <v>8</v>
      </c>
      <c r="T37" s="50">
        <v>10</v>
      </c>
      <c r="U37" s="19">
        <v>0</v>
      </c>
      <c r="V37" s="2">
        <v>18</v>
      </c>
      <c r="W37" s="113">
        <f t="shared" si="3"/>
        <v>0.47514946289854948</v>
      </c>
      <c r="X37" s="114">
        <f t="shared" si="4"/>
        <v>0.44444444444444442</v>
      </c>
    </row>
    <row r="38" spans="1:24" x14ac:dyDescent="0.2">
      <c r="A38" t="s">
        <v>91</v>
      </c>
      <c r="B38" t="s">
        <v>92</v>
      </c>
      <c r="C38" s="16">
        <v>802530</v>
      </c>
      <c r="D38" s="24">
        <v>503614</v>
      </c>
      <c r="E38" s="17">
        <f t="shared" si="6"/>
        <v>30783</v>
      </c>
      <c r="F38" s="1">
        <v>1336927</v>
      </c>
      <c r="G38" s="63">
        <v>0</v>
      </c>
      <c r="H38" s="64">
        <v>0</v>
      </c>
      <c r="I38" s="64">
        <v>0</v>
      </c>
      <c r="J38" s="18">
        <f t="shared" si="7"/>
        <v>267385.40000000002</v>
      </c>
      <c r="K38" s="24">
        <v>0</v>
      </c>
      <c r="L38" s="24">
        <v>0</v>
      </c>
      <c r="M38" s="24">
        <v>0</v>
      </c>
      <c r="N38" s="24">
        <v>0</v>
      </c>
      <c r="O38" s="97">
        <f t="shared" si="8"/>
        <v>802530</v>
      </c>
      <c r="P38" s="98">
        <f t="shared" si="8"/>
        <v>503614</v>
      </c>
      <c r="Q38" s="99">
        <f t="shared" si="8"/>
        <v>30783</v>
      </c>
      <c r="R38" s="98">
        <f t="shared" si="8"/>
        <v>1336927</v>
      </c>
      <c r="S38" s="109">
        <f t="shared" si="9"/>
        <v>4</v>
      </c>
      <c r="T38" s="50">
        <v>1</v>
      </c>
      <c r="U38" s="19">
        <v>0</v>
      </c>
      <c r="V38" s="2">
        <v>5</v>
      </c>
      <c r="W38" s="113">
        <f t="shared" si="3"/>
        <v>0.61442689320626209</v>
      </c>
      <c r="X38" s="114">
        <f t="shared" si="4"/>
        <v>0.8</v>
      </c>
    </row>
    <row r="39" spans="1:24" x14ac:dyDescent="0.2">
      <c r="A39" t="s">
        <v>93</v>
      </c>
      <c r="B39" t="s">
        <v>94</v>
      </c>
      <c r="C39" s="16">
        <v>435920</v>
      </c>
      <c r="D39" s="24">
        <v>1036171</v>
      </c>
      <c r="E39" s="17">
        <f t="shared" si="6"/>
        <v>210418</v>
      </c>
      <c r="F39" s="1">
        <v>1682509</v>
      </c>
      <c r="G39" s="63">
        <v>666394</v>
      </c>
      <c r="H39" s="64">
        <v>0</v>
      </c>
      <c r="I39" s="64">
        <v>2</v>
      </c>
      <c r="J39" s="18">
        <f t="shared" si="7"/>
        <v>203223</v>
      </c>
      <c r="K39" s="24">
        <v>219732</v>
      </c>
      <c r="L39" s="24">
        <v>0</v>
      </c>
      <c r="M39" s="24">
        <v>-153684</v>
      </c>
      <c r="N39" s="24">
        <v>66048</v>
      </c>
      <c r="O39" s="97">
        <f t="shared" si="8"/>
        <v>655652</v>
      </c>
      <c r="P39" s="98">
        <f t="shared" si="8"/>
        <v>1036171</v>
      </c>
      <c r="Q39" s="99">
        <f t="shared" si="8"/>
        <v>56734</v>
      </c>
      <c r="R39" s="98">
        <f t="shared" si="8"/>
        <v>1748557</v>
      </c>
      <c r="S39" s="109">
        <f t="shared" si="9"/>
        <v>1</v>
      </c>
      <c r="T39" s="50">
        <v>4</v>
      </c>
      <c r="U39" s="19">
        <v>0</v>
      </c>
      <c r="V39" s="2">
        <v>5</v>
      </c>
      <c r="W39" s="113">
        <f t="shared" si="3"/>
        <v>0.38754172274522808</v>
      </c>
      <c r="X39" s="114">
        <f t="shared" si="4"/>
        <v>0.2</v>
      </c>
    </row>
    <row r="40" spans="1:24" x14ac:dyDescent="0.2">
      <c r="A40" t="s">
        <v>95</v>
      </c>
      <c r="B40" s="2" t="s">
        <v>96</v>
      </c>
      <c r="C40" s="16">
        <v>2520755</v>
      </c>
      <c r="D40" s="24">
        <v>3209168</v>
      </c>
      <c r="E40" s="17">
        <f t="shared" si="6"/>
        <v>57931</v>
      </c>
      <c r="F40" s="1">
        <v>5787854</v>
      </c>
      <c r="G40" s="63">
        <v>265540</v>
      </c>
      <c r="H40" s="64">
        <v>0</v>
      </c>
      <c r="I40" s="64">
        <v>1</v>
      </c>
      <c r="J40" s="18">
        <f t="shared" si="7"/>
        <v>290648.10526315792</v>
      </c>
      <c r="K40" s="24">
        <v>103854</v>
      </c>
      <c r="L40" s="24">
        <v>0</v>
      </c>
      <c r="M40" s="24">
        <v>-23214</v>
      </c>
      <c r="N40" s="24">
        <v>80640</v>
      </c>
      <c r="O40" s="97">
        <f t="shared" si="8"/>
        <v>2624609</v>
      </c>
      <c r="P40" s="98">
        <f t="shared" si="8"/>
        <v>3209168</v>
      </c>
      <c r="Q40" s="99">
        <f t="shared" si="8"/>
        <v>34717</v>
      </c>
      <c r="R40" s="98">
        <f t="shared" si="8"/>
        <v>5868494</v>
      </c>
      <c r="S40" s="109">
        <f t="shared" si="9"/>
        <v>7</v>
      </c>
      <c r="T40" s="50">
        <v>12</v>
      </c>
      <c r="U40" s="19">
        <v>0</v>
      </c>
      <c r="V40" s="2">
        <v>19</v>
      </c>
      <c r="W40" s="113">
        <f t="shared" si="3"/>
        <v>0.44989875341481173</v>
      </c>
      <c r="X40" s="114">
        <f t="shared" si="4"/>
        <v>0.36842105263157893</v>
      </c>
    </row>
    <row r="41" spans="1:24" x14ac:dyDescent="0.2">
      <c r="A41" t="s">
        <v>97</v>
      </c>
      <c r="B41" t="s">
        <v>98</v>
      </c>
      <c r="C41" s="16">
        <v>118773</v>
      </c>
      <c r="D41" s="24">
        <v>303670</v>
      </c>
      <c r="E41" s="17">
        <f t="shared" si="6"/>
        <v>15789</v>
      </c>
      <c r="F41" s="1">
        <v>438232</v>
      </c>
      <c r="G41" s="63">
        <v>0</v>
      </c>
      <c r="H41" s="64">
        <v>0</v>
      </c>
      <c r="I41" s="64">
        <v>0</v>
      </c>
      <c r="J41" s="18">
        <f t="shared" si="7"/>
        <v>219116</v>
      </c>
      <c r="K41" s="24">
        <v>0</v>
      </c>
      <c r="L41" s="24">
        <v>0</v>
      </c>
      <c r="M41" s="24">
        <v>0</v>
      </c>
      <c r="N41" s="24">
        <v>0</v>
      </c>
      <c r="O41" s="97">
        <f t="shared" si="8"/>
        <v>118773</v>
      </c>
      <c r="P41" s="98">
        <f t="shared" si="8"/>
        <v>303670</v>
      </c>
      <c r="Q41" s="99">
        <f t="shared" si="8"/>
        <v>15789</v>
      </c>
      <c r="R41" s="98">
        <f t="shared" si="8"/>
        <v>438232</v>
      </c>
      <c r="S41" s="109">
        <f t="shared" si="9"/>
        <v>0</v>
      </c>
      <c r="T41" s="50">
        <v>2</v>
      </c>
      <c r="U41" s="19">
        <v>0</v>
      </c>
      <c r="V41" s="2">
        <v>2</v>
      </c>
      <c r="W41" s="113">
        <f t="shared" si="3"/>
        <v>0.28115745792923541</v>
      </c>
      <c r="X41" s="114">
        <f t="shared" si="4"/>
        <v>0</v>
      </c>
    </row>
    <row r="42" spans="1:24" x14ac:dyDescent="0.2">
      <c r="A42" t="s">
        <v>99</v>
      </c>
      <c r="B42" t="s">
        <v>100</v>
      </c>
      <c r="C42" s="16">
        <v>939703</v>
      </c>
      <c r="D42" s="24">
        <v>919529</v>
      </c>
      <c r="E42" s="17">
        <f t="shared" si="6"/>
        <v>14658</v>
      </c>
      <c r="F42" s="1">
        <v>1873890</v>
      </c>
      <c r="G42" s="63">
        <v>0</v>
      </c>
      <c r="H42" s="64">
        <v>0</v>
      </c>
      <c r="I42" s="64">
        <v>0</v>
      </c>
      <c r="J42" s="18">
        <f t="shared" si="7"/>
        <v>312315</v>
      </c>
      <c r="K42" s="24">
        <v>0</v>
      </c>
      <c r="L42" s="24">
        <v>0</v>
      </c>
      <c r="M42" s="24">
        <v>0</v>
      </c>
      <c r="N42" s="24">
        <v>0</v>
      </c>
      <c r="O42" s="97">
        <f t="shared" si="8"/>
        <v>939703</v>
      </c>
      <c r="P42" s="98">
        <f t="shared" si="8"/>
        <v>919529</v>
      </c>
      <c r="Q42" s="99">
        <f t="shared" si="8"/>
        <v>14658</v>
      </c>
      <c r="R42" s="98">
        <f t="shared" si="8"/>
        <v>1873890</v>
      </c>
      <c r="S42" s="110">
        <f t="shared" si="9"/>
        <v>4</v>
      </c>
      <c r="T42" s="51">
        <v>2</v>
      </c>
      <c r="U42" s="23">
        <v>0</v>
      </c>
      <c r="V42" s="2">
        <v>6</v>
      </c>
      <c r="W42" s="113">
        <f t="shared" si="3"/>
        <v>0.50542535842756575</v>
      </c>
      <c r="X42" s="114">
        <f t="shared" si="4"/>
        <v>0.66666666666666663</v>
      </c>
    </row>
    <row r="43" spans="1:24" x14ac:dyDescent="0.2">
      <c r="A43" t="s">
        <v>101</v>
      </c>
      <c r="B43" t="s">
        <v>102</v>
      </c>
      <c r="C43" s="16">
        <v>122966</v>
      </c>
      <c r="D43" s="24">
        <v>256041</v>
      </c>
      <c r="E43" s="17">
        <f t="shared" si="6"/>
        <v>0</v>
      </c>
      <c r="F43" s="1">
        <v>379007</v>
      </c>
      <c r="G43" s="63">
        <v>0</v>
      </c>
      <c r="H43" s="64">
        <v>0</v>
      </c>
      <c r="I43" s="64">
        <v>0</v>
      </c>
      <c r="J43" s="18">
        <f t="shared" si="7"/>
        <v>379007</v>
      </c>
      <c r="K43" s="24">
        <v>0</v>
      </c>
      <c r="L43" s="24">
        <v>0</v>
      </c>
      <c r="M43" s="24">
        <v>0</v>
      </c>
      <c r="N43" s="24">
        <v>0</v>
      </c>
      <c r="O43" s="97">
        <f t="shared" si="8"/>
        <v>122966</v>
      </c>
      <c r="P43" s="98">
        <f t="shared" si="8"/>
        <v>256041</v>
      </c>
      <c r="Q43" s="99">
        <f t="shared" si="8"/>
        <v>0</v>
      </c>
      <c r="R43" s="98">
        <f t="shared" si="8"/>
        <v>379007</v>
      </c>
      <c r="S43" s="109">
        <f t="shared" si="9"/>
        <v>0</v>
      </c>
      <c r="T43" s="50">
        <v>1</v>
      </c>
      <c r="U43" s="19">
        <v>0</v>
      </c>
      <c r="V43" s="2">
        <v>1</v>
      </c>
      <c r="W43" s="113">
        <f t="shared" si="3"/>
        <v>0.32444255646993325</v>
      </c>
      <c r="X43" s="114">
        <f t="shared" si="4"/>
        <v>0</v>
      </c>
    </row>
    <row r="44" spans="1:24" x14ac:dyDescent="0.2">
      <c r="A44" t="s">
        <v>103</v>
      </c>
      <c r="B44" t="s">
        <v>104</v>
      </c>
      <c r="C44" s="16">
        <v>977677</v>
      </c>
      <c r="D44" s="24">
        <v>1195542</v>
      </c>
      <c r="E44" s="17">
        <f t="shared" si="6"/>
        <v>128666</v>
      </c>
      <c r="F44" s="1">
        <v>2301885</v>
      </c>
      <c r="G44" s="63">
        <v>667829</v>
      </c>
      <c r="H44" s="64">
        <v>0</v>
      </c>
      <c r="I44" s="64">
        <v>3</v>
      </c>
      <c r="J44" s="18">
        <f t="shared" si="7"/>
        <v>181561.77777777778</v>
      </c>
      <c r="K44" s="24">
        <v>245797</v>
      </c>
      <c r="L44" s="24">
        <v>0</v>
      </c>
      <c r="M44" s="24">
        <v>-94302</v>
      </c>
      <c r="N44" s="24">
        <v>151495</v>
      </c>
      <c r="O44" s="97">
        <f t="shared" si="8"/>
        <v>1223474</v>
      </c>
      <c r="P44" s="98">
        <f t="shared" si="8"/>
        <v>1195542</v>
      </c>
      <c r="Q44" s="99">
        <f t="shared" si="8"/>
        <v>34364</v>
      </c>
      <c r="R44" s="98">
        <f t="shared" si="8"/>
        <v>2453380</v>
      </c>
      <c r="S44" s="109">
        <f t="shared" si="9"/>
        <v>4</v>
      </c>
      <c r="T44" s="50">
        <v>5</v>
      </c>
      <c r="U44" s="19">
        <v>0</v>
      </c>
      <c r="V44" s="2">
        <v>9</v>
      </c>
      <c r="W44" s="113">
        <f t="shared" si="3"/>
        <v>0.50577342192031804</v>
      </c>
      <c r="X44" s="114">
        <f t="shared" si="4"/>
        <v>0.44444444444444442</v>
      </c>
    </row>
    <row r="45" spans="1:24" x14ac:dyDescent="0.2">
      <c r="A45" t="s">
        <v>105</v>
      </c>
      <c r="B45" s="2" t="s">
        <v>106</v>
      </c>
      <c r="C45" s="16">
        <v>4203917</v>
      </c>
      <c r="D45" s="24">
        <v>2979398</v>
      </c>
      <c r="E45" s="17">
        <f t="shared" si="6"/>
        <v>345307</v>
      </c>
      <c r="F45" s="1">
        <v>7528622</v>
      </c>
      <c r="G45" s="63">
        <v>1630271</v>
      </c>
      <c r="H45" s="64">
        <v>6</v>
      </c>
      <c r="I45" s="64">
        <v>2</v>
      </c>
      <c r="J45" s="18">
        <f t="shared" si="7"/>
        <v>226859.65384615384</v>
      </c>
      <c r="K45" s="24">
        <v>136116</v>
      </c>
      <c r="L45" s="24">
        <v>1361281</v>
      </c>
      <c r="M45" s="24">
        <v>-1356028</v>
      </c>
      <c r="N45" s="24">
        <v>1292765</v>
      </c>
      <c r="O45" s="97">
        <f t="shared" si="8"/>
        <v>4340033</v>
      </c>
      <c r="P45" s="98">
        <f t="shared" si="8"/>
        <v>4340679</v>
      </c>
      <c r="Q45" s="99">
        <f t="shared" si="8"/>
        <v>-1010721</v>
      </c>
      <c r="R45" s="98">
        <f t="shared" si="8"/>
        <v>8821387</v>
      </c>
      <c r="S45" s="110">
        <f t="shared" si="9"/>
        <v>20</v>
      </c>
      <c r="T45" s="51">
        <v>12</v>
      </c>
      <c r="U45" s="23">
        <v>0</v>
      </c>
      <c r="V45" s="2">
        <v>32</v>
      </c>
      <c r="W45" s="113">
        <f t="shared" si="3"/>
        <v>0.49996279107059421</v>
      </c>
      <c r="X45" s="114">
        <f t="shared" si="4"/>
        <v>0.625</v>
      </c>
    </row>
    <row r="46" spans="1:24" x14ac:dyDescent="0.2">
      <c r="A46" t="s">
        <v>107</v>
      </c>
      <c r="B46" t="s">
        <v>108</v>
      </c>
      <c r="C46" s="16">
        <v>503917</v>
      </c>
      <c r="D46" s="24">
        <v>393761</v>
      </c>
      <c r="E46" s="17">
        <f t="shared" si="6"/>
        <v>39161</v>
      </c>
      <c r="F46" s="1">
        <v>936839</v>
      </c>
      <c r="G46" s="63">
        <v>0</v>
      </c>
      <c r="H46" s="64">
        <v>0</v>
      </c>
      <c r="I46" s="64">
        <v>0</v>
      </c>
      <c r="J46" s="18">
        <f t="shared" si="7"/>
        <v>312279.66666666669</v>
      </c>
      <c r="K46" s="24">
        <v>0</v>
      </c>
      <c r="L46" s="24">
        <v>0</v>
      </c>
      <c r="M46" s="24">
        <v>0</v>
      </c>
      <c r="N46" s="24">
        <v>0</v>
      </c>
      <c r="O46" s="97">
        <f t="shared" si="8"/>
        <v>503917</v>
      </c>
      <c r="P46" s="98">
        <f t="shared" si="8"/>
        <v>393761</v>
      </c>
      <c r="Q46" s="99">
        <f t="shared" si="8"/>
        <v>39161</v>
      </c>
      <c r="R46" s="98">
        <f t="shared" si="8"/>
        <v>936839</v>
      </c>
      <c r="S46" s="109">
        <f t="shared" si="9"/>
        <v>1</v>
      </c>
      <c r="T46" s="50">
        <v>2</v>
      </c>
      <c r="U46" s="19">
        <v>0</v>
      </c>
      <c r="V46" s="2">
        <v>3</v>
      </c>
      <c r="W46" s="113">
        <f t="shared" si="3"/>
        <v>0.56135607645503172</v>
      </c>
      <c r="X46" s="114">
        <f t="shared" si="4"/>
        <v>0.33333333333333331</v>
      </c>
    </row>
    <row r="47" spans="1:24" x14ac:dyDescent="0.2">
      <c r="A47" t="s">
        <v>109</v>
      </c>
      <c r="B47" t="s">
        <v>110</v>
      </c>
      <c r="C47" s="16">
        <v>0</v>
      </c>
      <c r="D47" s="24">
        <v>248203</v>
      </c>
      <c r="E47" s="17">
        <f t="shared" si="6"/>
        <v>49948</v>
      </c>
      <c r="F47" s="1">
        <v>298151</v>
      </c>
      <c r="G47" s="63">
        <v>298151</v>
      </c>
      <c r="H47" s="64">
        <v>0</v>
      </c>
      <c r="I47" s="64">
        <v>1</v>
      </c>
      <c r="J47" s="18">
        <f t="shared" si="7"/>
        <v>0</v>
      </c>
      <c r="K47" s="24">
        <v>106373</v>
      </c>
      <c r="L47" s="24">
        <v>0</v>
      </c>
      <c r="M47" s="24">
        <v>-49948</v>
      </c>
      <c r="N47" s="24">
        <v>56425</v>
      </c>
      <c r="O47" s="97">
        <f t="shared" si="8"/>
        <v>106373</v>
      </c>
      <c r="P47" s="98">
        <f t="shared" si="8"/>
        <v>248203</v>
      </c>
      <c r="Q47" s="99">
        <f t="shared" si="8"/>
        <v>0</v>
      </c>
      <c r="R47" s="98">
        <f t="shared" si="8"/>
        <v>354576</v>
      </c>
      <c r="S47" s="109">
        <f t="shared" si="9"/>
        <v>0</v>
      </c>
      <c r="T47" s="50">
        <v>1</v>
      </c>
      <c r="U47" s="19">
        <v>0</v>
      </c>
      <c r="V47" s="2">
        <v>1</v>
      </c>
      <c r="W47" s="113">
        <f t="shared" si="3"/>
        <v>0.30000056405396869</v>
      </c>
      <c r="X47" s="114">
        <f t="shared" si="4"/>
        <v>0</v>
      </c>
    </row>
    <row r="48" spans="1:24" x14ac:dyDescent="0.2">
      <c r="A48" t="s">
        <v>111</v>
      </c>
      <c r="B48" s="2" t="s">
        <v>112</v>
      </c>
      <c r="C48" s="16">
        <v>1590687</v>
      </c>
      <c r="D48" s="24">
        <v>1852788</v>
      </c>
      <c r="E48" s="17">
        <f t="shared" si="6"/>
        <v>51880</v>
      </c>
      <c r="F48" s="1">
        <v>3495355</v>
      </c>
      <c r="G48" s="63">
        <v>460858</v>
      </c>
      <c r="H48" s="64">
        <v>0</v>
      </c>
      <c r="I48" s="64">
        <v>2</v>
      </c>
      <c r="J48" s="18">
        <f t="shared" si="7"/>
        <v>275863.36363636365</v>
      </c>
      <c r="K48" s="24">
        <v>191664</v>
      </c>
      <c r="L48" s="24">
        <v>0</v>
      </c>
      <c r="M48" s="24">
        <v>-13641</v>
      </c>
      <c r="N48" s="24">
        <v>178023</v>
      </c>
      <c r="O48" s="97">
        <f t="shared" si="8"/>
        <v>1782351</v>
      </c>
      <c r="P48" s="98">
        <f t="shared" si="8"/>
        <v>1852788</v>
      </c>
      <c r="Q48" s="99">
        <f t="shared" si="8"/>
        <v>38239</v>
      </c>
      <c r="R48" s="98">
        <f t="shared" si="8"/>
        <v>3673378</v>
      </c>
      <c r="S48" s="109">
        <f t="shared" si="9"/>
        <v>5</v>
      </c>
      <c r="T48" s="50">
        <v>6</v>
      </c>
      <c r="U48" s="23">
        <v>0</v>
      </c>
      <c r="V48" s="2">
        <v>11</v>
      </c>
      <c r="W48" s="113">
        <f t="shared" si="3"/>
        <v>0.49031164970582969</v>
      </c>
      <c r="X48" s="114">
        <f t="shared" si="4"/>
        <v>0.45454545454545453</v>
      </c>
    </row>
    <row r="49" spans="1:24" x14ac:dyDescent="0.2">
      <c r="A49" t="s">
        <v>113</v>
      </c>
      <c r="B49" t="s">
        <v>114</v>
      </c>
      <c r="C49" s="16">
        <v>1189147</v>
      </c>
      <c r="D49" s="24">
        <v>1725316</v>
      </c>
      <c r="E49" s="17">
        <f t="shared" si="6"/>
        <v>0</v>
      </c>
      <c r="F49" s="1">
        <v>2914463</v>
      </c>
      <c r="G49" s="63">
        <v>0</v>
      </c>
      <c r="H49" s="64">
        <v>0</v>
      </c>
      <c r="I49" s="64">
        <v>0</v>
      </c>
      <c r="J49" s="18">
        <f t="shared" si="7"/>
        <v>323829.22222222225</v>
      </c>
      <c r="K49" s="24">
        <v>0</v>
      </c>
      <c r="L49" s="24">
        <v>0</v>
      </c>
      <c r="M49" s="24">
        <v>0</v>
      </c>
      <c r="N49" s="24">
        <v>0</v>
      </c>
      <c r="O49" s="97">
        <f t="shared" si="8"/>
        <v>1189147</v>
      </c>
      <c r="P49" s="98">
        <f t="shared" si="8"/>
        <v>1725316</v>
      </c>
      <c r="Q49" s="99">
        <f t="shared" si="8"/>
        <v>0</v>
      </c>
      <c r="R49" s="98">
        <f t="shared" si="8"/>
        <v>2914463</v>
      </c>
      <c r="S49" s="109">
        <f t="shared" si="9"/>
        <v>3</v>
      </c>
      <c r="T49" s="50">
        <v>6</v>
      </c>
      <c r="U49" s="19">
        <v>0</v>
      </c>
      <c r="V49" s="2">
        <v>9</v>
      </c>
      <c r="W49" s="113">
        <f t="shared" si="3"/>
        <v>0.40801581629274414</v>
      </c>
      <c r="X49" s="114">
        <f t="shared" si="4"/>
        <v>0.33333333333333331</v>
      </c>
    </row>
    <row r="50" spans="1:24" x14ac:dyDescent="0.2">
      <c r="A50" t="s">
        <v>115</v>
      </c>
      <c r="B50" t="s">
        <v>116</v>
      </c>
      <c r="C50" s="16">
        <v>213339</v>
      </c>
      <c r="D50" s="24">
        <v>432075</v>
      </c>
      <c r="E50" s="17">
        <f t="shared" si="6"/>
        <v>146</v>
      </c>
      <c r="F50" s="1">
        <v>645560</v>
      </c>
      <c r="G50" s="63">
        <v>187864</v>
      </c>
      <c r="H50" s="64">
        <v>0</v>
      </c>
      <c r="I50" s="64">
        <v>1</v>
      </c>
      <c r="J50" s="18">
        <f t="shared" si="7"/>
        <v>152565.33333333334</v>
      </c>
      <c r="K50" s="24">
        <v>80457</v>
      </c>
      <c r="L50" s="24">
        <v>0</v>
      </c>
      <c r="M50" s="24">
        <v>-130</v>
      </c>
      <c r="N50" s="24">
        <v>80327</v>
      </c>
      <c r="O50" s="97">
        <f t="shared" si="8"/>
        <v>293796</v>
      </c>
      <c r="P50" s="98">
        <f t="shared" si="8"/>
        <v>432075</v>
      </c>
      <c r="Q50" s="99">
        <f t="shared" si="8"/>
        <v>16</v>
      </c>
      <c r="R50" s="98">
        <f t="shared" si="8"/>
        <v>725887</v>
      </c>
      <c r="S50" s="109">
        <f t="shared" si="9"/>
        <v>1</v>
      </c>
      <c r="T50" s="50">
        <v>2</v>
      </c>
      <c r="U50" s="19">
        <v>0</v>
      </c>
      <c r="V50" s="2">
        <v>3</v>
      </c>
      <c r="W50" s="113">
        <f t="shared" si="3"/>
        <v>0.40474960426852707</v>
      </c>
      <c r="X50" s="114">
        <f t="shared" si="4"/>
        <v>0.33333333333333331</v>
      </c>
    </row>
    <row r="51" spans="1:24" x14ac:dyDescent="0.2">
      <c r="A51" t="s">
        <v>117</v>
      </c>
      <c r="B51" s="2" t="s">
        <v>118</v>
      </c>
      <c r="C51" s="16">
        <v>1274987</v>
      </c>
      <c r="D51" s="24">
        <v>1383536</v>
      </c>
      <c r="E51" s="17">
        <f t="shared" si="6"/>
        <v>116651</v>
      </c>
      <c r="F51" s="1">
        <v>2775174</v>
      </c>
      <c r="G51" s="63">
        <v>600078</v>
      </c>
      <c r="H51" s="64">
        <v>1</v>
      </c>
      <c r="I51" s="64">
        <v>1</v>
      </c>
      <c r="J51" s="18">
        <f t="shared" si="7"/>
        <v>310728</v>
      </c>
      <c r="K51" s="24">
        <v>95455</v>
      </c>
      <c r="L51" s="24">
        <v>345899</v>
      </c>
      <c r="M51" s="24">
        <v>-377350</v>
      </c>
      <c r="N51" s="24">
        <v>339275</v>
      </c>
      <c r="O51" s="97">
        <f t="shared" si="8"/>
        <v>1370442</v>
      </c>
      <c r="P51" s="98">
        <f t="shared" si="8"/>
        <v>1729435</v>
      </c>
      <c r="Q51" s="99">
        <f t="shared" si="8"/>
        <v>-260699</v>
      </c>
      <c r="R51" s="98">
        <f t="shared" si="8"/>
        <v>3114449</v>
      </c>
      <c r="S51" s="109">
        <f t="shared" si="9"/>
        <v>3</v>
      </c>
      <c r="T51" s="50">
        <v>5</v>
      </c>
      <c r="U51" s="19">
        <v>0</v>
      </c>
      <c r="V51" s="2">
        <v>8</v>
      </c>
      <c r="W51" s="113">
        <f t="shared" si="3"/>
        <v>0.44209560572887246</v>
      </c>
      <c r="X51" s="114">
        <f t="shared" si="4"/>
        <v>0.375</v>
      </c>
    </row>
    <row r="52" spans="1:24" x14ac:dyDescent="0.2">
      <c r="A52" t="s">
        <v>119</v>
      </c>
      <c r="B52" t="s">
        <v>120</v>
      </c>
      <c r="C52" s="16">
        <v>131244</v>
      </c>
      <c r="D52" s="24">
        <v>106758</v>
      </c>
      <c r="E52" s="17">
        <f t="shared" si="6"/>
        <v>11573</v>
      </c>
      <c r="F52" s="1">
        <v>249575</v>
      </c>
      <c r="G52" s="63">
        <v>0</v>
      </c>
      <c r="H52" s="64">
        <v>0</v>
      </c>
      <c r="I52" s="64">
        <v>0</v>
      </c>
      <c r="J52" s="18">
        <f t="shared" si="7"/>
        <v>249575</v>
      </c>
      <c r="K52" s="24">
        <v>0</v>
      </c>
      <c r="L52" s="24">
        <v>0</v>
      </c>
      <c r="M52" s="24">
        <v>0</v>
      </c>
      <c r="N52" s="24">
        <v>0</v>
      </c>
      <c r="O52" s="97">
        <f t="shared" si="8"/>
        <v>131244</v>
      </c>
      <c r="P52" s="98">
        <f t="shared" si="8"/>
        <v>106758</v>
      </c>
      <c r="Q52" s="99">
        <f t="shared" si="8"/>
        <v>11573</v>
      </c>
      <c r="R52" s="98">
        <f t="shared" si="8"/>
        <v>249575</v>
      </c>
      <c r="S52" s="109">
        <f t="shared" si="9"/>
        <v>1</v>
      </c>
      <c r="T52" s="50">
        <v>0</v>
      </c>
      <c r="U52" s="19">
        <v>0</v>
      </c>
      <c r="V52" s="2">
        <v>1</v>
      </c>
      <c r="W52" s="113">
        <f t="shared" si="3"/>
        <v>0.55144074419542688</v>
      </c>
      <c r="X52" s="114">
        <f t="shared" si="4"/>
        <v>1</v>
      </c>
    </row>
    <row r="53" spans="1:24" x14ac:dyDescent="0.2">
      <c r="E53" s="17"/>
      <c r="O53" s="97"/>
      <c r="P53" s="100"/>
      <c r="Q53" s="101"/>
      <c r="R53" s="100"/>
    </row>
    <row r="54" spans="1:24" s="31" customFormat="1" x14ac:dyDescent="0.2">
      <c r="A54" s="25" t="s">
        <v>0</v>
      </c>
      <c r="B54" s="25"/>
      <c r="C54" s="26">
        <f>SUM(C3:C52)</f>
        <v>51952981</v>
      </c>
      <c r="D54" s="27">
        <f>SUM(D3:D52)</f>
        <v>64888090</v>
      </c>
      <c r="E54" s="27">
        <f t="shared" ref="E54:F54" si="10">SUM(E3:E52)</f>
        <v>5745222</v>
      </c>
      <c r="F54" s="27">
        <f t="shared" si="10"/>
        <v>122586293</v>
      </c>
      <c r="G54" s="26">
        <f>SUM(G3:G52)</f>
        <v>11889112</v>
      </c>
      <c r="H54" s="27">
        <f t="shared" ref="H54" si="11">SUM(H3:H52)</f>
        <v>14</v>
      </c>
      <c r="I54" s="27">
        <f>SUM(I3:I52)</f>
        <v>42</v>
      </c>
      <c r="J54" s="28" t="s">
        <v>1</v>
      </c>
      <c r="K54" s="27"/>
      <c r="L54" s="27"/>
      <c r="M54" s="27"/>
      <c r="N54" s="27"/>
      <c r="O54" s="102">
        <f>SUM(O3:O52)</f>
        <v>55782492</v>
      </c>
      <c r="P54" s="103">
        <f t="shared" ref="P54:R54" si="12">SUM(P3:P52)</f>
        <v>68986434</v>
      </c>
      <c r="Q54" s="103">
        <f t="shared" si="12"/>
        <v>1377720</v>
      </c>
      <c r="R54" s="103">
        <f t="shared" si="12"/>
        <v>128860889</v>
      </c>
      <c r="S54" s="29">
        <f>SUM(S3:S52)</f>
        <v>178</v>
      </c>
      <c r="T54" s="30">
        <f>SUM(T3:T52)</f>
        <v>257</v>
      </c>
      <c r="U54" s="30">
        <f t="shared" ref="U54:V54" si="13">SUM(U3:U52)</f>
        <v>0</v>
      </c>
      <c r="V54" s="30">
        <f t="shared" si="13"/>
        <v>435</v>
      </c>
      <c r="W54" s="116">
        <f>O54/SUM(O54:P54)</f>
        <v>0.44708641637261509</v>
      </c>
      <c r="X54" s="117">
        <f>S54/V54</f>
        <v>0.4091954022988506</v>
      </c>
    </row>
    <row r="55" spans="1:24" x14ac:dyDescent="0.2">
      <c r="A55" s="106" t="s">
        <v>174</v>
      </c>
      <c r="O55" s="97"/>
      <c r="P55" s="100"/>
      <c r="Q55" s="100"/>
      <c r="R55" s="100"/>
      <c r="W55" s="115">
        <f>ROUND(V54*W54,0)</f>
        <v>194</v>
      </c>
    </row>
    <row r="56" spans="1:24" x14ac:dyDescent="0.2">
      <c r="A56" s="106" t="s">
        <v>175</v>
      </c>
      <c r="O56" s="97"/>
      <c r="P56" s="100"/>
      <c r="Q56" s="100"/>
      <c r="R56" s="100"/>
    </row>
    <row r="57" spans="1:24" x14ac:dyDescent="0.2">
      <c r="A57" s="106"/>
    </row>
    <row r="58" spans="1:24" x14ac:dyDescent="0.2">
      <c r="A58" s="107" t="s">
        <v>176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J6" formula="1"/>
    <ignoredError sqref="W53:X56 W3 W4:W52" unlocked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6"/>
  <sheetViews>
    <sheetView workbookViewId="0">
      <pane xSplit="2" ySplit="2" topLeftCell="I59" activePane="bottomRight" state="frozen"/>
      <selection pane="topRight" activeCell="C1" sqref="C1"/>
      <selection pane="bottomLeft" activeCell="A3" sqref="A3"/>
      <selection pane="bottomRight" activeCell="U87" sqref="A2:U8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0"/>
    <col min="5" max="5" width="10.83203125" style="21"/>
    <col min="6" max="6" width="10.83203125" style="49"/>
    <col min="7" max="7" width="10.83203125" style="1"/>
    <col min="8" max="8" width="10.83203125" style="20"/>
    <col min="9" max="9" width="10.83203125" style="21"/>
    <col min="11" max="11" width="10.83203125" style="20"/>
    <col min="13" max="13" width="10.83203125" style="1"/>
    <col min="14" max="14" width="10.83203125" style="16"/>
    <col min="15" max="17" width="10.83203125" style="1"/>
    <col min="18" max="18" width="10.83203125" style="16"/>
    <col min="19" max="21" width="10.83203125" style="1"/>
    <col min="22" max="22" width="52.33203125" style="20" bestFit="1" customWidth="1"/>
  </cols>
  <sheetData>
    <row r="1" spans="1:22" x14ac:dyDescent="0.2">
      <c r="A1" s="32"/>
      <c r="B1" s="32" t="s">
        <v>1</v>
      </c>
      <c r="C1" s="33"/>
      <c r="D1" s="66"/>
      <c r="E1" s="53" t="s">
        <v>121</v>
      </c>
      <c r="F1" s="34"/>
      <c r="G1" s="35"/>
      <c r="H1" s="54"/>
      <c r="I1" s="70" t="s">
        <v>122</v>
      </c>
      <c r="J1" s="37"/>
      <c r="K1" s="71" t="s">
        <v>151</v>
      </c>
      <c r="L1" s="72"/>
      <c r="M1" s="8" t="s">
        <v>4</v>
      </c>
      <c r="N1" s="71"/>
      <c r="O1" s="73" t="s">
        <v>152</v>
      </c>
      <c r="P1" s="74"/>
      <c r="Q1" s="72"/>
      <c r="R1" s="71"/>
      <c r="S1" s="72" t="s">
        <v>153</v>
      </c>
      <c r="T1" s="72"/>
      <c r="U1" s="72"/>
      <c r="V1" s="36"/>
    </row>
    <row r="2" spans="1:22" x14ac:dyDescent="0.2">
      <c r="A2" s="38" t="s">
        <v>6</v>
      </c>
      <c r="B2" s="38" t="s">
        <v>7</v>
      </c>
      <c r="C2" s="33" t="s">
        <v>123</v>
      </c>
      <c r="D2" s="33" t="s">
        <v>8</v>
      </c>
      <c r="E2" s="38" t="s">
        <v>9</v>
      </c>
      <c r="F2" s="39" t="s">
        <v>10</v>
      </c>
      <c r="G2" s="40" t="s">
        <v>11</v>
      </c>
      <c r="H2" s="33" t="s">
        <v>16</v>
      </c>
      <c r="I2" s="38" t="s">
        <v>17</v>
      </c>
      <c r="J2" s="32" t="s">
        <v>18</v>
      </c>
      <c r="K2" s="71" t="s">
        <v>154</v>
      </c>
      <c r="L2" s="72" t="s">
        <v>155</v>
      </c>
      <c r="M2" s="8" t="s">
        <v>15</v>
      </c>
      <c r="N2" s="71" t="s">
        <v>13</v>
      </c>
      <c r="O2" s="72" t="s">
        <v>14</v>
      </c>
      <c r="P2" s="72" t="s">
        <v>156</v>
      </c>
      <c r="Q2" s="72" t="s">
        <v>12</v>
      </c>
      <c r="R2" s="71" t="s">
        <v>157</v>
      </c>
      <c r="S2" s="72" t="s">
        <v>158</v>
      </c>
      <c r="T2" s="72" t="s">
        <v>159</v>
      </c>
      <c r="U2" s="72" t="s">
        <v>160</v>
      </c>
      <c r="V2" s="36" t="s">
        <v>20</v>
      </c>
    </row>
    <row r="3" spans="1:22" s="47" customFormat="1" x14ac:dyDescent="0.2">
      <c r="A3" s="41" t="s">
        <v>21</v>
      </c>
      <c r="B3" s="41" t="s">
        <v>22</v>
      </c>
      <c r="C3" s="42" t="s">
        <v>125</v>
      </c>
      <c r="D3" s="67">
        <v>210660</v>
      </c>
      <c r="E3" s="43">
        <v>0</v>
      </c>
      <c r="F3" s="44">
        <f>G3-SUM(E3:E3)</f>
        <v>214367</v>
      </c>
      <c r="G3" s="43">
        <v>214367</v>
      </c>
      <c r="H3" s="45">
        <v>1</v>
      </c>
      <c r="I3" s="46">
        <v>0</v>
      </c>
      <c r="J3" s="46">
        <v>0</v>
      </c>
      <c r="K3" s="75">
        <f>C$91</f>
        <v>0.7</v>
      </c>
      <c r="L3" s="76">
        <f>C$92</f>
        <v>0.7</v>
      </c>
      <c r="M3" s="77">
        <f>VLOOKUP(B3,'Election Results by State'!$B$3:$J$52,9,FALSE)</f>
        <v>224392.6</v>
      </c>
      <c r="N3" s="78">
        <f>IF(G3&gt;0,IF(H3&gt;0,MAX(D3,ROUND(K3*M3,0)),MAX(F3,ROUND((1-L3)*(O3/L3),0))),D3)</f>
        <v>210660</v>
      </c>
      <c r="O3" s="77">
        <f>IF(G3&gt;0,IF(I3&gt;0,MAX(E3,ROUND(L3*M3,0)),MAX(F3,ROUND((1-K3)*(N3/K3),0))),E3)</f>
        <v>214367</v>
      </c>
      <c r="P3" s="77">
        <v>0</v>
      </c>
      <c r="Q3" s="77">
        <f>SUM(N3:P3)</f>
        <v>425027</v>
      </c>
      <c r="R3" s="78">
        <f t="shared" ref="R3:U3" si="0">N3-D3</f>
        <v>0</v>
      </c>
      <c r="S3" s="77">
        <f t="shared" si="0"/>
        <v>214367</v>
      </c>
      <c r="T3" s="77">
        <f t="shared" si="0"/>
        <v>-214367</v>
      </c>
      <c r="U3" s="77">
        <f t="shared" si="0"/>
        <v>210660</v>
      </c>
      <c r="V3" s="22"/>
    </row>
    <row r="4" spans="1:22" s="47" customFormat="1" x14ac:dyDescent="0.2">
      <c r="A4" s="41" t="s">
        <v>21</v>
      </c>
      <c r="B4" s="41" t="s">
        <v>22</v>
      </c>
      <c r="C4" s="42" t="s">
        <v>126</v>
      </c>
      <c r="D4" s="67">
        <v>280902</v>
      </c>
      <c r="E4" s="43">
        <v>0</v>
      </c>
      <c r="F4" s="44">
        <f>G4-SUM(E4:E4)</f>
        <v>287237</v>
      </c>
      <c r="G4" s="43">
        <v>287237</v>
      </c>
      <c r="H4" s="45">
        <v>1</v>
      </c>
      <c r="I4" s="46">
        <v>0</v>
      </c>
      <c r="J4" s="46">
        <v>0</v>
      </c>
      <c r="K4" s="75">
        <f t="shared" ref="K4:K67" si="1">C$91</f>
        <v>0.7</v>
      </c>
      <c r="L4" s="76">
        <f t="shared" ref="L4:L67" si="2">C$92</f>
        <v>0.7</v>
      </c>
      <c r="M4" s="77">
        <f>VLOOKUP(B4,'Election Results by State'!$B$3:$J$52,9,FALSE)</f>
        <v>224392.6</v>
      </c>
      <c r="N4" s="78">
        <f t="shared" ref="N4:N67" si="3">IF(G4&gt;0,IF(H4&gt;0,MAX(D4,ROUND(K4*M4,0)),MAX(F4,ROUND((1-L4)*(O4/L4),0))),D4)</f>
        <v>280902</v>
      </c>
      <c r="O4" s="77">
        <f t="shared" ref="O4:O67" si="4">IF(G4&gt;0,IF(I4&gt;0,MAX(E4,ROUND(L4*M4,0)),MAX(F4,ROUND((1-K4)*(N4/K4),0))),E4)</f>
        <v>287237</v>
      </c>
      <c r="P4" s="77">
        <v>0</v>
      </c>
      <c r="Q4" s="77">
        <f t="shared" ref="Q4:Q67" si="5">SUM(N4:P4)</f>
        <v>568139</v>
      </c>
      <c r="R4" s="78">
        <f t="shared" ref="R4:R67" si="6">N4-D4</f>
        <v>0</v>
      </c>
      <c r="S4" s="77">
        <f t="shared" ref="S4:S67" si="7">O4-E4</f>
        <v>287237</v>
      </c>
      <c r="T4" s="77">
        <f t="shared" ref="T4:T67" si="8">P4-F4</f>
        <v>-287237</v>
      </c>
      <c r="U4" s="77">
        <f t="shared" ref="U4:U67" si="9">Q4-G4</f>
        <v>280902</v>
      </c>
      <c r="V4" s="22"/>
    </row>
    <row r="5" spans="1:22" s="47" customFormat="1" x14ac:dyDescent="0.2">
      <c r="A5" s="41" t="s">
        <v>21</v>
      </c>
      <c r="B5" s="41" t="s">
        <v>22</v>
      </c>
      <c r="C5" s="42" t="s">
        <v>127</v>
      </c>
      <c r="D5" s="67">
        <v>0</v>
      </c>
      <c r="E5" s="43">
        <v>228518</v>
      </c>
      <c r="F5" s="44">
        <f>G5-SUM(E5:E5)</f>
        <v>3183</v>
      </c>
      <c r="G5" s="43">
        <v>231701</v>
      </c>
      <c r="H5" s="45">
        <v>0</v>
      </c>
      <c r="I5" s="46">
        <v>1</v>
      </c>
      <c r="J5" s="46">
        <v>0</v>
      </c>
      <c r="K5" s="75">
        <f t="shared" si="1"/>
        <v>0.7</v>
      </c>
      <c r="L5" s="76">
        <f t="shared" si="2"/>
        <v>0.7</v>
      </c>
      <c r="M5" s="77">
        <f>VLOOKUP(B5,'Election Results by State'!$B$3:$J$52,9,FALSE)</f>
        <v>224392.6</v>
      </c>
      <c r="N5" s="78">
        <f t="shared" si="3"/>
        <v>97936</v>
      </c>
      <c r="O5" s="77">
        <f t="shared" si="4"/>
        <v>228518</v>
      </c>
      <c r="P5" s="77">
        <v>0</v>
      </c>
      <c r="Q5" s="77">
        <f t="shared" si="5"/>
        <v>326454</v>
      </c>
      <c r="R5" s="78">
        <f t="shared" si="6"/>
        <v>97936</v>
      </c>
      <c r="S5" s="77">
        <f t="shared" si="7"/>
        <v>0</v>
      </c>
      <c r="T5" s="77">
        <f t="shared" si="8"/>
        <v>-3183</v>
      </c>
      <c r="U5" s="77">
        <f t="shared" si="9"/>
        <v>94753</v>
      </c>
      <c r="V5" s="22"/>
    </row>
    <row r="6" spans="1:22" s="47" customFormat="1" x14ac:dyDescent="0.2">
      <c r="A6" s="41" t="s">
        <v>23</v>
      </c>
      <c r="B6" s="41" t="s">
        <v>24</v>
      </c>
      <c r="C6" s="42" t="s">
        <v>124</v>
      </c>
      <c r="D6" s="67">
        <v>0</v>
      </c>
      <c r="E6" s="43">
        <v>0</v>
      </c>
      <c r="F6" s="44">
        <f>G6-SUM(E6:E6)</f>
        <v>0</v>
      </c>
      <c r="G6" s="43">
        <v>0</v>
      </c>
      <c r="H6" s="45">
        <v>0</v>
      </c>
      <c r="I6" s="46">
        <v>0</v>
      </c>
      <c r="J6" s="46">
        <v>0</v>
      </c>
      <c r="K6" s="75">
        <f t="shared" si="1"/>
        <v>0.7</v>
      </c>
      <c r="L6" s="76">
        <f t="shared" si="2"/>
        <v>0.7</v>
      </c>
      <c r="M6" s="77">
        <f>VLOOKUP(B6,'Election Results by State'!$B$3:$J$52,9,FALSE)</f>
        <v>316978</v>
      </c>
      <c r="N6" s="78">
        <f t="shared" si="3"/>
        <v>0</v>
      </c>
      <c r="O6" s="77">
        <f t="shared" si="4"/>
        <v>0</v>
      </c>
      <c r="P6" s="77">
        <v>0</v>
      </c>
      <c r="Q6" s="77">
        <f t="shared" si="5"/>
        <v>0</v>
      </c>
      <c r="R6" s="78">
        <f t="shared" si="6"/>
        <v>0</v>
      </c>
      <c r="S6" s="77">
        <f t="shared" si="7"/>
        <v>0</v>
      </c>
      <c r="T6" s="77">
        <f t="shared" si="8"/>
        <v>0</v>
      </c>
      <c r="U6" s="77">
        <f t="shared" si="9"/>
        <v>0</v>
      </c>
      <c r="V6" s="22"/>
    </row>
    <row r="7" spans="1:22" s="47" customFormat="1" x14ac:dyDescent="0.2">
      <c r="A7" s="41" t="s">
        <v>25</v>
      </c>
      <c r="B7" s="41" t="s">
        <v>26</v>
      </c>
      <c r="C7" s="42" t="s">
        <v>124</v>
      </c>
      <c r="D7" s="67">
        <v>0</v>
      </c>
      <c r="E7" s="43">
        <v>0</v>
      </c>
      <c r="F7" s="44">
        <f>G7-SUM(E7:E7)</f>
        <v>0</v>
      </c>
      <c r="G7" s="43">
        <v>0</v>
      </c>
      <c r="H7" s="45">
        <v>0</v>
      </c>
      <c r="I7" s="46">
        <v>0</v>
      </c>
      <c r="J7" s="46">
        <v>0</v>
      </c>
      <c r="K7" s="75">
        <f t="shared" si="1"/>
        <v>0.7</v>
      </c>
      <c r="L7" s="76">
        <f t="shared" si="2"/>
        <v>0.7</v>
      </c>
      <c r="M7" s="77">
        <f>VLOOKUP(B7,'Election Results by State'!$B$3:$J$52,9,FALSE)</f>
        <v>269461.75</v>
      </c>
      <c r="N7" s="78">
        <f t="shared" si="3"/>
        <v>0</v>
      </c>
      <c r="O7" s="77">
        <f t="shared" si="4"/>
        <v>0</v>
      </c>
      <c r="P7" s="77">
        <v>0</v>
      </c>
      <c r="Q7" s="77">
        <f t="shared" si="5"/>
        <v>0</v>
      </c>
      <c r="R7" s="78">
        <f t="shared" si="6"/>
        <v>0</v>
      </c>
      <c r="S7" s="77">
        <f t="shared" si="7"/>
        <v>0</v>
      </c>
      <c r="T7" s="77">
        <f t="shared" si="8"/>
        <v>0</v>
      </c>
      <c r="U7" s="77">
        <f t="shared" si="9"/>
        <v>0</v>
      </c>
      <c r="V7" s="22"/>
    </row>
    <row r="8" spans="1:22" s="62" customFormat="1" x14ac:dyDescent="0.2">
      <c r="A8" s="55" t="s">
        <v>27</v>
      </c>
      <c r="B8" s="55" t="s">
        <v>28</v>
      </c>
      <c r="C8" s="56" t="s">
        <v>125</v>
      </c>
      <c r="D8" s="68" t="s">
        <v>1</v>
      </c>
      <c r="E8" s="57" t="s">
        <v>1</v>
      </c>
      <c r="F8" s="58" t="s">
        <v>1</v>
      </c>
      <c r="G8" s="57" t="s">
        <v>1</v>
      </c>
      <c r="H8" s="59">
        <v>0</v>
      </c>
      <c r="I8" s="60">
        <v>1</v>
      </c>
      <c r="J8" s="60">
        <v>0</v>
      </c>
      <c r="K8" s="83">
        <f t="shared" si="1"/>
        <v>0.7</v>
      </c>
      <c r="L8" s="84">
        <f t="shared" si="2"/>
        <v>0.7</v>
      </c>
      <c r="M8" s="85">
        <f>VLOOKUP(B8,'Election Results by State'!$B$3:$J$52,9,FALSE)</f>
        <v>271654.25</v>
      </c>
      <c r="N8" s="86">
        <f t="shared" si="3"/>
        <v>81496</v>
      </c>
      <c r="O8" s="85">
        <f t="shared" si="4"/>
        <v>190158</v>
      </c>
      <c r="P8" s="85">
        <v>0</v>
      </c>
      <c r="Q8" s="85">
        <f t="shared" si="5"/>
        <v>271654</v>
      </c>
      <c r="R8" s="86">
        <f>N8</f>
        <v>81496</v>
      </c>
      <c r="S8" s="85">
        <f>O8</f>
        <v>190158</v>
      </c>
      <c r="T8" s="85">
        <f>P8</f>
        <v>0</v>
      </c>
      <c r="U8" s="85">
        <f>Q8</f>
        <v>271654</v>
      </c>
      <c r="V8" s="61" t="s">
        <v>131</v>
      </c>
    </row>
    <row r="9" spans="1:22" s="47" customFormat="1" x14ac:dyDescent="0.2">
      <c r="A9" s="41" t="s">
        <v>27</v>
      </c>
      <c r="B9" s="41" t="s">
        <v>28</v>
      </c>
      <c r="C9" s="42" t="s">
        <v>128</v>
      </c>
      <c r="D9" s="67">
        <v>0</v>
      </c>
      <c r="E9" s="43">
        <v>212303</v>
      </c>
      <c r="F9" s="44">
        <f t="shared" ref="F9:F23" si="10">G9-SUM(E9:E9)</f>
        <v>65063</v>
      </c>
      <c r="G9" s="43">
        <v>277366</v>
      </c>
      <c r="H9" s="45">
        <v>0</v>
      </c>
      <c r="I9" s="46">
        <v>1</v>
      </c>
      <c r="J9" s="46">
        <v>0</v>
      </c>
      <c r="K9" s="75">
        <f t="shared" si="1"/>
        <v>0.7</v>
      </c>
      <c r="L9" s="76">
        <f t="shared" si="2"/>
        <v>0.7</v>
      </c>
      <c r="M9" s="77">
        <f>VLOOKUP(B9,'Election Results by State'!$B$3:$J$52,9,FALSE)</f>
        <v>271654.25</v>
      </c>
      <c r="N9" s="78">
        <f t="shared" si="3"/>
        <v>90987</v>
      </c>
      <c r="O9" s="77">
        <f t="shared" si="4"/>
        <v>212303</v>
      </c>
      <c r="P9" s="77">
        <v>0</v>
      </c>
      <c r="Q9" s="77">
        <f t="shared" si="5"/>
        <v>303290</v>
      </c>
      <c r="R9" s="78">
        <f t="shared" si="6"/>
        <v>90987</v>
      </c>
      <c r="S9" s="77">
        <f t="shared" si="7"/>
        <v>0</v>
      </c>
      <c r="T9" s="77">
        <f t="shared" si="8"/>
        <v>-65063</v>
      </c>
      <c r="U9" s="77">
        <f t="shared" si="9"/>
        <v>25924</v>
      </c>
      <c r="V9" s="22"/>
    </row>
    <row r="10" spans="1:22" s="47" customFormat="1" x14ac:dyDescent="0.2">
      <c r="A10" s="41" t="s">
        <v>27</v>
      </c>
      <c r="B10" s="41" t="s">
        <v>28</v>
      </c>
      <c r="C10" s="42" t="s">
        <v>129</v>
      </c>
      <c r="D10" s="67">
        <v>215196</v>
      </c>
      <c r="E10" s="43">
        <v>0</v>
      </c>
      <c r="F10" s="44">
        <f t="shared" si="10"/>
        <v>274046</v>
      </c>
      <c r="G10" s="43">
        <v>274046</v>
      </c>
      <c r="H10" s="45">
        <v>1</v>
      </c>
      <c r="I10" s="46">
        <v>0</v>
      </c>
      <c r="J10" s="46">
        <v>0</v>
      </c>
      <c r="K10" s="75">
        <f t="shared" si="1"/>
        <v>0.7</v>
      </c>
      <c r="L10" s="76">
        <f t="shared" si="2"/>
        <v>0.7</v>
      </c>
      <c r="M10" s="77">
        <f>VLOOKUP(B10,'Election Results by State'!$B$3:$J$52,9,FALSE)</f>
        <v>271654.25</v>
      </c>
      <c r="N10" s="78">
        <f t="shared" si="3"/>
        <v>215196</v>
      </c>
      <c r="O10" s="77">
        <f t="shared" si="4"/>
        <v>274046</v>
      </c>
      <c r="P10" s="77">
        <v>0</v>
      </c>
      <c r="Q10" s="77">
        <f t="shared" si="5"/>
        <v>489242</v>
      </c>
      <c r="R10" s="78">
        <f t="shared" si="6"/>
        <v>0</v>
      </c>
      <c r="S10" s="77">
        <f t="shared" si="7"/>
        <v>274046</v>
      </c>
      <c r="T10" s="77">
        <f t="shared" si="8"/>
        <v>-274046</v>
      </c>
      <c r="U10" s="77">
        <f t="shared" si="9"/>
        <v>215196</v>
      </c>
      <c r="V10" s="22"/>
    </row>
    <row r="11" spans="1:22" s="47" customFormat="1" x14ac:dyDescent="0.2">
      <c r="A11" s="41" t="s">
        <v>27</v>
      </c>
      <c r="B11" s="41" t="s">
        <v>28</v>
      </c>
      <c r="C11" s="42" t="s">
        <v>130</v>
      </c>
      <c r="D11" s="67">
        <v>0</v>
      </c>
      <c r="E11" s="43">
        <v>203178</v>
      </c>
      <c r="F11" s="44">
        <f t="shared" si="10"/>
        <v>32603</v>
      </c>
      <c r="G11" s="43">
        <v>235781</v>
      </c>
      <c r="H11" s="45">
        <v>0</v>
      </c>
      <c r="I11" s="46">
        <v>1</v>
      </c>
      <c r="J11" s="46">
        <v>0</v>
      </c>
      <c r="K11" s="75">
        <f t="shared" si="1"/>
        <v>0.7</v>
      </c>
      <c r="L11" s="76">
        <f t="shared" si="2"/>
        <v>0.7</v>
      </c>
      <c r="M11" s="77">
        <f>VLOOKUP(B11,'Election Results by State'!$B$3:$J$52,9,FALSE)</f>
        <v>271654.25</v>
      </c>
      <c r="N11" s="78">
        <f t="shared" si="3"/>
        <v>87076</v>
      </c>
      <c r="O11" s="77">
        <f t="shared" si="4"/>
        <v>203178</v>
      </c>
      <c r="P11" s="77">
        <v>0</v>
      </c>
      <c r="Q11" s="77">
        <f t="shared" si="5"/>
        <v>290254</v>
      </c>
      <c r="R11" s="78">
        <f t="shared" si="6"/>
        <v>87076</v>
      </c>
      <c r="S11" s="77">
        <f t="shared" si="7"/>
        <v>0</v>
      </c>
      <c r="T11" s="77">
        <f t="shared" si="8"/>
        <v>-32603</v>
      </c>
      <c r="U11" s="77">
        <f t="shared" si="9"/>
        <v>54473</v>
      </c>
      <c r="V11" s="22"/>
    </row>
    <row r="12" spans="1:22" s="47" customFormat="1" x14ac:dyDescent="0.2">
      <c r="A12" s="41" t="s">
        <v>29</v>
      </c>
      <c r="B12" s="41" t="s">
        <v>30</v>
      </c>
      <c r="C12" s="42" t="s">
        <v>132</v>
      </c>
      <c r="D12" s="67">
        <v>0</v>
      </c>
      <c r="E12" s="43">
        <v>130192</v>
      </c>
      <c r="F12" s="44">
        <f t="shared" si="10"/>
        <v>0</v>
      </c>
      <c r="G12" s="43">
        <v>130192</v>
      </c>
      <c r="H12" s="45">
        <v>0</v>
      </c>
      <c r="I12" s="46">
        <v>1</v>
      </c>
      <c r="J12" s="46">
        <v>0</v>
      </c>
      <c r="K12" s="75">
        <f t="shared" si="1"/>
        <v>0.7</v>
      </c>
      <c r="L12" s="76">
        <f t="shared" si="2"/>
        <v>0.7</v>
      </c>
      <c r="M12" s="77">
        <f>VLOOKUP(B12,'Election Results by State'!$B$3:$J$52,9,FALSE)</f>
        <v>212336.13725490196</v>
      </c>
      <c r="N12" s="78">
        <f t="shared" si="3"/>
        <v>63701</v>
      </c>
      <c r="O12" s="77">
        <f t="shared" si="4"/>
        <v>148635</v>
      </c>
      <c r="P12" s="77">
        <v>0</v>
      </c>
      <c r="Q12" s="77">
        <f t="shared" si="5"/>
        <v>212336</v>
      </c>
      <c r="R12" s="78">
        <f t="shared" si="6"/>
        <v>63701</v>
      </c>
      <c r="S12" s="77">
        <f t="shared" si="7"/>
        <v>18443</v>
      </c>
      <c r="T12" s="77">
        <f t="shared" si="8"/>
        <v>0</v>
      </c>
      <c r="U12" s="77">
        <f t="shared" si="9"/>
        <v>82144</v>
      </c>
      <c r="V12" s="22"/>
    </row>
    <row r="13" spans="1:22" s="47" customFormat="1" x14ac:dyDescent="0.2">
      <c r="A13" s="41" t="s">
        <v>29</v>
      </c>
      <c r="B13" s="41" t="s">
        <v>30</v>
      </c>
      <c r="C13" s="42" t="s">
        <v>133</v>
      </c>
      <c r="D13" s="67">
        <v>179245</v>
      </c>
      <c r="E13" s="43">
        <v>0</v>
      </c>
      <c r="F13" s="44">
        <f t="shared" si="10"/>
        <v>182101</v>
      </c>
      <c r="G13" s="43">
        <v>182101</v>
      </c>
      <c r="H13" s="45">
        <v>1</v>
      </c>
      <c r="I13" s="46">
        <v>0</v>
      </c>
      <c r="J13" s="46">
        <v>0</v>
      </c>
      <c r="K13" s="75">
        <f t="shared" si="1"/>
        <v>0.7</v>
      </c>
      <c r="L13" s="76">
        <f t="shared" si="2"/>
        <v>0.7</v>
      </c>
      <c r="M13" s="77">
        <f>VLOOKUP(B13,'Election Results by State'!$B$3:$J$52,9,FALSE)</f>
        <v>212336.13725490196</v>
      </c>
      <c r="N13" s="78">
        <f t="shared" si="3"/>
        <v>179245</v>
      </c>
      <c r="O13" s="77">
        <f t="shared" si="4"/>
        <v>182101</v>
      </c>
      <c r="P13" s="77">
        <v>0</v>
      </c>
      <c r="Q13" s="77">
        <f t="shared" si="5"/>
        <v>361346</v>
      </c>
      <c r="R13" s="78">
        <f t="shared" si="6"/>
        <v>0</v>
      </c>
      <c r="S13" s="77">
        <f t="shared" si="7"/>
        <v>182101</v>
      </c>
      <c r="T13" s="77">
        <f t="shared" si="8"/>
        <v>-182101</v>
      </c>
      <c r="U13" s="77">
        <f t="shared" si="9"/>
        <v>179245</v>
      </c>
      <c r="V13" s="22"/>
    </row>
    <row r="14" spans="1:22" s="47" customFormat="1" x14ac:dyDescent="0.2">
      <c r="A14" s="41" t="s">
        <v>29</v>
      </c>
      <c r="B14" s="41" t="s">
        <v>30</v>
      </c>
      <c r="C14" s="42" t="s">
        <v>134</v>
      </c>
      <c r="D14" s="67">
        <v>224549</v>
      </c>
      <c r="E14" s="43">
        <v>0</v>
      </c>
      <c r="F14" s="44">
        <f t="shared" si="10"/>
        <v>224549</v>
      </c>
      <c r="G14" s="43">
        <v>224549</v>
      </c>
      <c r="H14" s="45">
        <v>1</v>
      </c>
      <c r="I14" s="46">
        <v>0</v>
      </c>
      <c r="J14" s="46">
        <v>0</v>
      </c>
      <c r="K14" s="75">
        <f t="shared" si="1"/>
        <v>0.7</v>
      </c>
      <c r="L14" s="76">
        <f t="shared" si="2"/>
        <v>0.7</v>
      </c>
      <c r="M14" s="77">
        <f>VLOOKUP(B14,'Election Results by State'!$B$3:$J$52,9,FALSE)</f>
        <v>212336.13725490196</v>
      </c>
      <c r="N14" s="78">
        <f t="shared" si="3"/>
        <v>224549</v>
      </c>
      <c r="O14" s="77">
        <f t="shared" si="4"/>
        <v>224549</v>
      </c>
      <c r="P14" s="77">
        <v>0</v>
      </c>
      <c r="Q14" s="77">
        <f t="shared" si="5"/>
        <v>449098</v>
      </c>
      <c r="R14" s="78">
        <f t="shared" si="6"/>
        <v>0</v>
      </c>
      <c r="S14" s="77">
        <f t="shared" si="7"/>
        <v>224549</v>
      </c>
      <c r="T14" s="77">
        <f t="shared" si="8"/>
        <v>-224549</v>
      </c>
      <c r="U14" s="77">
        <f t="shared" si="9"/>
        <v>224549</v>
      </c>
      <c r="V14" s="22"/>
    </row>
    <row r="15" spans="1:22" s="47" customFormat="1" x14ac:dyDescent="0.2">
      <c r="A15" s="41" t="s">
        <v>29</v>
      </c>
      <c r="B15" s="41" t="s">
        <v>30</v>
      </c>
      <c r="C15" s="42" t="s">
        <v>135</v>
      </c>
      <c r="D15" s="67">
        <v>0</v>
      </c>
      <c r="E15" s="43">
        <v>137471</v>
      </c>
      <c r="F15" s="44">
        <f t="shared" si="10"/>
        <v>150</v>
      </c>
      <c r="G15" s="43">
        <v>137621</v>
      </c>
      <c r="H15" s="45">
        <v>0</v>
      </c>
      <c r="I15" s="46">
        <v>1</v>
      </c>
      <c r="J15" s="46">
        <v>0</v>
      </c>
      <c r="K15" s="75">
        <f t="shared" si="1"/>
        <v>0.7</v>
      </c>
      <c r="L15" s="76">
        <f t="shared" si="2"/>
        <v>0.7</v>
      </c>
      <c r="M15" s="77">
        <f>VLOOKUP(B15,'Election Results by State'!$B$3:$J$52,9,FALSE)</f>
        <v>212336.13725490196</v>
      </c>
      <c r="N15" s="78">
        <f t="shared" si="3"/>
        <v>63701</v>
      </c>
      <c r="O15" s="77">
        <f t="shared" si="4"/>
        <v>148635</v>
      </c>
      <c r="P15" s="77">
        <v>0</v>
      </c>
      <c r="Q15" s="77">
        <f t="shared" si="5"/>
        <v>212336</v>
      </c>
      <c r="R15" s="78">
        <f t="shared" si="6"/>
        <v>63701</v>
      </c>
      <c r="S15" s="77">
        <f t="shared" si="7"/>
        <v>11164</v>
      </c>
      <c r="T15" s="77">
        <f t="shared" si="8"/>
        <v>-150</v>
      </c>
      <c r="U15" s="77">
        <f t="shared" si="9"/>
        <v>74715</v>
      </c>
      <c r="V15" s="22"/>
    </row>
    <row r="16" spans="1:22" s="47" customFormat="1" x14ac:dyDescent="0.2">
      <c r="A16" s="41" t="s">
        <v>29</v>
      </c>
      <c r="B16" s="41" t="s">
        <v>30</v>
      </c>
      <c r="C16" s="42" t="s">
        <v>136</v>
      </c>
      <c r="D16" s="67">
        <v>0</v>
      </c>
      <c r="E16" s="43">
        <v>242792</v>
      </c>
      <c r="F16" s="44">
        <f t="shared" si="10"/>
        <v>0</v>
      </c>
      <c r="G16" s="43">
        <v>242792</v>
      </c>
      <c r="H16" s="45">
        <v>0</v>
      </c>
      <c r="I16" s="46">
        <v>1</v>
      </c>
      <c r="J16" s="46">
        <v>0</v>
      </c>
      <c r="K16" s="75">
        <f t="shared" si="1"/>
        <v>0.7</v>
      </c>
      <c r="L16" s="76">
        <f t="shared" si="2"/>
        <v>0.7</v>
      </c>
      <c r="M16" s="77">
        <f>VLOOKUP(B16,'Election Results by State'!$B$3:$J$52,9,FALSE)</f>
        <v>212336.13725490196</v>
      </c>
      <c r="N16" s="78">
        <f t="shared" si="3"/>
        <v>104054</v>
      </c>
      <c r="O16" s="77">
        <f t="shared" si="4"/>
        <v>242792</v>
      </c>
      <c r="P16" s="77">
        <v>0</v>
      </c>
      <c r="Q16" s="77">
        <f t="shared" si="5"/>
        <v>346846</v>
      </c>
      <c r="R16" s="78">
        <f t="shared" si="6"/>
        <v>104054</v>
      </c>
      <c r="S16" s="77">
        <f t="shared" si="7"/>
        <v>0</v>
      </c>
      <c r="T16" s="77">
        <f t="shared" si="8"/>
        <v>0</v>
      </c>
      <c r="U16" s="77">
        <f t="shared" si="9"/>
        <v>104054</v>
      </c>
      <c r="V16" s="22"/>
    </row>
    <row r="17" spans="1:22" s="47" customFormat="1" x14ac:dyDescent="0.2">
      <c r="A17" s="41" t="s">
        <v>29</v>
      </c>
      <c r="B17" s="41" t="s">
        <v>30</v>
      </c>
      <c r="C17" s="42" t="s">
        <v>137</v>
      </c>
      <c r="D17" s="67">
        <v>0</v>
      </c>
      <c r="E17" s="43">
        <v>110955</v>
      </c>
      <c r="F17" s="44">
        <f t="shared" si="10"/>
        <v>0</v>
      </c>
      <c r="G17" s="43">
        <v>110955</v>
      </c>
      <c r="H17" s="45">
        <v>0</v>
      </c>
      <c r="I17" s="46">
        <v>1</v>
      </c>
      <c r="J17" s="46">
        <v>0</v>
      </c>
      <c r="K17" s="75">
        <f t="shared" si="1"/>
        <v>0.7</v>
      </c>
      <c r="L17" s="76">
        <f t="shared" si="2"/>
        <v>0.7</v>
      </c>
      <c r="M17" s="77">
        <f>VLOOKUP(B17,'Election Results by State'!$B$3:$J$52,9,FALSE)</f>
        <v>212336.13725490196</v>
      </c>
      <c r="N17" s="78">
        <f t="shared" si="3"/>
        <v>63701</v>
      </c>
      <c r="O17" s="77">
        <f t="shared" si="4"/>
        <v>148635</v>
      </c>
      <c r="P17" s="77">
        <v>0</v>
      </c>
      <c r="Q17" s="77">
        <f t="shared" si="5"/>
        <v>212336</v>
      </c>
      <c r="R17" s="78">
        <f t="shared" si="6"/>
        <v>63701</v>
      </c>
      <c r="S17" s="77">
        <f t="shared" si="7"/>
        <v>37680</v>
      </c>
      <c r="T17" s="77">
        <f t="shared" si="8"/>
        <v>0</v>
      </c>
      <c r="U17" s="77">
        <f t="shared" si="9"/>
        <v>101381</v>
      </c>
      <c r="V17" s="22"/>
    </row>
    <row r="18" spans="1:22" s="47" customFormat="1" x14ac:dyDescent="0.2">
      <c r="A18" s="41" t="s">
        <v>29</v>
      </c>
      <c r="B18" s="41" t="s">
        <v>30</v>
      </c>
      <c r="C18" s="42" t="s">
        <v>138</v>
      </c>
      <c r="D18" s="67">
        <v>0</v>
      </c>
      <c r="E18" s="43">
        <v>130142</v>
      </c>
      <c r="F18" s="44">
        <f t="shared" si="10"/>
        <v>8</v>
      </c>
      <c r="G18" s="43">
        <v>130150</v>
      </c>
      <c r="H18" s="45">
        <v>0</v>
      </c>
      <c r="I18" s="46">
        <v>1</v>
      </c>
      <c r="J18" s="46">
        <v>0</v>
      </c>
      <c r="K18" s="75">
        <f t="shared" si="1"/>
        <v>0.7</v>
      </c>
      <c r="L18" s="76">
        <f t="shared" si="2"/>
        <v>0.7</v>
      </c>
      <c r="M18" s="77">
        <f>VLOOKUP(B18,'Election Results by State'!$B$3:$J$52,9,FALSE)</f>
        <v>212336.13725490196</v>
      </c>
      <c r="N18" s="78">
        <f t="shared" si="3"/>
        <v>63701</v>
      </c>
      <c r="O18" s="77">
        <f t="shared" si="4"/>
        <v>148635</v>
      </c>
      <c r="P18" s="77">
        <v>0</v>
      </c>
      <c r="Q18" s="77">
        <f t="shared" si="5"/>
        <v>212336</v>
      </c>
      <c r="R18" s="78">
        <f t="shared" si="6"/>
        <v>63701</v>
      </c>
      <c r="S18" s="77">
        <f t="shared" si="7"/>
        <v>18493</v>
      </c>
      <c r="T18" s="77">
        <f t="shared" si="8"/>
        <v>-8</v>
      </c>
      <c r="U18" s="77">
        <f t="shared" si="9"/>
        <v>82186</v>
      </c>
      <c r="V18" s="22"/>
    </row>
    <row r="19" spans="1:22" s="47" customFormat="1" x14ac:dyDescent="0.2">
      <c r="A19" s="41" t="s">
        <v>29</v>
      </c>
      <c r="B19" s="41" t="s">
        <v>30</v>
      </c>
      <c r="C19" s="42" t="s">
        <v>139</v>
      </c>
      <c r="D19" s="67">
        <v>0</v>
      </c>
      <c r="E19" s="43">
        <v>131342</v>
      </c>
      <c r="F19" s="44">
        <f t="shared" si="10"/>
        <v>43910</v>
      </c>
      <c r="G19" s="43">
        <v>175252</v>
      </c>
      <c r="H19" s="45">
        <v>0</v>
      </c>
      <c r="I19" s="46">
        <v>1</v>
      </c>
      <c r="J19" s="46">
        <v>0</v>
      </c>
      <c r="K19" s="75">
        <f t="shared" si="1"/>
        <v>0.7</v>
      </c>
      <c r="L19" s="76">
        <f t="shared" si="2"/>
        <v>0.7</v>
      </c>
      <c r="M19" s="77">
        <f>VLOOKUP(B19,'Election Results by State'!$B$3:$J$52,9,FALSE)</f>
        <v>212336.13725490196</v>
      </c>
      <c r="N19" s="78">
        <f t="shared" si="3"/>
        <v>63701</v>
      </c>
      <c r="O19" s="77">
        <f t="shared" si="4"/>
        <v>148635</v>
      </c>
      <c r="P19" s="77">
        <v>0</v>
      </c>
      <c r="Q19" s="77">
        <f t="shared" si="5"/>
        <v>212336</v>
      </c>
      <c r="R19" s="78">
        <f t="shared" si="6"/>
        <v>63701</v>
      </c>
      <c r="S19" s="77">
        <f t="shared" si="7"/>
        <v>17293</v>
      </c>
      <c r="T19" s="77">
        <f t="shared" si="8"/>
        <v>-43910</v>
      </c>
      <c r="U19" s="77">
        <f t="shared" si="9"/>
        <v>37084</v>
      </c>
      <c r="V19" s="22"/>
    </row>
    <row r="20" spans="1:22" s="47" customFormat="1" x14ac:dyDescent="0.2">
      <c r="A20" s="41" t="s">
        <v>29</v>
      </c>
      <c r="B20" s="41" t="s">
        <v>30</v>
      </c>
      <c r="C20" s="42" t="s">
        <v>140</v>
      </c>
      <c r="D20" s="67">
        <v>0</v>
      </c>
      <c r="E20" s="43">
        <v>130211</v>
      </c>
      <c r="F20" s="44">
        <f t="shared" si="10"/>
        <v>29113</v>
      </c>
      <c r="G20" s="43">
        <v>159324</v>
      </c>
      <c r="H20" s="45">
        <v>0</v>
      </c>
      <c r="I20" s="46">
        <v>1</v>
      </c>
      <c r="J20" s="46">
        <v>0</v>
      </c>
      <c r="K20" s="75">
        <f t="shared" si="1"/>
        <v>0.7</v>
      </c>
      <c r="L20" s="76">
        <f t="shared" si="2"/>
        <v>0.7</v>
      </c>
      <c r="M20" s="77">
        <f>VLOOKUP(B20,'Election Results by State'!$B$3:$J$52,9,FALSE)</f>
        <v>212336.13725490196</v>
      </c>
      <c r="N20" s="78">
        <f t="shared" si="3"/>
        <v>63701</v>
      </c>
      <c r="O20" s="77">
        <f t="shared" si="4"/>
        <v>148635</v>
      </c>
      <c r="P20" s="77">
        <v>0</v>
      </c>
      <c r="Q20" s="77">
        <f t="shared" si="5"/>
        <v>212336</v>
      </c>
      <c r="R20" s="78">
        <f t="shared" si="6"/>
        <v>63701</v>
      </c>
      <c r="S20" s="77">
        <f t="shared" si="7"/>
        <v>18424</v>
      </c>
      <c r="T20" s="77">
        <f t="shared" si="8"/>
        <v>-29113</v>
      </c>
      <c r="U20" s="77">
        <f t="shared" si="9"/>
        <v>53012</v>
      </c>
      <c r="V20" s="22"/>
    </row>
    <row r="21" spans="1:22" s="47" customFormat="1" x14ac:dyDescent="0.2">
      <c r="A21" s="41" t="s">
        <v>31</v>
      </c>
      <c r="B21" s="41" t="s">
        <v>32</v>
      </c>
      <c r="C21" s="42" t="s">
        <v>124</v>
      </c>
      <c r="D21" s="67">
        <v>0</v>
      </c>
      <c r="E21" s="43">
        <v>0</v>
      </c>
      <c r="F21" s="44">
        <f t="shared" si="10"/>
        <v>0</v>
      </c>
      <c r="G21" s="43">
        <v>0</v>
      </c>
      <c r="H21" s="45">
        <v>0</v>
      </c>
      <c r="I21" s="46">
        <v>0</v>
      </c>
      <c r="J21" s="46">
        <v>0</v>
      </c>
      <c r="K21" s="75">
        <f t="shared" si="1"/>
        <v>0.7</v>
      </c>
      <c r="L21" s="76">
        <f t="shared" si="2"/>
        <v>0.7</v>
      </c>
      <c r="M21" s="77">
        <f>VLOOKUP(B21,'Election Results by State'!$B$3:$J$52,9,FALSE)</f>
        <v>326263.71428571426</v>
      </c>
      <c r="N21" s="78">
        <f t="shared" si="3"/>
        <v>0</v>
      </c>
      <c r="O21" s="77">
        <f t="shared" si="4"/>
        <v>0</v>
      </c>
      <c r="P21" s="77">
        <v>0</v>
      </c>
      <c r="Q21" s="77">
        <f t="shared" si="5"/>
        <v>0</v>
      </c>
      <c r="R21" s="78">
        <f t="shared" si="6"/>
        <v>0</v>
      </c>
      <c r="S21" s="77">
        <f t="shared" si="7"/>
        <v>0</v>
      </c>
      <c r="T21" s="77">
        <f t="shared" si="8"/>
        <v>0</v>
      </c>
      <c r="U21" s="77">
        <f t="shared" si="9"/>
        <v>0</v>
      </c>
      <c r="V21" s="22"/>
    </row>
    <row r="22" spans="1:22" s="47" customFormat="1" x14ac:dyDescent="0.2">
      <c r="A22" s="41" t="s">
        <v>33</v>
      </c>
      <c r="B22" s="41" t="s">
        <v>34</v>
      </c>
      <c r="C22" s="42" t="s">
        <v>124</v>
      </c>
      <c r="D22" s="67">
        <v>0</v>
      </c>
      <c r="E22" s="43">
        <v>0</v>
      </c>
      <c r="F22" s="44">
        <f t="shared" si="10"/>
        <v>0</v>
      </c>
      <c r="G22" s="43">
        <v>0</v>
      </c>
      <c r="H22" s="45">
        <v>0</v>
      </c>
      <c r="I22" s="46">
        <v>0</v>
      </c>
      <c r="J22" s="46">
        <v>0</v>
      </c>
      <c r="K22" s="75">
        <f t="shared" si="1"/>
        <v>0.7</v>
      </c>
      <c r="L22" s="76">
        <f t="shared" si="2"/>
        <v>0.7</v>
      </c>
      <c r="M22" s="77">
        <f>VLOOKUP(B22,'Election Results by State'!$B$3:$J$52,9,FALSE)</f>
        <v>305479.8</v>
      </c>
      <c r="N22" s="78">
        <f t="shared" si="3"/>
        <v>0</v>
      </c>
      <c r="O22" s="77">
        <f t="shared" si="4"/>
        <v>0</v>
      </c>
      <c r="P22" s="77">
        <v>0</v>
      </c>
      <c r="Q22" s="77">
        <f t="shared" si="5"/>
        <v>0</v>
      </c>
      <c r="R22" s="78">
        <f t="shared" si="6"/>
        <v>0</v>
      </c>
      <c r="S22" s="77">
        <f t="shared" si="7"/>
        <v>0</v>
      </c>
      <c r="T22" s="77">
        <f t="shared" si="8"/>
        <v>0</v>
      </c>
      <c r="U22" s="77">
        <f t="shared" si="9"/>
        <v>0</v>
      </c>
      <c r="V22" s="22"/>
    </row>
    <row r="23" spans="1:22" s="47" customFormat="1" x14ac:dyDescent="0.2">
      <c r="A23" s="41" t="s">
        <v>35</v>
      </c>
      <c r="B23" s="41" t="s">
        <v>36</v>
      </c>
      <c r="C23" s="42" t="s">
        <v>124</v>
      </c>
      <c r="D23" s="67">
        <v>0</v>
      </c>
      <c r="E23" s="43">
        <v>0</v>
      </c>
      <c r="F23" s="44">
        <f t="shared" si="10"/>
        <v>0</v>
      </c>
      <c r="G23" s="43">
        <v>0</v>
      </c>
      <c r="H23" s="45">
        <v>0</v>
      </c>
      <c r="I23" s="46">
        <v>0</v>
      </c>
      <c r="J23" s="46">
        <v>0</v>
      </c>
      <c r="K23" s="79">
        <f t="shared" si="1"/>
        <v>0.7</v>
      </c>
      <c r="L23" s="80">
        <f t="shared" si="2"/>
        <v>0.7</v>
      </c>
      <c r="M23" s="81">
        <f>VLOOKUP(B23,'Election Results by State'!$B$3:$J$52,9,FALSE)</f>
        <v>385457</v>
      </c>
      <c r="N23" s="82">
        <f t="shared" si="3"/>
        <v>0</v>
      </c>
      <c r="O23" s="81">
        <f t="shared" si="4"/>
        <v>0</v>
      </c>
      <c r="P23" s="81">
        <v>0</v>
      </c>
      <c r="Q23" s="81">
        <f t="shared" si="5"/>
        <v>0</v>
      </c>
      <c r="R23" s="82">
        <f t="shared" si="6"/>
        <v>0</v>
      </c>
      <c r="S23" s="81">
        <f t="shared" si="7"/>
        <v>0</v>
      </c>
      <c r="T23" s="81">
        <f t="shared" si="8"/>
        <v>0</v>
      </c>
      <c r="U23" s="81">
        <f t="shared" si="9"/>
        <v>0</v>
      </c>
      <c r="V23" s="22"/>
    </row>
    <row r="24" spans="1:22" s="62" customFormat="1" x14ac:dyDescent="0.2">
      <c r="A24" s="55" t="s">
        <v>37</v>
      </c>
      <c r="B24" s="55" t="s">
        <v>38</v>
      </c>
      <c r="C24" s="56" t="s">
        <v>129</v>
      </c>
      <c r="D24" s="68" t="s">
        <v>1</v>
      </c>
      <c r="E24" s="57" t="s">
        <v>1</v>
      </c>
      <c r="F24" s="58" t="s">
        <v>1</v>
      </c>
      <c r="G24" s="57" t="s">
        <v>1</v>
      </c>
      <c r="H24" s="59">
        <v>0</v>
      </c>
      <c r="I24" s="60">
        <v>1</v>
      </c>
      <c r="J24" s="60">
        <v>0</v>
      </c>
      <c r="K24" s="83">
        <f t="shared" si="1"/>
        <v>0.7</v>
      </c>
      <c r="L24" s="84">
        <f t="shared" si="2"/>
        <v>0.7</v>
      </c>
      <c r="M24" s="85">
        <f>VLOOKUP(B24,'Election Results by State'!$B$3:$J$52,9,FALSE)</f>
        <v>286374.92</v>
      </c>
      <c r="N24" s="86">
        <f t="shared" si="3"/>
        <v>85912</v>
      </c>
      <c r="O24" s="85">
        <f t="shared" si="4"/>
        <v>200462</v>
      </c>
      <c r="P24" s="85">
        <v>0</v>
      </c>
      <c r="Q24" s="85">
        <f t="shared" si="5"/>
        <v>286374</v>
      </c>
      <c r="R24" s="86">
        <f t="shared" ref="R24:U25" si="11">N24</f>
        <v>85912</v>
      </c>
      <c r="S24" s="85">
        <f t="shared" si="11"/>
        <v>200462</v>
      </c>
      <c r="T24" s="85">
        <f t="shared" si="11"/>
        <v>0</v>
      </c>
      <c r="U24" s="85">
        <f t="shared" si="11"/>
        <v>286374</v>
      </c>
      <c r="V24" s="61" t="s">
        <v>131</v>
      </c>
    </row>
    <row r="25" spans="1:22" s="62" customFormat="1" x14ac:dyDescent="0.2">
      <c r="A25" s="55" t="s">
        <v>37</v>
      </c>
      <c r="B25" s="55" t="s">
        <v>38</v>
      </c>
      <c r="C25" s="56" t="s">
        <v>141</v>
      </c>
      <c r="D25" s="68" t="s">
        <v>1</v>
      </c>
      <c r="E25" s="57" t="s">
        <v>1</v>
      </c>
      <c r="F25" s="58" t="s">
        <v>1</v>
      </c>
      <c r="G25" s="57" t="s">
        <v>1</v>
      </c>
      <c r="H25" s="59">
        <v>0</v>
      </c>
      <c r="I25" s="60">
        <v>1</v>
      </c>
      <c r="J25" s="60">
        <v>0</v>
      </c>
      <c r="K25" s="83">
        <f t="shared" si="1"/>
        <v>0.7</v>
      </c>
      <c r="L25" s="84">
        <f t="shared" si="2"/>
        <v>0.7</v>
      </c>
      <c r="M25" s="85">
        <f>VLOOKUP(B25,'Election Results by State'!$B$3:$J$52,9,FALSE)</f>
        <v>286374.92</v>
      </c>
      <c r="N25" s="86">
        <f t="shared" si="3"/>
        <v>85912</v>
      </c>
      <c r="O25" s="85">
        <f t="shared" si="4"/>
        <v>200462</v>
      </c>
      <c r="P25" s="85">
        <v>0</v>
      </c>
      <c r="Q25" s="85">
        <f t="shared" si="5"/>
        <v>286374</v>
      </c>
      <c r="R25" s="86">
        <f t="shared" si="11"/>
        <v>85912</v>
      </c>
      <c r="S25" s="85">
        <f t="shared" si="11"/>
        <v>200462</v>
      </c>
      <c r="T25" s="85">
        <f t="shared" si="11"/>
        <v>0</v>
      </c>
      <c r="U25" s="85">
        <f t="shared" si="11"/>
        <v>286374</v>
      </c>
      <c r="V25" s="61" t="s">
        <v>131</v>
      </c>
    </row>
    <row r="26" spans="1:22" s="47" customFormat="1" x14ac:dyDescent="0.2">
      <c r="A26" s="41" t="s">
        <v>37</v>
      </c>
      <c r="B26" s="41" t="s">
        <v>38</v>
      </c>
      <c r="C26" s="42" t="s">
        <v>142</v>
      </c>
      <c r="D26" s="67">
        <v>0</v>
      </c>
      <c r="E26" s="43">
        <v>202832</v>
      </c>
      <c r="F26" s="44">
        <f t="shared" ref="F26:F35" si="12">G26-SUM(E26:E26)</f>
        <v>58967</v>
      </c>
      <c r="G26" s="43">
        <v>261799</v>
      </c>
      <c r="H26" s="45">
        <v>0</v>
      </c>
      <c r="I26" s="46">
        <v>1</v>
      </c>
      <c r="J26" s="46">
        <v>0</v>
      </c>
      <c r="K26" s="79">
        <f t="shared" si="1"/>
        <v>0.7</v>
      </c>
      <c r="L26" s="80">
        <f t="shared" si="2"/>
        <v>0.7</v>
      </c>
      <c r="M26" s="81">
        <f>VLOOKUP(B26,'Election Results by State'!$B$3:$J$52,9,FALSE)</f>
        <v>286374.92</v>
      </c>
      <c r="N26" s="82">
        <f t="shared" si="3"/>
        <v>86928</v>
      </c>
      <c r="O26" s="81">
        <f t="shared" si="4"/>
        <v>202832</v>
      </c>
      <c r="P26" s="81">
        <v>0</v>
      </c>
      <c r="Q26" s="81">
        <f t="shared" si="5"/>
        <v>289760</v>
      </c>
      <c r="R26" s="82">
        <f t="shared" si="6"/>
        <v>86928</v>
      </c>
      <c r="S26" s="81">
        <f t="shared" si="7"/>
        <v>0</v>
      </c>
      <c r="T26" s="81">
        <f t="shared" si="8"/>
        <v>-58967</v>
      </c>
      <c r="U26" s="81">
        <f t="shared" si="9"/>
        <v>27961</v>
      </c>
      <c r="V26" s="22"/>
    </row>
    <row r="27" spans="1:22" s="47" customFormat="1" x14ac:dyDescent="0.2">
      <c r="A27" s="41" t="s">
        <v>39</v>
      </c>
      <c r="B27" s="41" t="s">
        <v>40</v>
      </c>
      <c r="C27" s="42" t="s">
        <v>130</v>
      </c>
      <c r="D27" s="67">
        <v>0</v>
      </c>
      <c r="E27" s="43">
        <v>224494</v>
      </c>
      <c r="F27" s="44">
        <f t="shared" si="12"/>
        <v>200</v>
      </c>
      <c r="G27" s="43">
        <v>224694</v>
      </c>
      <c r="H27" s="45">
        <v>0</v>
      </c>
      <c r="I27" s="46">
        <v>1</v>
      </c>
      <c r="J27" s="46">
        <v>0</v>
      </c>
      <c r="K27" s="75">
        <f t="shared" si="1"/>
        <v>0.7</v>
      </c>
      <c r="L27" s="76">
        <f t="shared" si="2"/>
        <v>0.7</v>
      </c>
      <c r="M27" s="77">
        <f>VLOOKUP(B27,'Election Results by State'!$B$3:$J$52,9,FALSE)</f>
        <v>246060</v>
      </c>
      <c r="N27" s="78">
        <f t="shared" si="3"/>
        <v>96212</v>
      </c>
      <c r="O27" s="77">
        <f t="shared" si="4"/>
        <v>224494</v>
      </c>
      <c r="P27" s="77">
        <v>0</v>
      </c>
      <c r="Q27" s="77">
        <f t="shared" si="5"/>
        <v>320706</v>
      </c>
      <c r="R27" s="78">
        <f t="shared" si="6"/>
        <v>96212</v>
      </c>
      <c r="S27" s="77">
        <f t="shared" si="7"/>
        <v>0</v>
      </c>
      <c r="T27" s="77">
        <f t="shared" si="8"/>
        <v>-200</v>
      </c>
      <c r="U27" s="77">
        <f t="shared" si="9"/>
        <v>96012</v>
      </c>
      <c r="V27" s="22"/>
    </row>
    <row r="28" spans="1:22" s="47" customFormat="1" x14ac:dyDescent="0.2">
      <c r="A28" s="41" t="s">
        <v>39</v>
      </c>
      <c r="B28" s="41" t="s">
        <v>40</v>
      </c>
      <c r="C28" s="42" t="s">
        <v>143</v>
      </c>
      <c r="D28" s="67">
        <v>0</v>
      </c>
      <c r="E28" s="43">
        <v>231368</v>
      </c>
      <c r="F28" s="44">
        <f t="shared" si="12"/>
        <v>106</v>
      </c>
      <c r="G28" s="43">
        <v>231474</v>
      </c>
      <c r="H28" s="45">
        <v>0</v>
      </c>
      <c r="I28" s="46">
        <v>1</v>
      </c>
      <c r="J28" s="46">
        <v>0</v>
      </c>
      <c r="K28" s="75">
        <f t="shared" si="1"/>
        <v>0.7</v>
      </c>
      <c r="L28" s="76">
        <f t="shared" si="2"/>
        <v>0.7</v>
      </c>
      <c r="M28" s="77">
        <f>VLOOKUP(B28,'Election Results by State'!$B$3:$J$52,9,FALSE)</f>
        <v>246060</v>
      </c>
      <c r="N28" s="78">
        <f t="shared" si="3"/>
        <v>99158</v>
      </c>
      <c r="O28" s="77">
        <f t="shared" si="4"/>
        <v>231368</v>
      </c>
      <c r="P28" s="77">
        <v>0</v>
      </c>
      <c r="Q28" s="77">
        <f t="shared" si="5"/>
        <v>330526</v>
      </c>
      <c r="R28" s="78">
        <f t="shared" si="6"/>
        <v>99158</v>
      </c>
      <c r="S28" s="77">
        <f t="shared" si="7"/>
        <v>0</v>
      </c>
      <c r="T28" s="77">
        <f t="shared" si="8"/>
        <v>-106</v>
      </c>
      <c r="U28" s="77">
        <f t="shared" si="9"/>
        <v>99052</v>
      </c>
      <c r="V28" s="22"/>
    </row>
    <row r="29" spans="1:22" s="47" customFormat="1" x14ac:dyDescent="0.2">
      <c r="A29" s="41" t="s">
        <v>41</v>
      </c>
      <c r="B29" s="41" t="s">
        <v>42</v>
      </c>
      <c r="C29" s="42" t="s">
        <v>124</v>
      </c>
      <c r="D29" s="67">
        <v>0</v>
      </c>
      <c r="E29" s="43">
        <v>0</v>
      </c>
      <c r="F29" s="44">
        <f t="shared" si="12"/>
        <v>0</v>
      </c>
      <c r="G29" s="43">
        <v>0</v>
      </c>
      <c r="H29" s="45">
        <v>0</v>
      </c>
      <c r="I29" s="46">
        <v>0</v>
      </c>
      <c r="J29" s="46">
        <v>0</v>
      </c>
      <c r="K29" s="75">
        <f t="shared" si="1"/>
        <v>0.7</v>
      </c>
      <c r="L29" s="76">
        <f t="shared" si="2"/>
        <v>0.7</v>
      </c>
      <c r="M29" s="77">
        <f>VLOOKUP(B29,'Election Results by State'!$B$3:$J$52,9,FALSE)</f>
        <v>228032</v>
      </c>
      <c r="N29" s="78">
        <f t="shared" si="3"/>
        <v>0</v>
      </c>
      <c r="O29" s="77">
        <f t="shared" si="4"/>
        <v>0</v>
      </c>
      <c r="P29" s="77">
        <v>0</v>
      </c>
      <c r="Q29" s="77">
        <f t="shared" si="5"/>
        <v>0</v>
      </c>
      <c r="R29" s="78">
        <f t="shared" si="6"/>
        <v>0</v>
      </c>
      <c r="S29" s="77">
        <f t="shared" si="7"/>
        <v>0</v>
      </c>
      <c r="T29" s="77">
        <f t="shared" si="8"/>
        <v>0</v>
      </c>
      <c r="U29" s="77">
        <f t="shared" si="9"/>
        <v>0</v>
      </c>
      <c r="V29" s="22"/>
    </row>
    <row r="30" spans="1:22" s="47" customFormat="1" x14ac:dyDescent="0.2">
      <c r="A30" s="41" t="s">
        <v>43</v>
      </c>
      <c r="B30" s="41" t="s">
        <v>44</v>
      </c>
      <c r="C30" s="42" t="s">
        <v>124</v>
      </c>
      <c r="D30" s="67">
        <v>0</v>
      </c>
      <c r="E30" s="43">
        <v>0</v>
      </c>
      <c r="F30" s="44">
        <f t="shared" si="12"/>
        <v>0</v>
      </c>
      <c r="G30" s="43">
        <v>0</v>
      </c>
      <c r="H30" s="45">
        <v>0</v>
      </c>
      <c r="I30" s="46">
        <v>0</v>
      </c>
      <c r="J30" s="46">
        <v>0</v>
      </c>
      <c r="K30" s="75">
        <f t="shared" si="1"/>
        <v>0.7</v>
      </c>
      <c r="L30" s="76">
        <f t="shared" si="2"/>
        <v>0.7</v>
      </c>
      <c r="M30" s="77">
        <f>VLOOKUP(B30,'Election Results by State'!$B$3:$J$52,9,FALSE)</f>
        <v>318926</v>
      </c>
      <c r="N30" s="78">
        <f t="shared" si="3"/>
        <v>0</v>
      </c>
      <c r="O30" s="77">
        <f t="shared" si="4"/>
        <v>0</v>
      </c>
      <c r="P30" s="77">
        <v>0</v>
      </c>
      <c r="Q30" s="77">
        <f t="shared" si="5"/>
        <v>0</v>
      </c>
      <c r="R30" s="78">
        <f t="shared" si="6"/>
        <v>0</v>
      </c>
      <c r="S30" s="77">
        <f t="shared" si="7"/>
        <v>0</v>
      </c>
      <c r="T30" s="77">
        <f t="shared" si="8"/>
        <v>0</v>
      </c>
      <c r="U30" s="77">
        <f t="shared" si="9"/>
        <v>0</v>
      </c>
      <c r="V30" s="22"/>
    </row>
    <row r="31" spans="1:22" s="47" customFormat="1" x14ac:dyDescent="0.2">
      <c r="A31" s="41" t="s">
        <v>45</v>
      </c>
      <c r="B31" s="41" t="s">
        <v>46</v>
      </c>
      <c r="C31" s="42" t="s">
        <v>141</v>
      </c>
      <c r="D31" s="67">
        <v>0</v>
      </c>
      <c r="E31" s="43">
        <v>220961</v>
      </c>
      <c r="F31" s="44">
        <f t="shared" si="12"/>
        <v>517</v>
      </c>
      <c r="G31" s="43">
        <v>221478</v>
      </c>
      <c r="H31" s="45">
        <v>0</v>
      </c>
      <c r="I31" s="46">
        <v>1</v>
      </c>
      <c r="J31" s="46">
        <v>0</v>
      </c>
      <c r="K31" s="75">
        <f t="shared" si="1"/>
        <v>0.7</v>
      </c>
      <c r="L31" s="76">
        <f t="shared" si="2"/>
        <v>0.7</v>
      </c>
      <c r="M31" s="77">
        <f>VLOOKUP(B31,'Election Results by State'!$B$3:$J$52,9,FALSE)</f>
        <v>264564.05263157893</v>
      </c>
      <c r="N31" s="78">
        <f t="shared" si="3"/>
        <v>94698</v>
      </c>
      <c r="O31" s="77">
        <f t="shared" si="4"/>
        <v>220961</v>
      </c>
      <c r="P31" s="77">
        <v>0</v>
      </c>
      <c r="Q31" s="77">
        <f t="shared" si="5"/>
        <v>315659</v>
      </c>
      <c r="R31" s="78">
        <f t="shared" si="6"/>
        <v>94698</v>
      </c>
      <c r="S31" s="77">
        <f t="shared" si="7"/>
        <v>0</v>
      </c>
      <c r="T31" s="77">
        <f t="shared" si="8"/>
        <v>-517</v>
      </c>
      <c r="U31" s="77">
        <f t="shared" si="9"/>
        <v>94181</v>
      </c>
      <c r="V31" s="22"/>
    </row>
    <row r="32" spans="1:22" s="47" customFormat="1" x14ac:dyDescent="0.2">
      <c r="A32" s="41" t="s">
        <v>47</v>
      </c>
      <c r="B32" s="41" t="s">
        <v>48</v>
      </c>
      <c r="C32" s="42" t="s">
        <v>124</v>
      </c>
      <c r="D32" s="67">
        <v>0</v>
      </c>
      <c r="E32" s="43">
        <v>0</v>
      </c>
      <c r="F32" s="44">
        <f t="shared" si="12"/>
        <v>0</v>
      </c>
      <c r="G32" s="43">
        <v>0</v>
      </c>
      <c r="H32" s="45">
        <v>0</v>
      </c>
      <c r="I32" s="46">
        <v>0</v>
      </c>
      <c r="J32" s="46">
        <v>0</v>
      </c>
      <c r="K32" s="75">
        <f t="shared" si="1"/>
        <v>0.7</v>
      </c>
      <c r="L32" s="76">
        <f t="shared" si="2"/>
        <v>0.7</v>
      </c>
      <c r="M32" s="77">
        <f>VLOOKUP(B32,'Election Results by State'!$B$3:$J$52,9,FALSE)</f>
        <v>297427.77777777775</v>
      </c>
      <c r="N32" s="78">
        <f t="shared" si="3"/>
        <v>0</v>
      </c>
      <c r="O32" s="77">
        <f t="shared" si="4"/>
        <v>0</v>
      </c>
      <c r="P32" s="77">
        <v>0</v>
      </c>
      <c r="Q32" s="77">
        <f t="shared" si="5"/>
        <v>0</v>
      </c>
      <c r="R32" s="78">
        <f t="shared" si="6"/>
        <v>0</v>
      </c>
      <c r="S32" s="77">
        <f t="shared" si="7"/>
        <v>0</v>
      </c>
      <c r="T32" s="77">
        <f t="shared" si="8"/>
        <v>0</v>
      </c>
      <c r="U32" s="77">
        <f t="shared" si="9"/>
        <v>0</v>
      </c>
      <c r="V32" s="22"/>
    </row>
    <row r="33" spans="1:22" s="47" customFormat="1" x14ac:dyDescent="0.2">
      <c r="A33" s="41" t="s">
        <v>49</v>
      </c>
      <c r="B33" s="41" t="s">
        <v>50</v>
      </c>
      <c r="C33" s="42" t="s">
        <v>124</v>
      </c>
      <c r="D33" s="67">
        <v>0</v>
      </c>
      <c r="E33" s="43">
        <v>0</v>
      </c>
      <c r="F33" s="44">
        <f t="shared" si="12"/>
        <v>0</v>
      </c>
      <c r="G33" s="43">
        <v>0</v>
      </c>
      <c r="H33" s="45">
        <v>0</v>
      </c>
      <c r="I33" s="46">
        <v>0</v>
      </c>
      <c r="J33" s="46">
        <v>0</v>
      </c>
      <c r="K33" s="75">
        <f t="shared" si="1"/>
        <v>0.7</v>
      </c>
      <c r="L33" s="76">
        <f t="shared" si="2"/>
        <v>0.7</v>
      </c>
      <c r="M33" s="77">
        <f>VLOOKUP(B33,'Election Results by State'!$B$3:$J$52,9,FALSE)</f>
        <v>296361.40000000002</v>
      </c>
      <c r="N33" s="78">
        <f t="shared" si="3"/>
        <v>0</v>
      </c>
      <c r="O33" s="77">
        <f t="shared" si="4"/>
        <v>0</v>
      </c>
      <c r="P33" s="77">
        <v>0</v>
      </c>
      <c r="Q33" s="77">
        <f t="shared" si="5"/>
        <v>0</v>
      </c>
      <c r="R33" s="78">
        <f t="shared" si="6"/>
        <v>0</v>
      </c>
      <c r="S33" s="77">
        <f t="shared" si="7"/>
        <v>0</v>
      </c>
      <c r="T33" s="77">
        <f t="shared" si="8"/>
        <v>0</v>
      </c>
      <c r="U33" s="77">
        <f t="shared" si="9"/>
        <v>0</v>
      </c>
      <c r="V33" s="22"/>
    </row>
    <row r="34" spans="1:22" s="47" customFormat="1" x14ac:dyDescent="0.2">
      <c r="A34" s="41" t="s">
        <v>51</v>
      </c>
      <c r="B34" s="41" t="s">
        <v>52</v>
      </c>
      <c r="C34" s="42" t="s">
        <v>124</v>
      </c>
      <c r="D34" s="67">
        <v>0</v>
      </c>
      <c r="E34" s="43">
        <v>0</v>
      </c>
      <c r="F34" s="44">
        <f t="shared" si="12"/>
        <v>0</v>
      </c>
      <c r="G34" s="43">
        <v>0</v>
      </c>
      <c r="H34" s="45">
        <v>0</v>
      </c>
      <c r="I34" s="46">
        <v>0</v>
      </c>
      <c r="J34" s="46">
        <v>0</v>
      </c>
      <c r="K34" s="75">
        <f t="shared" si="1"/>
        <v>0.7</v>
      </c>
      <c r="L34" s="76">
        <f t="shared" si="2"/>
        <v>0.7</v>
      </c>
      <c r="M34" s="77">
        <f>VLOOKUP(B34,'Election Results by State'!$B$3:$J$52,9,FALSE)</f>
        <v>302075.5</v>
      </c>
      <c r="N34" s="78">
        <f t="shared" si="3"/>
        <v>0</v>
      </c>
      <c r="O34" s="77">
        <f t="shared" si="4"/>
        <v>0</v>
      </c>
      <c r="P34" s="77">
        <v>0</v>
      </c>
      <c r="Q34" s="77">
        <f t="shared" si="5"/>
        <v>0</v>
      </c>
      <c r="R34" s="78">
        <f t="shared" si="6"/>
        <v>0</v>
      </c>
      <c r="S34" s="77">
        <f t="shared" si="7"/>
        <v>0</v>
      </c>
      <c r="T34" s="77">
        <f t="shared" si="8"/>
        <v>0</v>
      </c>
      <c r="U34" s="77">
        <f t="shared" si="9"/>
        <v>0</v>
      </c>
      <c r="V34" s="22"/>
    </row>
    <row r="35" spans="1:22" s="47" customFormat="1" x14ac:dyDescent="0.2">
      <c r="A35" s="41" t="s">
        <v>53</v>
      </c>
      <c r="B35" s="41" t="s">
        <v>54</v>
      </c>
      <c r="C35" s="42" t="s">
        <v>143</v>
      </c>
      <c r="D35" s="67">
        <v>177024</v>
      </c>
      <c r="E35" s="43">
        <v>0</v>
      </c>
      <c r="F35" s="44">
        <f t="shared" si="12"/>
        <v>210468</v>
      </c>
      <c r="G35" s="43">
        <v>210468</v>
      </c>
      <c r="H35" s="45">
        <v>1</v>
      </c>
      <c r="I35" s="46">
        <v>0</v>
      </c>
      <c r="J35" s="46">
        <v>0</v>
      </c>
      <c r="K35" s="75">
        <f t="shared" si="1"/>
        <v>0.7</v>
      </c>
      <c r="L35" s="76">
        <f t="shared" si="2"/>
        <v>0.7</v>
      </c>
      <c r="M35" s="77">
        <f>VLOOKUP(B35,'Election Results by State'!$B$3:$J$52,9,FALSE)</f>
        <v>307874.40000000002</v>
      </c>
      <c r="N35" s="78">
        <f t="shared" si="3"/>
        <v>215512</v>
      </c>
      <c r="O35" s="77">
        <f t="shared" si="4"/>
        <v>210468</v>
      </c>
      <c r="P35" s="77">
        <v>0</v>
      </c>
      <c r="Q35" s="77">
        <f t="shared" si="5"/>
        <v>425980</v>
      </c>
      <c r="R35" s="78">
        <f t="shared" si="6"/>
        <v>38488</v>
      </c>
      <c r="S35" s="77">
        <f t="shared" si="7"/>
        <v>210468</v>
      </c>
      <c r="T35" s="77">
        <f t="shared" si="8"/>
        <v>-210468</v>
      </c>
      <c r="U35" s="77">
        <f t="shared" si="9"/>
        <v>215512</v>
      </c>
      <c r="V35" s="22"/>
    </row>
    <row r="36" spans="1:22" s="62" customFormat="1" x14ac:dyDescent="0.2">
      <c r="A36" s="55" t="s">
        <v>55</v>
      </c>
      <c r="B36" s="55" t="s">
        <v>56</v>
      </c>
      <c r="C36" s="56" t="s">
        <v>129</v>
      </c>
      <c r="D36" s="68" t="s">
        <v>1</v>
      </c>
      <c r="E36" s="57" t="s">
        <v>1</v>
      </c>
      <c r="F36" s="58" t="s">
        <v>1</v>
      </c>
      <c r="G36" s="57" t="s">
        <v>1</v>
      </c>
      <c r="H36" s="59">
        <v>0</v>
      </c>
      <c r="I36" s="60">
        <v>1</v>
      </c>
      <c r="J36" s="60">
        <v>0</v>
      </c>
      <c r="K36" s="83">
        <f t="shared" si="1"/>
        <v>0.7</v>
      </c>
      <c r="L36" s="84">
        <f t="shared" si="2"/>
        <v>0.7</v>
      </c>
      <c r="M36" s="85">
        <f>VLOOKUP(B36,'Election Results by State'!$B$3:$J$52,9,FALSE)</f>
        <v>174362.66666666666</v>
      </c>
      <c r="N36" s="86">
        <f t="shared" si="3"/>
        <v>52309</v>
      </c>
      <c r="O36" s="85">
        <f t="shared" si="4"/>
        <v>122054</v>
      </c>
      <c r="P36" s="85">
        <v>0</v>
      </c>
      <c r="Q36" s="85">
        <f t="shared" si="5"/>
        <v>174363</v>
      </c>
      <c r="R36" s="86">
        <f t="shared" ref="R36:U37" si="13">N36</f>
        <v>52309</v>
      </c>
      <c r="S36" s="85">
        <f t="shared" si="13"/>
        <v>122054</v>
      </c>
      <c r="T36" s="85">
        <f t="shared" si="13"/>
        <v>0</v>
      </c>
      <c r="U36" s="85">
        <f t="shared" si="13"/>
        <v>174363</v>
      </c>
      <c r="V36" s="61" t="s">
        <v>131</v>
      </c>
    </row>
    <row r="37" spans="1:22" s="62" customFormat="1" x14ac:dyDescent="0.2">
      <c r="A37" s="55" t="s">
        <v>55</v>
      </c>
      <c r="B37" s="55" t="s">
        <v>56</v>
      </c>
      <c r="C37" s="56" t="s">
        <v>143</v>
      </c>
      <c r="D37" s="68" t="s">
        <v>1</v>
      </c>
      <c r="E37" s="57" t="s">
        <v>1</v>
      </c>
      <c r="F37" s="58" t="s">
        <v>1</v>
      </c>
      <c r="G37" s="57" t="s">
        <v>1</v>
      </c>
      <c r="H37" s="59">
        <v>1</v>
      </c>
      <c r="I37" s="60">
        <v>0</v>
      </c>
      <c r="J37" s="60">
        <v>0</v>
      </c>
      <c r="K37" s="83">
        <f t="shared" si="1"/>
        <v>0.7</v>
      </c>
      <c r="L37" s="84">
        <f t="shared" si="2"/>
        <v>0.7</v>
      </c>
      <c r="M37" s="85">
        <f>VLOOKUP(B37,'Election Results by State'!$B$3:$J$52,9,FALSE)</f>
        <v>174362.66666666666</v>
      </c>
      <c r="N37" s="86">
        <f t="shared" si="3"/>
        <v>122054</v>
      </c>
      <c r="O37" s="85">
        <f t="shared" si="4"/>
        <v>52309</v>
      </c>
      <c r="P37" s="85">
        <v>0</v>
      </c>
      <c r="Q37" s="85">
        <f t="shared" si="5"/>
        <v>174363</v>
      </c>
      <c r="R37" s="86">
        <f t="shared" si="13"/>
        <v>122054</v>
      </c>
      <c r="S37" s="85">
        <f t="shared" si="13"/>
        <v>52309</v>
      </c>
      <c r="T37" s="85">
        <f t="shared" si="13"/>
        <v>0</v>
      </c>
      <c r="U37" s="85">
        <f t="shared" si="13"/>
        <v>174363</v>
      </c>
      <c r="V37" s="61" t="s">
        <v>131</v>
      </c>
    </row>
    <row r="38" spans="1:22" s="47" customFormat="1" x14ac:dyDescent="0.2">
      <c r="A38" s="41" t="s">
        <v>57</v>
      </c>
      <c r="B38" s="41" t="s">
        <v>58</v>
      </c>
      <c r="C38" s="42" t="s">
        <v>124</v>
      </c>
      <c r="D38" s="67">
        <v>0</v>
      </c>
      <c r="E38" s="43">
        <v>0</v>
      </c>
      <c r="F38" s="44">
        <f t="shared" ref="F38:F69" si="14">G38-SUM(E38:E38)</f>
        <v>0</v>
      </c>
      <c r="G38" s="43">
        <v>0</v>
      </c>
      <c r="H38" s="45">
        <v>0</v>
      </c>
      <c r="I38" s="46">
        <v>0</v>
      </c>
      <c r="J38" s="46">
        <v>0</v>
      </c>
      <c r="K38" s="75">
        <f t="shared" si="1"/>
        <v>0.7</v>
      </c>
      <c r="L38" s="76">
        <f t="shared" si="2"/>
        <v>0.7</v>
      </c>
      <c r="M38" s="77">
        <f>VLOOKUP(B38,'Election Results by State'!$B$3:$J$52,9,FALSE)</f>
        <v>355050.5</v>
      </c>
      <c r="N38" s="78">
        <f t="shared" si="3"/>
        <v>0</v>
      </c>
      <c r="O38" s="77">
        <f t="shared" si="4"/>
        <v>0</v>
      </c>
      <c r="P38" s="77">
        <v>0</v>
      </c>
      <c r="Q38" s="77">
        <f t="shared" si="5"/>
        <v>0</v>
      </c>
      <c r="R38" s="78">
        <f t="shared" si="6"/>
        <v>0</v>
      </c>
      <c r="S38" s="77">
        <f t="shared" si="7"/>
        <v>0</v>
      </c>
      <c r="T38" s="77">
        <f t="shared" si="8"/>
        <v>0</v>
      </c>
      <c r="U38" s="77">
        <f t="shared" si="9"/>
        <v>0</v>
      </c>
      <c r="V38" s="22"/>
    </row>
    <row r="39" spans="1:22" s="47" customFormat="1" x14ac:dyDescent="0.2">
      <c r="A39" s="41" t="s">
        <v>59</v>
      </c>
      <c r="B39" s="41" t="s">
        <v>60</v>
      </c>
      <c r="C39" s="42" t="s">
        <v>124</v>
      </c>
      <c r="D39" s="67">
        <v>0</v>
      </c>
      <c r="E39" s="43">
        <v>0</v>
      </c>
      <c r="F39" s="44">
        <f t="shared" si="14"/>
        <v>0</v>
      </c>
      <c r="G39" s="43">
        <v>0</v>
      </c>
      <c r="H39" s="45">
        <v>0</v>
      </c>
      <c r="I39" s="46">
        <v>0</v>
      </c>
      <c r="J39" s="46">
        <v>0</v>
      </c>
      <c r="K39" s="75">
        <f t="shared" si="1"/>
        <v>0.7</v>
      </c>
      <c r="L39" s="76">
        <f t="shared" si="2"/>
        <v>0.7</v>
      </c>
      <c r="M39" s="77">
        <f>VLOOKUP(B39,'Election Results by State'!$B$3:$J$52,9,FALSE)</f>
        <v>312244</v>
      </c>
      <c r="N39" s="78">
        <f t="shared" si="3"/>
        <v>0</v>
      </c>
      <c r="O39" s="77">
        <f t="shared" si="4"/>
        <v>0</v>
      </c>
      <c r="P39" s="77">
        <v>0</v>
      </c>
      <c r="Q39" s="77">
        <f t="shared" si="5"/>
        <v>0</v>
      </c>
      <c r="R39" s="78">
        <f t="shared" si="6"/>
        <v>0</v>
      </c>
      <c r="S39" s="77">
        <f t="shared" si="7"/>
        <v>0</v>
      </c>
      <c r="T39" s="77">
        <f t="shared" si="8"/>
        <v>0</v>
      </c>
      <c r="U39" s="77">
        <f t="shared" si="9"/>
        <v>0</v>
      </c>
      <c r="V39" s="22"/>
    </row>
    <row r="40" spans="1:22" s="47" customFormat="1" x14ac:dyDescent="0.2">
      <c r="A40" s="41" t="s">
        <v>61</v>
      </c>
      <c r="B40" s="41" t="s">
        <v>62</v>
      </c>
      <c r="C40" s="42" t="s">
        <v>128</v>
      </c>
      <c r="D40" s="67">
        <v>0</v>
      </c>
      <c r="E40" s="43">
        <v>234369</v>
      </c>
      <c r="F40" s="44">
        <f t="shared" si="14"/>
        <v>72451</v>
      </c>
      <c r="G40" s="43">
        <v>306820</v>
      </c>
      <c r="H40" s="45">
        <v>0</v>
      </c>
      <c r="I40" s="46">
        <v>1</v>
      </c>
      <c r="J40" s="46">
        <v>0</v>
      </c>
      <c r="K40" s="75">
        <f t="shared" si="1"/>
        <v>0.7</v>
      </c>
      <c r="L40" s="76">
        <f t="shared" si="2"/>
        <v>0.7</v>
      </c>
      <c r="M40" s="77">
        <f>VLOOKUP(B40,'Election Results by State'!$B$3:$J$52,9,FALSE)</f>
        <v>126527.9</v>
      </c>
      <c r="N40" s="78">
        <f t="shared" si="3"/>
        <v>100444</v>
      </c>
      <c r="O40" s="77">
        <f t="shared" si="4"/>
        <v>234369</v>
      </c>
      <c r="P40" s="77">
        <v>0</v>
      </c>
      <c r="Q40" s="77">
        <f t="shared" si="5"/>
        <v>334813</v>
      </c>
      <c r="R40" s="78">
        <f t="shared" si="6"/>
        <v>100444</v>
      </c>
      <c r="S40" s="77">
        <f t="shared" si="7"/>
        <v>0</v>
      </c>
      <c r="T40" s="77">
        <f t="shared" si="8"/>
        <v>-72451</v>
      </c>
      <c r="U40" s="77">
        <f t="shared" si="9"/>
        <v>27993</v>
      </c>
      <c r="V40" s="22"/>
    </row>
    <row r="41" spans="1:22" s="47" customFormat="1" x14ac:dyDescent="0.2">
      <c r="A41" s="41" t="s">
        <v>61</v>
      </c>
      <c r="B41" s="41" t="s">
        <v>62</v>
      </c>
      <c r="C41" s="42" t="s">
        <v>129</v>
      </c>
      <c r="D41" s="67">
        <v>0</v>
      </c>
      <c r="E41" s="43">
        <v>227619</v>
      </c>
      <c r="F41" s="44">
        <f t="shared" si="14"/>
        <v>75696</v>
      </c>
      <c r="G41" s="43">
        <v>303315</v>
      </c>
      <c r="H41" s="45">
        <v>0</v>
      </c>
      <c r="I41" s="46">
        <v>1</v>
      </c>
      <c r="J41" s="46">
        <v>0</v>
      </c>
      <c r="K41" s="75">
        <f t="shared" si="1"/>
        <v>0.7</v>
      </c>
      <c r="L41" s="76">
        <f t="shared" si="2"/>
        <v>0.7</v>
      </c>
      <c r="M41" s="77">
        <f>VLOOKUP(B41,'Election Results by State'!$B$3:$J$52,9,FALSE)</f>
        <v>126527.9</v>
      </c>
      <c r="N41" s="78">
        <f t="shared" si="3"/>
        <v>97551</v>
      </c>
      <c r="O41" s="77">
        <f t="shared" si="4"/>
        <v>227619</v>
      </c>
      <c r="P41" s="77">
        <v>0</v>
      </c>
      <c r="Q41" s="77">
        <f t="shared" si="5"/>
        <v>325170</v>
      </c>
      <c r="R41" s="78">
        <f t="shared" si="6"/>
        <v>97551</v>
      </c>
      <c r="S41" s="77">
        <f t="shared" si="7"/>
        <v>0</v>
      </c>
      <c r="T41" s="77">
        <f t="shared" si="8"/>
        <v>-75696</v>
      </c>
      <c r="U41" s="77">
        <f t="shared" si="9"/>
        <v>21855</v>
      </c>
      <c r="V41" s="22"/>
    </row>
    <row r="42" spans="1:22" s="47" customFormat="1" x14ac:dyDescent="0.2">
      <c r="A42" s="41" t="s">
        <v>61</v>
      </c>
      <c r="B42" s="41" t="s">
        <v>62</v>
      </c>
      <c r="C42" s="42" t="s">
        <v>143</v>
      </c>
      <c r="D42" s="67">
        <v>0</v>
      </c>
      <c r="E42" s="43">
        <v>225947</v>
      </c>
      <c r="F42" s="44">
        <f t="shared" si="14"/>
        <v>76450</v>
      </c>
      <c r="G42" s="43">
        <v>302397</v>
      </c>
      <c r="H42" s="45">
        <v>0</v>
      </c>
      <c r="I42" s="46">
        <v>1</v>
      </c>
      <c r="J42" s="46">
        <v>0</v>
      </c>
      <c r="K42" s="75">
        <f t="shared" si="1"/>
        <v>0.7</v>
      </c>
      <c r="L42" s="76">
        <f t="shared" si="2"/>
        <v>0.7</v>
      </c>
      <c r="M42" s="77">
        <f>VLOOKUP(B42,'Election Results by State'!$B$3:$J$52,9,FALSE)</f>
        <v>126527.9</v>
      </c>
      <c r="N42" s="78">
        <f t="shared" si="3"/>
        <v>96834</v>
      </c>
      <c r="O42" s="77">
        <f t="shared" si="4"/>
        <v>225947</v>
      </c>
      <c r="P42" s="77">
        <v>0</v>
      </c>
      <c r="Q42" s="77">
        <f t="shared" si="5"/>
        <v>322781</v>
      </c>
      <c r="R42" s="78">
        <f t="shared" si="6"/>
        <v>96834</v>
      </c>
      <c r="S42" s="77">
        <f t="shared" si="7"/>
        <v>0</v>
      </c>
      <c r="T42" s="77">
        <f t="shared" si="8"/>
        <v>-76450</v>
      </c>
      <c r="U42" s="77">
        <f t="shared" si="9"/>
        <v>20384</v>
      </c>
      <c r="V42" s="22"/>
    </row>
    <row r="43" spans="1:22" s="47" customFormat="1" x14ac:dyDescent="0.2">
      <c r="A43" s="41" t="s">
        <v>61</v>
      </c>
      <c r="B43" s="41" t="s">
        <v>62</v>
      </c>
      <c r="C43" s="42" t="s">
        <v>144</v>
      </c>
      <c r="D43" s="67">
        <v>0</v>
      </c>
      <c r="E43" s="43">
        <v>185530</v>
      </c>
      <c r="F43" s="44">
        <f t="shared" si="14"/>
        <v>58483</v>
      </c>
      <c r="G43" s="43">
        <v>244013</v>
      </c>
      <c r="H43" s="45">
        <v>0</v>
      </c>
      <c r="I43" s="46">
        <v>1</v>
      </c>
      <c r="J43" s="46">
        <v>0</v>
      </c>
      <c r="K43" s="75">
        <f t="shared" si="1"/>
        <v>0.7</v>
      </c>
      <c r="L43" s="76">
        <f t="shared" si="2"/>
        <v>0.7</v>
      </c>
      <c r="M43" s="77">
        <f>VLOOKUP(B43,'Election Results by State'!$B$3:$J$52,9,FALSE)</f>
        <v>126527.9</v>
      </c>
      <c r="N43" s="78">
        <f t="shared" si="3"/>
        <v>79513</v>
      </c>
      <c r="O43" s="77">
        <f t="shared" si="4"/>
        <v>185530</v>
      </c>
      <c r="P43" s="77">
        <v>0</v>
      </c>
      <c r="Q43" s="77">
        <f t="shared" si="5"/>
        <v>265043</v>
      </c>
      <c r="R43" s="78">
        <f t="shared" si="6"/>
        <v>79513</v>
      </c>
      <c r="S43" s="77">
        <f t="shared" si="7"/>
        <v>0</v>
      </c>
      <c r="T43" s="77">
        <f t="shared" si="8"/>
        <v>-58483</v>
      </c>
      <c r="U43" s="77">
        <f t="shared" si="9"/>
        <v>21030</v>
      </c>
      <c r="V43" s="22"/>
    </row>
    <row r="44" spans="1:22" s="47" customFormat="1" x14ac:dyDescent="0.2">
      <c r="A44" s="41" t="s">
        <v>61</v>
      </c>
      <c r="B44" s="41" t="s">
        <v>62</v>
      </c>
      <c r="C44" s="42" t="s">
        <v>145</v>
      </c>
      <c r="D44" s="67">
        <v>0</v>
      </c>
      <c r="E44" s="43">
        <v>242166</v>
      </c>
      <c r="F44" s="44">
        <f t="shared" si="14"/>
        <v>75254</v>
      </c>
      <c r="G44" s="43">
        <v>317420</v>
      </c>
      <c r="H44" s="45">
        <v>0</v>
      </c>
      <c r="I44" s="46">
        <v>1</v>
      </c>
      <c r="J44" s="46">
        <v>0</v>
      </c>
      <c r="K44" s="75">
        <f t="shared" si="1"/>
        <v>0.7</v>
      </c>
      <c r="L44" s="76">
        <f t="shared" si="2"/>
        <v>0.7</v>
      </c>
      <c r="M44" s="77">
        <f>VLOOKUP(B44,'Election Results by State'!$B$3:$J$52,9,FALSE)</f>
        <v>126527.9</v>
      </c>
      <c r="N44" s="78">
        <f t="shared" si="3"/>
        <v>103785</v>
      </c>
      <c r="O44" s="77">
        <f t="shared" si="4"/>
        <v>242166</v>
      </c>
      <c r="P44" s="77">
        <v>0</v>
      </c>
      <c r="Q44" s="77">
        <f t="shared" si="5"/>
        <v>345951</v>
      </c>
      <c r="R44" s="78">
        <f t="shared" si="6"/>
        <v>103785</v>
      </c>
      <c r="S44" s="77">
        <f t="shared" si="7"/>
        <v>0</v>
      </c>
      <c r="T44" s="77">
        <f t="shared" si="8"/>
        <v>-75254</v>
      </c>
      <c r="U44" s="77">
        <f t="shared" si="9"/>
        <v>28531</v>
      </c>
      <c r="V44" s="22"/>
    </row>
    <row r="45" spans="1:22" s="47" customFormat="1" x14ac:dyDescent="0.2">
      <c r="A45" s="41" t="s">
        <v>61</v>
      </c>
      <c r="B45" s="41" t="s">
        <v>62</v>
      </c>
      <c r="C45" s="42" t="s">
        <v>146</v>
      </c>
      <c r="D45" s="67">
        <v>0</v>
      </c>
      <c r="E45" s="43">
        <v>272899</v>
      </c>
      <c r="F45" s="44">
        <f t="shared" si="14"/>
        <v>90852</v>
      </c>
      <c r="G45" s="43">
        <v>363751</v>
      </c>
      <c r="H45" s="45">
        <v>0</v>
      </c>
      <c r="I45" s="46">
        <v>1</v>
      </c>
      <c r="J45" s="46">
        <v>0</v>
      </c>
      <c r="K45" s="75">
        <f t="shared" si="1"/>
        <v>0.7</v>
      </c>
      <c r="L45" s="76">
        <f t="shared" si="2"/>
        <v>0.7</v>
      </c>
      <c r="M45" s="77">
        <f>VLOOKUP(B45,'Election Results by State'!$B$3:$J$52,9,FALSE)</f>
        <v>126527.9</v>
      </c>
      <c r="N45" s="78">
        <f t="shared" si="3"/>
        <v>116957</v>
      </c>
      <c r="O45" s="77">
        <f t="shared" si="4"/>
        <v>272899</v>
      </c>
      <c r="P45" s="77">
        <v>0</v>
      </c>
      <c r="Q45" s="77">
        <f t="shared" si="5"/>
        <v>389856</v>
      </c>
      <c r="R45" s="78">
        <f t="shared" si="6"/>
        <v>116957</v>
      </c>
      <c r="S45" s="77">
        <f t="shared" si="7"/>
        <v>0</v>
      </c>
      <c r="T45" s="77">
        <f t="shared" si="8"/>
        <v>-90852</v>
      </c>
      <c r="U45" s="77">
        <f t="shared" si="9"/>
        <v>26105</v>
      </c>
      <c r="V45" s="22"/>
    </row>
    <row r="46" spans="1:22" s="47" customFormat="1" x14ac:dyDescent="0.2">
      <c r="A46" s="41" t="s">
        <v>63</v>
      </c>
      <c r="B46" s="41" t="s">
        <v>64</v>
      </c>
      <c r="C46" s="42" t="s">
        <v>147</v>
      </c>
      <c r="D46" s="67">
        <v>0</v>
      </c>
      <c r="E46" s="43">
        <v>227841</v>
      </c>
      <c r="F46" s="44">
        <f t="shared" si="14"/>
        <v>18747</v>
      </c>
      <c r="G46" s="43">
        <v>246588</v>
      </c>
      <c r="H46" s="45">
        <v>0</v>
      </c>
      <c r="I46" s="46">
        <v>1</v>
      </c>
      <c r="J46" s="46">
        <v>0</v>
      </c>
      <c r="K46" s="75">
        <f t="shared" si="1"/>
        <v>0.7</v>
      </c>
      <c r="L46" s="76">
        <f t="shared" si="2"/>
        <v>0.7</v>
      </c>
      <c r="M46" s="77">
        <f>VLOOKUP(B46,'Election Results by State'!$B$3:$J$52,9,FALSE)</f>
        <v>304273.46666666667</v>
      </c>
      <c r="N46" s="78">
        <f t="shared" si="3"/>
        <v>97646</v>
      </c>
      <c r="O46" s="77">
        <f t="shared" si="4"/>
        <v>227841</v>
      </c>
      <c r="P46" s="77">
        <v>0</v>
      </c>
      <c r="Q46" s="77">
        <f t="shared" si="5"/>
        <v>325487</v>
      </c>
      <c r="R46" s="78">
        <f t="shared" si="6"/>
        <v>97646</v>
      </c>
      <c r="S46" s="77">
        <f t="shared" si="7"/>
        <v>0</v>
      </c>
      <c r="T46" s="77">
        <f t="shared" si="8"/>
        <v>-18747</v>
      </c>
      <c r="U46" s="77">
        <f t="shared" si="9"/>
        <v>78899</v>
      </c>
      <c r="V46" s="22"/>
    </row>
    <row r="47" spans="1:22" s="47" customFormat="1" x14ac:dyDescent="0.2">
      <c r="A47" s="41" t="s">
        <v>65</v>
      </c>
      <c r="B47" s="41" t="s">
        <v>66</v>
      </c>
      <c r="C47" s="42" t="s">
        <v>124</v>
      </c>
      <c r="D47" s="67">
        <v>0</v>
      </c>
      <c r="E47" s="43">
        <v>0</v>
      </c>
      <c r="F47" s="44">
        <f t="shared" si="14"/>
        <v>0</v>
      </c>
      <c r="G47" s="43">
        <v>0</v>
      </c>
      <c r="H47" s="45">
        <v>0</v>
      </c>
      <c r="I47" s="46">
        <v>0</v>
      </c>
      <c r="J47" s="46">
        <v>0</v>
      </c>
      <c r="K47" s="75">
        <f t="shared" si="1"/>
        <v>0.7</v>
      </c>
      <c r="L47" s="76">
        <f t="shared" si="2"/>
        <v>0.7</v>
      </c>
      <c r="M47" s="77">
        <f>VLOOKUP(B47,'Election Results by State'!$B$3:$J$52,9,FALSE)</f>
        <v>350326.75</v>
      </c>
      <c r="N47" s="78">
        <f t="shared" si="3"/>
        <v>0</v>
      </c>
      <c r="O47" s="77">
        <f t="shared" si="4"/>
        <v>0</v>
      </c>
      <c r="P47" s="77">
        <v>0</v>
      </c>
      <c r="Q47" s="77">
        <f t="shared" si="5"/>
        <v>0</v>
      </c>
      <c r="R47" s="78">
        <f t="shared" si="6"/>
        <v>0</v>
      </c>
      <c r="S47" s="77">
        <f t="shared" si="7"/>
        <v>0</v>
      </c>
      <c r="T47" s="77">
        <f t="shared" si="8"/>
        <v>0</v>
      </c>
      <c r="U47" s="77">
        <f t="shared" si="9"/>
        <v>0</v>
      </c>
      <c r="V47" s="22"/>
    </row>
    <row r="48" spans="1:22" s="47" customFormat="1" x14ac:dyDescent="0.2">
      <c r="A48" s="41" t="s">
        <v>67</v>
      </c>
      <c r="B48" s="41" t="s">
        <v>68</v>
      </c>
      <c r="C48" s="42" t="s">
        <v>124</v>
      </c>
      <c r="D48" s="67">
        <v>0</v>
      </c>
      <c r="E48" s="43">
        <v>0</v>
      </c>
      <c r="F48" s="44">
        <f t="shared" si="14"/>
        <v>0</v>
      </c>
      <c r="G48" s="43">
        <v>0</v>
      </c>
      <c r="H48" s="45">
        <v>0</v>
      </c>
      <c r="I48" s="46">
        <v>0</v>
      </c>
      <c r="J48" s="46">
        <v>0</v>
      </c>
      <c r="K48" s="75">
        <f t="shared" si="1"/>
        <v>0.7</v>
      </c>
      <c r="L48" s="76">
        <f t="shared" si="2"/>
        <v>0.7</v>
      </c>
      <c r="M48" s="77">
        <f>VLOOKUP(B48,'Election Results by State'!$B$3:$J$52,9,FALSE)</f>
        <v>316186.75</v>
      </c>
      <c r="N48" s="78">
        <f t="shared" si="3"/>
        <v>0</v>
      </c>
      <c r="O48" s="77">
        <f t="shared" si="4"/>
        <v>0</v>
      </c>
      <c r="P48" s="77">
        <v>0</v>
      </c>
      <c r="Q48" s="77">
        <f t="shared" si="5"/>
        <v>0</v>
      </c>
      <c r="R48" s="78">
        <f t="shared" si="6"/>
        <v>0</v>
      </c>
      <c r="S48" s="77">
        <f t="shared" si="7"/>
        <v>0</v>
      </c>
      <c r="T48" s="77">
        <f t="shared" si="8"/>
        <v>0</v>
      </c>
      <c r="U48" s="77">
        <f t="shared" si="9"/>
        <v>0</v>
      </c>
      <c r="V48" s="22"/>
    </row>
    <row r="49" spans="1:22" s="47" customFormat="1" x14ac:dyDescent="0.2">
      <c r="A49" s="41" t="s">
        <v>69</v>
      </c>
      <c r="B49" s="41" t="s">
        <v>70</v>
      </c>
      <c r="C49" s="42" t="s">
        <v>125</v>
      </c>
      <c r="D49" s="67">
        <v>0</v>
      </c>
      <c r="E49" s="43">
        <v>242570</v>
      </c>
      <c r="F49" s="44">
        <f t="shared" si="14"/>
        <v>36707</v>
      </c>
      <c r="G49" s="43">
        <v>279277</v>
      </c>
      <c r="H49" s="45">
        <v>0</v>
      </c>
      <c r="I49" s="46">
        <v>1</v>
      </c>
      <c r="J49" s="46">
        <v>0</v>
      </c>
      <c r="K49" s="75">
        <f t="shared" si="1"/>
        <v>0.7</v>
      </c>
      <c r="L49" s="76">
        <f t="shared" si="2"/>
        <v>0.7</v>
      </c>
      <c r="M49" s="77">
        <f>VLOOKUP(B49,'Election Results by State'!$B$3:$J$52,9,FALSE)</f>
        <v>282467.44444444444</v>
      </c>
      <c r="N49" s="78">
        <f t="shared" si="3"/>
        <v>103959</v>
      </c>
      <c r="O49" s="77">
        <f t="shared" si="4"/>
        <v>242570</v>
      </c>
      <c r="P49" s="77">
        <v>0</v>
      </c>
      <c r="Q49" s="77">
        <f t="shared" si="5"/>
        <v>346529</v>
      </c>
      <c r="R49" s="78">
        <f t="shared" si="6"/>
        <v>103959</v>
      </c>
      <c r="S49" s="77">
        <f t="shared" si="7"/>
        <v>0</v>
      </c>
      <c r="T49" s="77">
        <f t="shared" si="8"/>
        <v>-36707</v>
      </c>
      <c r="U49" s="77">
        <f t="shared" si="9"/>
        <v>67252</v>
      </c>
      <c r="V49" s="22"/>
    </row>
    <row r="50" spans="1:22" s="47" customFormat="1" x14ac:dyDescent="0.2">
      <c r="A50" s="41" t="s">
        <v>71</v>
      </c>
      <c r="B50" s="41" t="s">
        <v>72</v>
      </c>
      <c r="C50" s="42" t="s">
        <v>124</v>
      </c>
      <c r="D50" s="67">
        <v>0</v>
      </c>
      <c r="E50" s="43">
        <v>0</v>
      </c>
      <c r="F50" s="44">
        <f t="shared" si="14"/>
        <v>0</v>
      </c>
      <c r="G50" s="43">
        <v>0</v>
      </c>
      <c r="H50" s="45">
        <v>0</v>
      </c>
      <c r="I50" s="46">
        <v>0</v>
      </c>
      <c r="J50" s="46">
        <v>0</v>
      </c>
      <c r="K50" s="75">
        <f t="shared" si="1"/>
        <v>0.7</v>
      </c>
      <c r="L50" s="76">
        <f t="shared" si="2"/>
        <v>0.7</v>
      </c>
      <c r="M50" s="77">
        <f>VLOOKUP(B50,'Election Results by State'!$B$3:$J$52,9,FALSE)</f>
        <v>480900</v>
      </c>
      <c r="N50" s="78">
        <f t="shared" si="3"/>
        <v>0</v>
      </c>
      <c r="O50" s="77">
        <f t="shared" si="4"/>
        <v>0</v>
      </c>
      <c r="P50" s="77">
        <v>0</v>
      </c>
      <c r="Q50" s="77">
        <f t="shared" si="5"/>
        <v>0</v>
      </c>
      <c r="R50" s="78">
        <f t="shared" si="6"/>
        <v>0</v>
      </c>
      <c r="S50" s="77">
        <f t="shared" si="7"/>
        <v>0</v>
      </c>
      <c r="T50" s="77">
        <f t="shared" si="8"/>
        <v>0</v>
      </c>
      <c r="U50" s="77">
        <f t="shared" si="9"/>
        <v>0</v>
      </c>
      <c r="V50" s="22"/>
    </row>
    <row r="51" spans="1:22" s="47" customFormat="1" x14ac:dyDescent="0.2">
      <c r="A51" s="41" t="s">
        <v>73</v>
      </c>
      <c r="B51" s="41" t="s">
        <v>74</v>
      </c>
      <c r="C51" s="42" t="s">
        <v>124</v>
      </c>
      <c r="D51" s="67">
        <v>0</v>
      </c>
      <c r="E51" s="43">
        <v>0</v>
      </c>
      <c r="F51" s="44">
        <f t="shared" si="14"/>
        <v>0</v>
      </c>
      <c r="G51" s="43">
        <v>0</v>
      </c>
      <c r="H51" s="45">
        <v>0</v>
      </c>
      <c r="I51" s="46">
        <v>0</v>
      </c>
      <c r="J51" s="46">
        <v>0</v>
      </c>
      <c r="K51" s="75">
        <f t="shared" si="1"/>
        <v>0.7</v>
      </c>
      <c r="L51" s="76">
        <f t="shared" si="2"/>
        <v>0.7</v>
      </c>
      <c r="M51" s="77">
        <f>VLOOKUP(B51,'Election Results by State'!$B$3:$J$52,9,FALSE)</f>
        <v>258466</v>
      </c>
      <c r="N51" s="78">
        <f t="shared" si="3"/>
        <v>0</v>
      </c>
      <c r="O51" s="77">
        <f t="shared" si="4"/>
        <v>0</v>
      </c>
      <c r="P51" s="77">
        <v>0</v>
      </c>
      <c r="Q51" s="77">
        <f t="shared" si="5"/>
        <v>0</v>
      </c>
      <c r="R51" s="78">
        <f t="shared" si="6"/>
        <v>0</v>
      </c>
      <c r="S51" s="77">
        <f t="shared" si="7"/>
        <v>0</v>
      </c>
      <c r="T51" s="77">
        <f t="shared" si="8"/>
        <v>0</v>
      </c>
      <c r="U51" s="77">
        <f t="shared" si="9"/>
        <v>0</v>
      </c>
      <c r="V51" s="22"/>
    </row>
    <row r="52" spans="1:22" s="47" customFormat="1" x14ac:dyDescent="0.2">
      <c r="A52" s="41" t="s">
        <v>75</v>
      </c>
      <c r="B52" s="41" t="s">
        <v>76</v>
      </c>
      <c r="C52" s="42" t="s">
        <v>124</v>
      </c>
      <c r="D52" s="67">
        <v>0</v>
      </c>
      <c r="E52" s="43">
        <v>0</v>
      </c>
      <c r="F52" s="44">
        <f t="shared" si="14"/>
        <v>0</v>
      </c>
      <c r="G52" s="43">
        <v>0</v>
      </c>
      <c r="H52" s="45">
        <v>0</v>
      </c>
      <c r="I52" s="46">
        <v>0</v>
      </c>
      <c r="J52" s="46">
        <v>0</v>
      </c>
      <c r="K52" s="75">
        <f t="shared" si="1"/>
        <v>0.7</v>
      </c>
      <c r="L52" s="76">
        <f t="shared" si="2"/>
        <v>0.7</v>
      </c>
      <c r="M52" s="77">
        <f>VLOOKUP(B52,'Election Results by State'!$B$3:$J$52,9,FALSE)</f>
        <v>302751.33333333331</v>
      </c>
      <c r="N52" s="78">
        <f t="shared" si="3"/>
        <v>0</v>
      </c>
      <c r="O52" s="77">
        <f t="shared" si="4"/>
        <v>0</v>
      </c>
      <c r="P52" s="77">
        <v>0</v>
      </c>
      <c r="Q52" s="77">
        <f t="shared" si="5"/>
        <v>0</v>
      </c>
      <c r="R52" s="78">
        <f t="shared" si="6"/>
        <v>0</v>
      </c>
      <c r="S52" s="77">
        <f t="shared" si="7"/>
        <v>0</v>
      </c>
      <c r="T52" s="77">
        <f t="shared" si="8"/>
        <v>0</v>
      </c>
      <c r="U52" s="77">
        <f t="shared" si="9"/>
        <v>0</v>
      </c>
      <c r="V52" s="22"/>
    </row>
    <row r="53" spans="1:22" s="47" customFormat="1" x14ac:dyDescent="0.2">
      <c r="A53" s="41" t="s">
        <v>77</v>
      </c>
      <c r="B53" s="41" t="s">
        <v>78</v>
      </c>
      <c r="C53" s="42" t="s">
        <v>124</v>
      </c>
      <c r="D53" s="67">
        <v>0</v>
      </c>
      <c r="E53" s="43">
        <v>0</v>
      </c>
      <c r="F53" s="44">
        <f t="shared" si="14"/>
        <v>0</v>
      </c>
      <c r="G53" s="43">
        <v>0</v>
      </c>
      <c r="H53" s="45">
        <v>0</v>
      </c>
      <c r="I53" s="46">
        <v>0</v>
      </c>
      <c r="J53" s="46">
        <v>0</v>
      </c>
      <c r="K53" s="75">
        <f t="shared" si="1"/>
        <v>0.7</v>
      </c>
      <c r="L53" s="76">
        <f t="shared" si="2"/>
        <v>0.7</v>
      </c>
      <c r="M53" s="77">
        <f>VLOOKUP(B53,'Election Results by State'!$B$3:$J$52,9,FALSE)</f>
        <v>337274</v>
      </c>
      <c r="N53" s="78">
        <f t="shared" si="3"/>
        <v>0</v>
      </c>
      <c r="O53" s="77">
        <f t="shared" si="4"/>
        <v>0</v>
      </c>
      <c r="P53" s="77">
        <v>0</v>
      </c>
      <c r="Q53" s="77">
        <f t="shared" si="5"/>
        <v>0</v>
      </c>
      <c r="R53" s="78">
        <f t="shared" si="6"/>
        <v>0</v>
      </c>
      <c r="S53" s="77">
        <f t="shared" si="7"/>
        <v>0</v>
      </c>
      <c r="T53" s="77">
        <f t="shared" si="8"/>
        <v>0</v>
      </c>
      <c r="U53" s="77">
        <f t="shared" si="9"/>
        <v>0</v>
      </c>
      <c r="V53" s="22"/>
    </row>
    <row r="54" spans="1:22" s="47" customFormat="1" x14ac:dyDescent="0.2">
      <c r="A54" s="41" t="s">
        <v>79</v>
      </c>
      <c r="B54" s="41" t="s">
        <v>80</v>
      </c>
      <c r="C54" s="42" t="s">
        <v>146</v>
      </c>
      <c r="D54" s="67">
        <v>0</v>
      </c>
      <c r="E54" s="43">
        <v>169945</v>
      </c>
      <c r="F54" s="44">
        <f t="shared" si="14"/>
        <v>1848</v>
      </c>
      <c r="G54" s="43">
        <v>171793</v>
      </c>
      <c r="H54" s="45">
        <v>0</v>
      </c>
      <c r="I54" s="46">
        <v>1</v>
      </c>
      <c r="J54" s="46">
        <v>0</v>
      </c>
      <c r="K54" s="75">
        <f t="shared" si="1"/>
        <v>0.7</v>
      </c>
      <c r="L54" s="76">
        <f t="shared" si="2"/>
        <v>0.7</v>
      </c>
      <c r="M54" s="77">
        <f>VLOOKUP(B54,'Election Results by State'!$B$3:$J$52,9,FALSE)</f>
        <v>251245.15384615384</v>
      </c>
      <c r="N54" s="78">
        <f t="shared" si="3"/>
        <v>75374</v>
      </c>
      <c r="O54" s="77">
        <f t="shared" si="4"/>
        <v>175872</v>
      </c>
      <c r="P54" s="77">
        <v>0</v>
      </c>
      <c r="Q54" s="77">
        <f t="shared" si="5"/>
        <v>251246</v>
      </c>
      <c r="R54" s="78">
        <f t="shared" si="6"/>
        <v>75374</v>
      </c>
      <c r="S54" s="77">
        <f t="shared" si="7"/>
        <v>5927</v>
      </c>
      <c r="T54" s="77">
        <f t="shared" si="8"/>
        <v>-1848</v>
      </c>
      <c r="U54" s="77">
        <f t="shared" si="9"/>
        <v>79453</v>
      </c>
      <c r="V54" s="22"/>
    </row>
    <row r="55" spans="1:22" s="47" customFormat="1" x14ac:dyDescent="0.2">
      <c r="A55" s="41" t="s">
        <v>81</v>
      </c>
      <c r="B55" s="41" t="s">
        <v>82</v>
      </c>
      <c r="C55" s="42" t="s">
        <v>124</v>
      </c>
      <c r="D55" s="67">
        <v>0</v>
      </c>
      <c r="E55" s="43">
        <v>0</v>
      </c>
      <c r="F55" s="44">
        <f t="shared" si="14"/>
        <v>0</v>
      </c>
      <c r="G55" s="43">
        <v>0</v>
      </c>
      <c r="H55" s="45">
        <v>0</v>
      </c>
      <c r="I55" s="46">
        <v>0</v>
      </c>
      <c r="J55" s="46">
        <v>0</v>
      </c>
      <c r="K55" s="75">
        <f t="shared" si="1"/>
        <v>0.7</v>
      </c>
      <c r="L55" s="76">
        <f t="shared" si="2"/>
        <v>0.7</v>
      </c>
      <c r="M55" s="77">
        <f>VLOOKUP(B55,'Election Results by State'!$B$3:$J$52,9,FALSE)</f>
        <v>271522</v>
      </c>
      <c r="N55" s="78">
        <f t="shared" si="3"/>
        <v>0</v>
      </c>
      <c r="O55" s="77">
        <f t="shared" si="4"/>
        <v>0</v>
      </c>
      <c r="P55" s="77">
        <v>0</v>
      </c>
      <c r="Q55" s="77">
        <f t="shared" si="5"/>
        <v>0</v>
      </c>
      <c r="R55" s="78">
        <f t="shared" si="6"/>
        <v>0</v>
      </c>
      <c r="S55" s="77">
        <f t="shared" si="7"/>
        <v>0</v>
      </c>
      <c r="T55" s="77">
        <f t="shared" si="8"/>
        <v>0</v>
      </c>
      <c r="U55" s="77">
        <f t="shared" si="9"/>
        <v>0</v>
      </c>
      <c r="V55" s="22"/>
    </row>
    <row r="56" spans="1:22" s="47" customFormat="1" x14ac:dyDescent="0.2">
      <c r="A56" s="41" t="s">
        <v>83</v>
      </c>
      <c r="B56" s="41" t="s">
        <v>84</v>
      </c>
      <c r="C56" s="42" t="s">
        <v>126</v>
      </c>
      <c r="D56" s="67">
        <v>0</v>
      </c>
      <c r="E56" s="43">
        <v>141180</v>
      </c>
      <c r="F56" s="44">
        <f t="shared" si="14"/>
        <v>69156</v>
      </c>
      <c r="G56" s="43">
        <v>210336</v>
      </c>
      <c r="H56" s="45">
        <v>0</v>
      </c>
      <c r="I56" s="46">
        <v>1</v>
      </c>
      <c r="J56" s="46">
        <v>0</v>
      </c>
      <c r="K56" s="75">
        <f t="shared" si="1"/>
        <v>0.7</v>
      </c>
      <c r="L56" s="76">
        <f t="shared" si="2"/>
        <v>0.7</v>
      </c>
      <c r="M56" s="77">
        <f>VLOOKUP(B56,'Election Results by State'!$B$3:$J$52,9,FALSE)</f>
        <v>252003.3448275862</v>
      </c>
      <c r="N56" s="78">
        <f t="shared" si="3"/>
        <v>75601</v>
      </c>
      <c r="O56" s="77">
        <f t="shared" si="4"/>
        <v>176402</v>
      </c>
      <c r="P56" s="77">
        <v>0</v>
      </c>
      <c r="Q56" s="77">
        <f t="shared" si="5"/>
        <v>252003</v>
      </c>
      <c r="R56" s="78">
        <f t="shared" si="6"/>
        <v>75601</v>
      </c>
      <c r="S56" s="77">
        <f t="shared" si="7"/>
        <v>35222</v>
      </c>
      <c r="T56" s="77">
        <f t="shared" si="8"/>
        <v>-69156</v>
      </c>
      <c r="U56" s="77">
        <f t="shared" si="9"/>
        <v>41667</v>
      </c>
      <c r="V56" s="22" t="s">
        <v>1</v>
      </c>
    </row>
    <row r="57" spans="1:22" s="47" customFormat="1" x14ac:dyDescent="0.2">
      <c r="A57" s="41" t="s">
        <v>83</v>
      </c>
      <c r="B57" s="41" t="s">
        <v>84</v>
      </c>
      <c r="C57" s="42" t="s">
        <v>145</v>
      </c>
      <c r="D57" s="67">
        <v>0</v>
      </c>
      <c r="E57" s="43">
        <v>106097</v>
      </c>
      <c r="F57" s="44">
        <f t="shared" si="14"/>
        <v>96973</v>
      </c>
      <c r="G57" s="43">
        <v>203070</v>
      </c>
      <c r="H57" s="45">
        <v>0</v>
      </c>
      <c r="I57" s="46">
        <v>1</v>
      </c>
      <c r="J57" s="46">
        <v>0</v>
      </c>
      <c r="K57" s="79">
        <f t="shared" si="1"/>
        <v>0.7</v>
      </c>
      <c r="L57" s="80">
        <f t="shared" si="2"/>
        <v>0.7</v>
      </c>
      <c r="M57" s="81">
        <f>VLOOKUP(B57,'Election Results by State'!$B$3:$J$52,9,FALSE)</f>
        <v>252003.3448275862</v>
      </c>
      <c r="N57" s="82">
        <f t="shared" si="3"/>
        <v>96973</v>
      </c>
      <c r="O57" s="81">
        <f t="shared" si="4"/>
        <v>176402</v>
      </c>
      <c r="P57" s="81">
        <v>0</v>
      </c>
      <c r="Q57" s="81">
        <f t="shared" si="5"/>
        <v>273375</v>
      </c>
      <c r="R57" s="82">
        <f t="shared" si="6"/>
        <v>96973</v>
      </c>
      <c r="S57" s="81">
        <f t="shared" si="7"/>
        <v>70305</v>
      </c>
      <c r="T57" s="81">
        <f t="shared" si="8"/>
        <v>-96973</v>
      </c>
      <c r="U57" s="81">
        <f t="shared" si="9"/>
        <v>70305</v>
      </c>
      <c r="V57" s="22"/>
    </row>
    <row r="58" spans="1:22" s="47" customFormat="1" x14ac:dyDescent="0.2">
      <c r="A58" s="41" t="s">
        <v>85</v>
      </c>
      <c r="B58" s="41" t="s">
        <v>86</v>
      </c>
      <c r="C58" s="42" t="s">
        <v>124</v>
      </c>
      <c r="D58" s="67">
        <v>0</v>
      </c>
      <c r="E58" s="43">
        <v>0</v>
      </c>
      <c r="F58" s="44">
        <f t="shared" si="14"/>
        <v>0</v>
      </c>
      <c r="G58" s="43">
        <v>0</v>
      </c>
      <c r="H58" s="45">
        <v>0</v>
      </c>
      <c r="I58" s="46">
        <v>0</v>
      </c>
      <c r="J58" s="46">
        <v>0</v>
      </c>
      <c r="K58" s="75">
        <f t="shared" si="1"/>
        <v>0.7</v>
      </c>
      <c r="L58" s="76">
        <f t="shared" si="2"/>
        <v>0.7</v>
      </c>
      <c r="M58" s="77">
        <f>VLOOKUP(B58,'Election Results by State'!$B$3:$J$52,9,FALSE)</f>
        <v>324237.92307692306</v>
      </c>
      <c r="N58" s="78">
        <f t="shared" si="3"/>
        <v>0</v>
      </c>
      <c r="O58" s="77">
        <f t="shared" si="4"/>
        <v>0</v>
      </c>
      <c r="P58" s="77">
        <v>0</v>
      </c>
      <c r="Q58" s="77">
        <f t="shared" si="5"/>
        <v>0</v>
      </c>
      <c r="R58" s="78">
        <f t="shared" si="6"/>
        <v>0</v>
      </c>
      <c r="S58" s="77">
        <f t="shared" si="7"/>
        <v>0</v>
      </c>
      <c r="T58" s="77">
        <f t="shared" si="8"/>
        <v>0</v>
      </c>
      <c r="U58" s="77">
        <f t="shared" si="9"/>
        <v>0</v>
      </c>
      <c r="V58" s="22"/>
    </row>
    <row r="59" spans="1:22" s="47" customFormat="1" x14ac:dyDescent="0.2">
      <c r="A59" s="41" t="s">
        <v>87</v>
      </c>
      <c r="B59" s="41" t="s">
        <v>88</v>
      </c>
      <c r="C59" s="42" t="s">
        <v>124</v>
      </c>
      <c r="D59" s="67">
        <v>0</v>
      </c>
      <c r="E59" s="43">
        <v>0</v>
      </c>
      <c r="F59" s="44">
        <f t="shared" si="14"/>
        <v>0</v>
      </c>
      <c r="G59" s="43">
        <v>0</v>
      </c>
      <c r="H59" s="45">
        <v>0</v>
      </c>
      <c r="I59" s="46">
        <v>0</v>
      </c>
      <c r="J59" s="46">
        <v>0</v>
      </c>
      <c r="K59" s="75">
        <f t="shared" si="1"/>
        <v>0.7</v>
      </c>
      <c r="L59" s="76">
        <f t="shared" si="2"/>
        <v>0.7</v>
      </c>
      <c r="M59" s="77">
        <f>VLOOKUP(B59,'Election Results by State'!$B$3:$J$52,9,FALSE)</f>
        <v>313965</v>
      </c>
      <c r="N59" s="78">
        <f t="shared" si="3"/>
        <v>0</v>
      </c>
      <c r="O59" s="77">
        <f t="shared" si="4"/>
        <v>0</v>
      </c>
      <c r="P59" s="77">
        <v>0</v>
      </c>
      <c r="Q59" s="77">
        <f t="shared" si="5"/>
        <v>0</v>
      </c>
      <c r="R59" s="78">
        <f t="shared" si="6"/>
        <v>0</v>
      </c>
      <c r="S59" s="77">
        <f t="shared" si="7"/>
        <v>0</v>
      </c>
      <c r="T59" s="77">
        <f t="shared" si="8"/>
        <v>0</v>
      </c>
      <c r="U59" s="77">
        <f t="shared" si="9"/>
        <v>0</v>
      </c>
      <c r="V59" s="22"/>
    </row>
    <row r="60" spans="1:22" s="47" customFormat="1" x14ac:dyDescent="0.2">
      <c r="A60" s="41" t="s">
        <v>89</v>
      </c>
      <c r="B60" s="41" t="s">
        <v>90</v>
      </c>
      <c r="C60" s="42" t="s">
        <v>124</v>
      </c>
      <c r="D60" s="67">
        <v>0</v>
      </c>
      <c r="E60" s="43">
        <v>0</v>
      </c>
      <c r="F60" s="44">
        <f t="shared" si="14"/>
        <v>0</v>
      </c>
      <c r="G60" s="43">
        <v>0</v>
      </c>
      <c r="H60" s="45">
        <v>0</v>
      </c>
      <c r="I60" s="46">
        <v>0</v>
      </c>
      <c r="J60" s="46">
        <v>0</v>
      </c>
      <c r="K60" s="75">
        <f t="shared" si="1"/>
        <v>0.7</v>
      </c>
      <c r="L60" s="76">
        <f t="shared" si="2"/>
        <v>0.7</v>
      </c>
      <c r="M60" s="77">
        <f>VLOOKUP(B60,'Election Results by State'!$B$3:$J$52,9,FALSE)</f>
        <v>298574.44444444444</v>
      </c>
      <c r="N60" s="78">
        <f t="shared" si="3"/>
        <v>0</v>
      </c>
      <c r="O60" s="77">
        <f t="shared" si="4"/>
        <v>0</v>
      </c>
      <c r="P60" s="77">
        <v>0</v>
      </c>
      <c r="Q60" s="77">
        <f t="shared" si="5"/>
        <v>0</v>
      </c>
      <c r="R60" s="78">
        <f t="shared" si="6"/>
        <v>0</v>
      </c>
      <c r="S60" s="77">
        <f t="shared" si="7"/>
        <v>0</v>
      </c>
      <c r="T60" s="77">
        <f t="shared" si="8"/>
        <v>0</v>
      </c>
      <c r="U60" s="77">
        <f t="shared" si="9"/>
        <v>0</v>
      </c>
      <c r="V60" s="22"/>
    </row>
    <row r="61" spans="1:22" s="47" customFormat="1" x14ac:dyDescent="0.2">
      <c r="A61" s="41" t="s">
        <v>91</v>
      </c>
      <c r="B61" s="41" t="s">
        <v>92</v>
      </c>
      <c r="C61" s="42" t="s">
        <v>124</v>
      </c>
      <c r="D61" s="67">
        <v>0</v>
      </c>
      <c r="E61" s="43">
        <v>0</v>
      </c>
      <c r="F61" s="44">
        <f t="shared" si="14"/>
        <v>0</v>
      </c>
      <c r="G61" s="43">
        <v>0</v>
      </c>
      <c r="H61" s="45">
        <v>0</v>
      </c>
      <c r="I61" s="46">
        <v>0</v>
      </c>
      <c r="J61" s="46">
        <v>0</v>
      </c>
      <c r="K61" s="75">
        <f t="shared" si="1"/>
        <v>0.7</v>
      </c>
      <c r="L61" s="76">
        <f t="shared" si="2"/>
        <v>0.7</v>
      </c>
      <c r="M61" s="77">
        <f>VLOOKUP(B61,'Election Results by State'!$B$3:$J$52,9,FALSE)</f>
        <v>267385.40000000002</v>
      </c>
      <c r="N61" s="78">
        <f t="shared" si="3"/>
        <v>0</v>
      </c>
      <c r="O61" s="77">
        <f t="shared" si="4"/>
        <v>0</v>
      </c>
      <c r="P61" s="77">
        <v>0</v>
      </c>
      <c r="Q61" s="77">
        <f t="shared" si="5"/>
        <v>0</v>
      </c>
      <c r="R61" s="78">
        <f t="shared" si="6"/>
        <v>0</v>
      </c>
      <c r="S61" s="77">
        <f t="shared" si="7"/>
        <v>0</v>
      </c>
      <c r="T61" s="77">
        <f t="shared" si="8"/>
        <v>0</v>
      </c>
      <c r="U61" s="77">
        <f t="shared" si="9"/>
        <v>0</v>
      </c>
      <c r="V61" s="22"/>
    </row>
    <row r="62" spans="1:22" s="47" customFormat="1" x14ac:dyDescent="0.2">
      <c r="A62" s="41" t="s">
        <v>93</v>
      </c>
      <c r="B62" s="41" t="s">
        <v>94</v>
      </c>
      <c r="C62" s="42" t="s">
        <v>125</v>
      </c>
      <c r="D62" s="67">
        <v>0</v>
      </c>
      <c r="E62" s="43">
        <v>237567</v>
      </c>
      <c r="F62" s="44">
        <f t="shared" si="14"/>
        <v>94681</v>
      </c>
      <c r="G62" s="43">
        <v>332248</v>
      </c>
      <c r="H62" s="45">
        <v>0</v>
      </c>
      <c r="I62" s="46">
        <v>1</v>
      </c>
      <c r="J62" s="46">
        <v>0</v>
      </c>
      <c r="K62" s="79">
        <f t="shared" si="1"/>
        <v>0.7</v>
      </c>
      <c r="L62" s="80">
        <f t="shared" si="2"/>
        <v>0.7</v>
      </c>
      <c r="M62" s="81">
        <f>VLOOKUP(B62,'Election Results by State'!$B$3:$J$52,9,FALSE)</f>
        <v>203223</v>
      </c>
      <c r="N62" s="82">
        <f t="shared" si="3"/>
        <v>101814</v>
      </c>
      <c r="O62" s="81">
        <f t="shared" si="4"/>
        <v>237567</v>
      </c>
      <c r="P62" s="81">
        <v>0</v>
      </c>
      <c r="Q62" s="81">
        <f t="shared" si="5"/>
        <v>339381</v>
      </c>
      <c r="R62" s="82">
        <f t="shared" si="6"/>
        <v>101814</v>
      </c>
      <c r="S62" s="81">
        <f t="shared" si="7"/>
        <v>0</v>
      </c>
      <c r="T62" s="81">
        <f t="shared" si="8"/>
        <v>-94681</v>
      </c>
      <c r="U62" s="81">
        <f t="shared" si="9"/>
        <v>7133</v>
      </c>
      <c r="V62" s="22"/>
    </row>
    <row r="63" spans="1:22" s="47" customFormat="1" x14ac:dyDescent="0.2">
      <c r="A63" s="41" t="s">
        <v>93</v>
      </c>
      <c r="B63" s="41" t="s">
        <v>94</v>
      </c>
      <c r="C63" s="42" t="s">
        <v>130</v>
      </c>
      <c r="D63" s="67">
        <v>0</v>
      </c>
      <c r="E63" s="43">
        <v>275143</v>
      </c>
      <c r="F63" s="44">
        <f t="shared" si="14"/>
        <v>59003</v>
      </c>
      <c r="G63" s="43">
        <v>334146</v>
      </c>
      <c r="H63" s="45">
        <v>0</v>
      </c>
      <c r="I63" s="46">
        <v>1</v>
      </c>
      <c r="J63" s="46">
        <v>0</v>
      </c>
      <c r="K63" s="75">
        <f t="shared" si="1"/>
        <v>0.7</v>
      </c>
      <c r="L63" s="76">
        <f t="shared" si="2"/>
        <v>0.7</v>
      </c>
      <c r="M63" s="77">
        <f>VLOOKUP(B63,'Election Results by State'!$B$3:$J$52,9,FALSE)</f>
        <v>203223</v>
      </c>
      <c r="N63" s="78">
        <f t="shared" si="3"/>
        <v>117918</v>
      </c>
      <c r="O63" s="77">
        <f t="shared" si="4"/>
        <v>275143</v>
      </c>
      <c r="P63" s="77">
        <v>0</v>
      </c>
      <c r="Q63" s="77">
        <f t="shared" si="5"/>
        <v>393061</v>
      </c>
      <c r="R63" s="78">
        <f t="shared" si="6"/>
        <v>117918</v>
      </c>
      <c r="S63" s="77">
        <f t="shared" si="7"/>
        <v>0</v>
      </c>
      <c r="T63" s="77">
        <f t="shared" si="8"/>
        <v>-59003</v>
      </c>
      <c r="U63" s="77">
        <f t="shared" si="9"/>
        <v>58915</v>
      </c>
      <c r="V63" s="22"/>
    </row>
    <row r="64" spans="1:22" s="47" customFormat="1" x14ac:dyDescent="0.2">
      <c r="A64" s="41" t="s">
        <v>95</v>
      </c>
      <c r="B64" s="41" t="s">
        <v>96</v>
      </c>
      <c r="C64" s="42" t="s">
        <v>147</v>
      </c>
      <c r="D64" s="67">
        <v>0</v>
      </c>
      <c r="E64" s="43">
        <v>242326</v>
      </c>
      <c r="F64" s="44">
        <f t="shared" si="14"/>
        <v>23214</v>
      </c>
      <c r="G64" s="43">
        <v>265540</v>
      </c>
      <c r="H64" s="45">
        <v>0</v>
      </c>
      <c r="I64" s="46">
        <v>1</v>
      </c>
      <c r="J64" s="46">
        <v>0</v>
      </c>
      <c r="K64" s="75">
        <f t="shared" si="1"/>
        <v>0.7</v>
      </c>
      <c r="L64" s="76">
        <f t="shared" si="2"/>
        <v>0.7</v>
      </c>
      <c r="M64" s="77">
        <f>VLOOKUP(B64,'Election Results by State'!$B$3:$J$52,9,FALSE)</f>
        <v>290648.10526315792</v>
      </c>
      <c r="N64" s="78">
        <f t="shared" si="3"/>
        <v>103854</v>
      </c>
      <c r="O64" s="77">
        <f t="shared" si="4"/>
        <v>242326</v>
      </c>
      <c r="P64" s="77">
        <v>0</v>
      </c>
      <c r="Q64" s="77">
        <f t="shared" si="5"/>
        <v>346180</v>
      </c>
      <c r="R64" s="78">
        <f t="shared" si="6"/>
        <v>103854</v>
      </c>
      <c r="S64" s="77">
        <f t="shared" si="7"/>
        <v>0</v>
      </c>
      <c r="T64" s="77">
        <f t="shared" si="8"/>
        <v>-23214</v>
      </c>
      <c r="U64" s="77">
        <f t="shared" si="9"/>
        <v>80640</v>
      </c>
      <c r="V64" s="22"/>
    </row>
    <row r="65" spans="1:22" s="47" customFormat="1" x14ac:dyDescent="0.2">
      <c r="A65" s="41" t="s">
        <v>97</v>
      </c>
      <c r="B65" s="41" t="s">
        <v>98</v>
      </c>
      <c r="C65" s="42" t="s">
        <v>124</v>
      </c>
      <c r="D65" s="67">
        <v>0</v>
      </c>
      <c r="E65" s="43">
        <v>0</v>
      </c>
      <c r="F65" s="44">
        <f t="shared" si="14"/>
        <v>0</v>
      </c>
      <c r="G65" s="43">
        <v>0</v>
      </c>
      <c r="H65" s="45">
        <v>0</v>
      </c>
      <c r="I65" s="46">
        <v>0</v>
      </c>
      <c r="J65" s="46">
        <v>0</v>
      </c>
      <c r="K65" s="75">
        <f t="shared" si="1"/>
        <v>0.7</v>
      </c>
      <c r="L65" s="76">
        <f t="shared" si="2"/>
        <v>0.7</v>
      </c>
      <c r="M65" s="77">
        <f>VLOOKUP(B65,'Election Results by State'!$B$3:$J$52,9,FALSE)</f>
        <v>219116</v>
      </c>
      <c r="N65" s="78">
        <f t="shared" si="3"/>
        <v>0</v>
      </c>
      <c r="O65" s="77">
        <f t="shared" si="4"/>
        <v>0</v>
      </c>
      <c r="P65" s="77">
        <v>0</v>
      </c>
      <c r="Q65" s="77">
        <f t="shared" si="5"/>
        <v>0</v>
      </c>
      <c r="R65" s="78">
        <f t="shared" si="6"/>
        <v>0</v>
      </c>
      <c r="S65" s="77">
        <f t="shared" si="7"/>
        <v>0</v>
      </c>
      <c r="T65" s="77">
        <f t="shared" si="8"/>
        <v>0</v>
      </c>
      <c r="U65" s="77">
        <f t="shared" si="9"/>
        <v>0</v>
      </c>
      <c r="V65" s="22"/>
    </row>
    <row r="66" spans="1:22" s="47" customFormat="1" x14ac:dyDescent="0.2">
      <c r="A66" s="41" t="s">
        <v>99</v>
      </c>
      <c r="B66" s="41" t="s">
        <v>100</v>
      </c>
      <c r="C66" s="42" t="s">
        <v>124</v>
      </c>
      <c r="D66" s="67">
        <v>0</v>
      </c>
      <c r="E66" s="43">
        <v>0</v>
      </c>
      <c r="F66" s="44">
        <f t="shared" si="14"/>
        <v>0</v>
      </c>
      <c r="G66" s="43">
        <v>0</v>
      </c>
      <c r="H66" s="45">
        <v>0</v>
      </c>
      <c r="I66" s="46">
        <v>0</v>
      </c>
      <c r="J66" s="46">
        <v>0</v>
      </c>
      <c r="K66" s="75">
        <f t="shared" si="1"/>
        <v>0.7</v>
      </c>
      <c r="L66" s="76">
        <f t="shared" si="2"/>
        <v>0.7</v>
      </c>
      <c r="M66" s="77">
        <f>VLOOKUP(B66,'Election Results by State'!$B$3:$J$52,9,FALSE)</f>
        <v>312315</v>
      </c>
      <c r="N66" s="78">
        <f t="shared" si="3"/>
        <v>0</v>
      </c>
      <c r="O66" s="77">
        <f t="shared" si="4"/>
        <v>0</v>
      </c>
      <c r="P66" s="77">
        <v>0</v>
      </c>
      <c r="Q66" s="77">
        <f t="shared" si="5"/>
        <v>0</v>
      </c>
      <c r="R66" s="78">
        <f t="shared" si="6"/>
        <v>0</v>
      </c>
      <c r="S66" s="77">
        <f t="shared" si="7"/>
        <v>0</v>
      </c>
      <c r="T66" s="77">
        <f t="shared" si="8"/>
        <v>0</v>
      </c>
      <c r="U66" s="77">
        <f t="shared" si="9"/>
        <v>0</v>
      </c>
      <c r="V66" s="22"/>
    </row>
    <row r="67" spans="1:22" s="47" customFormat="1" x14ac:dyDescent="0.2">
      <c r="A67" s="41" t="s">
        <v>101</v>
      </c>
      <c r="B67" s="41" t="s">
        <v>102</v>
      </c>
      <c r="C67" s="42" t="s">
        <v>124</v>
      </c>
      <c r="D67" s="67">
        <v>0</v>
      </c>
      <c r="E67" s="43">
        <v>0</v>
      </c>
      <c r="F67" s="44">
        <f t="shared" si="14"/>
        <v>0</v>
      </c>
      <c r="G67" s="43">
        <v>0</v>
      </c>
      <c r="H67" s="45">
        <v>0</v>
      </c>
      <c r="I67" s="46">
        <v>0</v>
      </c>
      <c r="J67" s="46">
        <v>0</v>
      </c>
      <c r="K67" s="75">
        <f t="shared" si="1"/>
        <v>0.7</v>
      </c>
      <c r="L67" s="76">
        <f t="shared" si="2"/>
        <v>0.7</v>
      </c>
      <c r="M67" s="77">
        <f>VLOOKUP(B67,'Election Results by State'!$B$3:$J$52,9,FALSE)</f>
        <v>379007</v>
      </c>
      <c r="N67" s="78">
        <f t="shared" si="3"/>
        <v>0</v>
      </c>
      <c r="O67" s="77">
        <f t="shared" si="4"/>
        <v>0</v>
      </c>
      <c r="P67" s="77">
        <v>0</v>
      </c>
      <c r="Q67" s="77">
        <f t="shared" si="5"/>
        <v>0</v>
      </c>
      <c r="R67" s="78">
        <f t="shared" si="6"/>
        <v>0</v>
      </c>
      <c r="S67" s="77">
        <f t="shared" si="7"/>
        <v>0</v>
      </c>
      <c r="T67" s="77">
        <f t="shared" si="8"/>
        <v>0</v>
      </c>
      <c r="U67" s="77">
        <f t="shared" si="9"/>
        <v>0</v>
      </c>
      <c r="V67" s="22"/>
    </row>
    <row r="68" spans="1:22" s="47" customFormat="1" x14ac:dyDescent="0.2">
      <c r="A68" s="41" t="s">
        <v>103</v>
      </c>
      <c r="B68" s="41" t="s">
        <v>104</v>
      </c>
      <c r="C68" s="42" t="s">
        <v>126</v>
      </c>
      <c r="D68" s="67">
        <v>0</v>
      </c>
      <c r="E68" s="43">
        <v>194264</v>
      </c>
      <c r="F68" s="44">
        <f t="shared" si="14"/>
        <v>66764</v>
      </c>
      <c r="G68" s="43">
        <v>261028</v>
      </c>
      <c r="H68" s="45">
        <v>0</v>
      </c>
      <c r="I68" s="46">
        <v>1</v>
      </c>
      <c r="J68" s="46">
        <v>0</v>
      </c>
      <c r="K68" s="75">
        <f t="shared" ref="K68:K87" si="15">C$91</f>
        <v>0.7</v>
      </c>
      <c r="L68" s="76">
        <f t="shared" ref="L68:L87" si="16">C$92</f>
        <v>0.7</v>
      </c>
      <c r="M68" s="77">
        <f>VLOOKUP(B68,'Election Results by State'!$B$3:$J$52,9,FALSE)</f>
        <v>181561.77777777778</v>
      </c>
      <c r="N68" s="78">
        <f t="shared" ref="N68:N87" si="17">IF(G68&gt;0,IF(H68&gt;0,MAX(D68,ROUND(K68*M68,0)),MAX(F68,ROUND((1-L68)*(O68/L68),0))),D68)</f>
        <v>83256</v>
      </c>
      <c r="O68" s="77">
        <f t="shared" ref="O68:O87" si="18">IF(G68&gt;0,IF(I68&gt;0,MAX(E68,ROUND(L68*M68,0)),MAX(F68,ROUND((1-K68)*(N68/K68),0))),E68)</f>
        <v>194264</v>
      </c>
      <c r="P68" s="77">
        <v>0</v>
      </c>
      <c r="Q68" s="77">
        <f t="shared" ref="Q68:Q87" si="19">SUM(N68:P68)</f>
        <v>277520</v>
      </c>
      <c r="R68" s="78">
        <f t="shared" ref="R68:R87" si="20">N68-D68</f>
        <v>83256</v>
      </c>
      <c r="S68" s="77">
        <f t="shared" ref="S68:S87" si="21">O68-E68</f>
        <v>0</v>
      </c>
      <c r="T68" s="77">
        <f t="shared" ref="T68:T87" si="22">P68-F68</f>
        <v>-66764</v>
      </c>
      <c r="U68" s="77">
        <f t="shared" ref="U68:U87" si="23">Q68-G68</f>
        <v>16492</v>
      </c>
      <c r="V68" s="22"/>
    </row>
    <row r="69" spans="1:22" s="47" customFormat="1" x14ac:dyDescent="0.2">
      <c r="A69" s="41" t="s">
        <v>103</v>
      </c>
      <c r="B69" s="41" t="s">
        <v>104</v>
      </c>
      <c r="C69" s="42" t="s">
        <v>144</v>
      </c>
      <c r="D69" s="67">
        <v>0</v>
      </c>
      <c r="E69" s="43">
        <v>180465</v>
      </c>
      <c r="F69" s="44">
        <f t="shared" si="14"/>
        <v>54</v>
      </c>
      <c r="G69" s="43">
        <v>180519</v>
      </c>
      <c r="H69" s="45">
        <v>0</v>
      </c>
      <c r="I69" s="46">
        <v>1</v>
      </c>
      <c r="J69" s="46">
        <v>0</v>
      </c>
      <c r="K69" s="75">
        <f t="shared" si="15"/>
        <v>0.7</v>
      </c>
      <c r="L69" s="76">
        <f t="shared" si="16"/>
        <v>0.7</v>
      </c>
      <c r="M69" s="77">
        <f>VLOOKUP(B69,'Election Results by State'!$B$3:$J$52,9,FALSE)</f>
        <v>181561.77777777778</v>
      </c>
      <c r="N69" s="78">
        <f t="shared" si="17"/>
        <v>77342</v>
      </c>
      <c r="O69" s="77">
        <f t="shared" si="18"/>
        <v>180465</v>
      </c>
      <c r="P69" s="77">
        <v>0</v>
      </c>
      <c r="Q69" s="77">
        <f t="shared" si="19"/>
        <v>257807</v>
      </c>
      <c r="R69" s="78">
        <f t="shared" si="20"/>
        <v>77342</v>
      </c>
      <c r="S69" s="77">
        <f t="shared" si="21"/>
        <v>0</v>
      </c>
      <c r="T69" s="77">
        <f t="shared" si="22"/>
        <v>-54</v>
      </c>
      <c r="U69" s="77">
        <f t="shared" si="23"/>
        <v>77288</v>
      </c>
      <c r="V69" s="22"/>
    </row>
    <row r="70" spans="1:22" s="47" customFormat="1" x14ac:dyDescent="0.2">
      <c r="A70" s="41" t="s">
        <v>103</v>
      </c>
      <c r="B70" s="41" t="s">
        <v>104</v>
      </c>
      <c r="C70" s="42" t="s">
        <v>145</v>
      </c>
      <c r="D70" s="67">
        <v>0</v>
      </c>
      <c r="E70" s="43">
        <v>198798</v>
      </c>
      <c r="F70" s="44">
        <f t="shared" ref="F70:F87" si="24">G70-SUM(E70:E70)</f>
        <v>27484</v>
      </c>
      <c r="G70" s="43">
        <v>226282</v>
      </c>
      <c r="H70" s="45">
        <v>0</v>
      </c>
      <c r="I70" s="46">
        <v>1</v>
      </c>
      <c r="J70" s="46">
        <v>0</v>
      </c>
      <c r="K70" s="79">
        <f t="shared" si="15"/>
        <v>0.7</v>
      </c>
      <c r="L70" s="80">
        <f t="shared" si="16"/>
        <v>0.7</v>
      </c>
      <c r="M70" s="81">
        <f>VLOOKUP(B70,'Election Results by State'!$B$3:$J$52,9,FALSE)</f>
        <v>181561.77777777778</v>
      </c>
      <c r="N70" s="82">
        <f t="shared" si="17"/>
        <v>85199</v>
      </c>
      <c r="O70" s="81">
        <f t="shared" si="18"/>
        <v>198798</v>
      </c>
      <c r="P70" s="81">
        <v>0</v>
      </c>
      <c r="Q70" s="81">
        <f t="shared" si="19"/>
        <v>283997</v>
      </c>
      <c r="R70" s="82">
        <f t="shared" si="20"/>
        <v>85199</v>
      </c>
      <c r="S70" s="81">
        <f t="shared" si="21"/>
        <v>0</v>
      </c>
      <c r="T70" s="81">
        <f t="shared" si="22"/>
        <v>-27484</v>
      </c>
      <c r="U70" s="81">
        <f t="shared" si="23"/>
        <v>57715</v>
      </c>
      <c r="V70" s="22"/>
    </row>
    <row r="71" spans="1:22" s="47" customFormat="1" x14ac:dyDescent="0.2">
      <c r="A71" s="41" t="s">
        <v>105</v>
      </c>
      <c r="B71" s="41" t="s">
        <v>106</v>
      </c>
      <c r="C71" s="42" t="s">
        <v>125</v>
      </c>
      <c r="D71" s="67">
        <v>189012</v>
      </c>
      <c r="E71" s="43">
        <v>0</v>
      </c>
      <c r="F71" s="44">
        <f t="shared" si="24"/>
        <v>215826</v>
      </c>
      <c r="G71" s="43">
        <v>215826</v>
      </c>
      <c r="H71" s="45">
        <v>1</v>
      </c>
      <c r="I71" s="46">
        <v>0</v>
      </c>
      <c r="J71" s="46">
        <v>0</v>
      </c>
      <c r="K71" s="75">
        <f t="shared" si="15"/>
        <v>0.7</v>
      </c>
      <c r="L71" s="76">
        <f t="shared" si="16"/>
        <v>0.7</v>
      </c>
      <c r="M71" s="77">
        <f>VLOOKUP(B71,'Election Results by State'!$B$3:$J$52,9,FALSE)</f>
        <v>226859.65384615384</v>
      </c>
      <c r="N71" s="78">
        <f t="shared" si="17"/>
        <v>189012</v>
      </c>
      <c r="O71" s="77">
        <f t="shared" si="18"/>
        <v>215826</v>
      </c>
      <c r="P71" s="77">
        <v>0</v>
      </c>
      <c r="Q71" s="77">
        <f t="shared" si="19"/>
        <v>404838</v>
      </c>
      <c r="R71" s="78">
        <f t="shared" si="20"/>
        <v>0</v>
      </c>
      <c r="S71" s="77">
        <f t="shared" si="21"/>
        <v>215826</v>
      </c>
      <c r="T71" s="77">
        <f t="shared" si="22"/>
        <v>-215826</v>
      </c>
      <c r="U71" s="77">
        <f t="shared" si="23"/>
        <v>189012</v>
      </c>
      <c r="V71" s="22"/>
    </row>
    <row r="72" spans="1:22" s="47" customFormat="1" x14ac:dyDescent="0.2">
      <c r="A72" s="41" t="s">
        <v>105</v>
      </c>
      <c r="B72" s="41" t="s">
        <v>106</v>
      </c>
      <c r="C72" s="42" t="s">
        <v>128</v>
      </c>
      <c r="D72" s="67">
        <v>175101</v>
      </c>
      <c r="E72" s="43">
        <v>0</v>
      </c>
      <c r="F72" s="44">
        <f t="shared" si="24"/>
        <v>196914</v>
      </c>
      <c r="G72" s="43">
        <v>196914</v>
      </c>
      <c r="H72" s="45">
        <v>1</v>
      </c>
      <c r="I72" s="46">
        <v>0</v>
      </c>
      <c r="J72" s="46">
        <v>0</v>
      </c>
      <c r="K72" s="75">
        <f t="shared" si="15"/>
        <v>0.7</v>
      </c>
      <c r="L72" s="76">
        <f t="shared" si="16"/>
        <v>0.7</v>
      </c>
      <c r="M72" s="77">
        <f>VLOOKUP(B72,'Election Results by State'!$B$3:$J$52,9,FALSE)</f>
        <v>226859.65384615384</v>
      </c>
      <c r="N72" s="78">
        <f t="shared" si="17"/>
        <v>175101</v>
      </c>
      <c r="O72" s="77">
        <f t="shared" si="18"/>
        <v>196914</v>
      </c>
      <c r="P72" s="77">
        <v>0</v>
      </c>
      <c r="Q72" s="77">
        <f t="shared" si="19"/>
        <v>372015</v>
      </c>
      <c r="R72" s="78">
        <f t="shared" si="20"/>
        <v>0</v>
      </c>
      <c r="S72" s="77">
        <f t="shared" si="21"/>
        <v>196914</v>
      </c>
      <c r="T72" s="77">
        <f t="shared" si="22"/>
        <v>-196914</v>
      </c>
      <c r="U72" s="77">
        <f t="shared" si="23"/>
        <v>175101</v>
      </c>
      <c r="V72" s="22"/>
    </row>
    <row r="73" spans="1:22" s="47" customFormat="1" x14ac:dyDescent="0.2">
      <c r="A73" s="41" t="s">
        <v>105</v>
      </c>
      <c r="B73" s="41" t="s">
        <v>106</v>
      </c>
      <c r="C73" s="42" t="s">
        <v>143</v>
      </c>
      <c r="D73" s="67">
        <v>162894</v>
      </c>
      <c r="E73" s="43">
        <v>0</v>
      </c>
      <c r="F73" s="44">
        <f t="shared" si="24"/>
        <v>194861</v>
      </c>
      <c r="G73" s="43">
        <v>194861</v>
      </c>
      <c r="H73" s="45">
        <v>1</v>
      </c>
      <c r="I73" s="46">
        <v>0</v>
      </c>
      <c r="J73" s="46">
        <v>0</v>
      </c>
      <c r="K73" s="75">
        <f t="shared" si="15"/>
        <v>0.7</v>
      </c>
      <c r="L73" s="76">
        <f t="shared" si="16"/>
        <v>0.7</v>
      </c>
      <c r="M73" s="77">
        <f>VLOOKUP(B73,'Election Results by State'!$B$3:$J$52,9,FALSE)</f>
        <v>226859.65384615384</v>
      </c>
      <c r="N73" s="78">
        <f t="shared" si="17"/>
        <v>162894</v>
      </c>
      <c r="O73" s="77">
        <f t="shared" si="18"/>
        <v>194861</v>
      </c>
      <c r="P73" s="77">
        <v>0</v>
      </c>
      <c r="Q73" s="77">
        <f t="shared" si="19"/>
        <v>357755</v>
      </c>
      <c r="R73" s="78">
        <f t="shared" si="20"/>
        <v>0</v>
      </c>
      <c r="S73" s="77">
        <f t="shared" si="21"/>
        <v>194861</v>
      </c>
      <c r="T73" s="77">
        <f t="shared" si="22"/>
        <v>-194861</v>
      </c>
      <c r="U73" s="77">
        <f t="shared" si="23"/>
        <v>162894</v>
      </c>
      <c r="V73" s="22"/>
    </row>
    <row r="74" spans="1:22" s="47" customFormat="1" x14ac:dyDescent="0.2">
      <c r="A74" s="41" t="s">
        <v>105</v>
      </c>
      <c r="B74" s="41" t="s">
        <v>106</v>
      </c>
      <c r="C74" s="42" t="s">
        <v>145</v>
      </c>
      <c r="D74" s="67">
        <v>0</v>
      </c>
      <c r="E74" s="43">
        <v>143868</v>
      </c>
      <c r="F74" s="44">
        <f t="shared" si="24"/>
        <v>9760</v>
      </c>
      <c r="G74" s="43">
        <v>153628</v>
      </c>
      <c r="H74" s="45">
        <v>0</v>
      </c>
      <c r="I74" s="46">
        <v>1</v>
      </c>
      <c r="J74" s="46">
        <v>0</v>
      </c>
      <c r="K74" s="75">
        <f t="shared" si="15"/>
        <v>0.7</v>
      </c>
      <c r="L74" s="76">
        <f t="shared" si="16"/>
        <v>0.7</v>
      </c>
      <c r="M74" s="77">
        <f>VLOOKUP(B74,'Election Results by State'!$B$3:$J$52,9,FALSE)</f>
        <v>226859.65384615384</v>
      </c>
      <c r="N74" s="78">
        <f t="shared" si="17"/>
        <v>68058</v>
      </c>
      <c r="O74" s="77">
        <f t="shared" si="18"/>
        <v>158802</v>
      </c>
      <c r="P74" s="77">
        <v>0</v>
      </c>
      <c r="Q74" s="77">
        <f t="shared" si="19"/>
        <v>226860</v>
      </c>
      <c r="R74" s="78">
        <f t="shared" si="20"/>
        <v>68058</v>
      </c>
      <c r="S74" s="77">
        <f t="shared" si="21"/>
        <v>14934</v>
      </c>
      <c r="T74" s="77">
        <f t="shared" si="22"/>
        <v>-9760</v>
      </c>
      <c r="U74" s="77">
        <f t="shared" si="23"/>
        <v>73232</v>
      </c>
      <c r="V74" s="22"/>
    </row>
    <row r="75" spans="1:22" s="47" customFormat="1" x14ac:dyDescent="0.2">
      <c r="A75" s="41" t="s">
        <v>105</v>
      </c>
      <c r="B75" s="41" t="s">
        <v>106</v>
      </c>
      <c r="C75" s="42" t="s">
        <v>148</v>
      </c>
      <c r="D75" s="67">
        <v>189625</v>
      </c>
      <c r="E75" s="43">
        <v>0</v>
      </c>
      <c r="F75" s="44">
        <f t="shared" si="24"/>
        <v>214676</v>
      </c>
      <c r="G75" s="43">
        <v>214676</v>
      </c>
      <c r="H75" s="45">
        <v>1</v>
      </c>
      <c r="I75" s="46">
        <v>0</v>
      </c>
      <c r="J75" s="46">
        <v>0</v>
      </c>
      <c r="K75" s="75">
        <f t="shared" si="15"/>
        <v>0.7</v>
      </c>
      <c r="L75" s="76">
        <f t="shared" si="16"/>
        <v>0.7</v>
      </c>
      <c r="M75" s="77">
        <f>VLOOKUP(B75,'Election Results by State'!$B$3:$J$52,9,FALSE)</f>
        <v>226859.65384615384</v>
      </c>
      <c r="N75" s="78">
        <f t="shared" si="17"/>
        <v>189625</v>
      </c>
      <c r="O75" s="77">
        <f t="shared" si="18"/>
        <v>214676</v>
      </c>
      <c r="P75" s="77">
        <v>0</v>
      </c>
      <c r="Q75" s="77">
        <f t="shared" si="19"/>
        <v>404301</v>
      </c>
      <c r="R75" s="78">
        <f t="shared" si="20"/>
        <v>0</v>
      </c>
      <c r="S75" s="77">
        <f t="shared" si="21"/>
        <v>214676</v>
      </c>
      <c r="T75" s="77">
        <f t="shared" si="22"/>
        <v>-214676</v>
      </c>
      <c r="U75" s="77">
        <f t="shared" si="23"/>
        <v>189625</v>
      </c>
      <c r="V75" s="22"/>
    </row>
    <row r="76" spans="1:22" s="47" customFormat="1" x14ac:dyDescent="0.2">
      <c r="A76" s="41" t="s">
        <v>105</v>
      </c>
      <c r="B76" s="41" t="s">
        <v>106</v>
      </c>
      <c r="C76" s="42" t="s">
        <v>147</v>
      </c>
      <c r="D76" s="67">
        <v>191293</v>
      </c>
      <c r="E76" s="43">
        <v>0</v>
      </c>
      <c r="F76" s="44">
        <f t="shared" si="24"/>
        <v>191293</v>
      </c>
      <c r="G76" s="43">
        <v>191293</v>
      </c>
      <c r="H76" s="45">
        <v>1</v>
      </c>
      <c r="I76" s="46">
        <v>0</v>
      </c>
      <c r="J76" s="46">
        <v>0</v>
      </c>
      <c r="K76" s="75">
        <f t="shared" si="15"/>
        <v>0.7</v>
      </c>
      <c r="L76" s="76">
        <f t="shared" si="16"/>
        <v>0.7</v>
      </c>
      <c r="M76" s="77">
        <f>VLOOKUP(B76,'Election Results by State'!$B$3:$J$52,9,FALSE)</f>
        <v>226859.65384615384</v>
      </c>
      <c r="N76" s="78">
        <f t="shared" si="17"/>
        <v>191293</v>
      </c>
      <c r="O76" s="77">
        <f t="shared" si="18"/>
        <v>191293</v>
      </c>
      <c r="P76" s="77">
        <v>0</v>
      </c>
      <c r="Q76" s="77">
        <f t="shared" si="19"/>
        <v>382586</v>
      </c>
      <c r="R76" s="78">
        <f t="shared" si="20"/>
        <v>0</v>
      </c>
      <c r="S76" s="77">
        <f t="shared" si="21"/>
        <v>191293</v>
      </c>
      <c r="T76" s="77">
        <f t="shared" si="22"/>
        <v>-191293</v>
      </c>
      <c r="U76" s="77">
        <f t="shared" si="23"/>
        <v>191293</v>
      </c>
      <c r="V76" s="22"/>
    </row>
    <row r="77" spans="1:22" s="47" customFormat="1" x14ac:dyDescent="0.2">
      <c r="A77" s="41" t="s">
        <v>105</v>
      </c>
      <c r="B77" s="41" t="s">
        <v>106</v>
      </c>
      <c r="C77" s="42" t="s">
        <v>149</v>
      </c>
      <c r="D77" s="67">
        <v>0</v>
      </c>
      <c r="E77" s="43">
        <v>130375</v>
      </c>
      <c r="F77" s="44">
        <f t="shared" si="24"/>
        <v>28348</v>
      </c>
      <c r="G77" s="43">
        <v>158723</v>
      </c>
      <c r="H77" s="45">
        <v>0</v>
      </c>
      <c r="I77" s="46">
        <v>1</v>
      </c>
      <c r="J77" s="46">
        <v>0</v>
      </c>
      <c r="K77" s="75">
        <f t="shared" si="15"/>
        <v>0.7</v>
      </c>
      <c r="L77" s="76">
        <f t="shared" si="16"/>
        <v>0.7</v>
      </c>
      <c r="M77" s="77">
        <f>VLOOKUP(B77,'Election Results by State'!$B$3:$J$52,9,FALSE)</f>
        <v>226859.65384615384</v>
      </c>
      <c r="N77" s="78">
        <f t="shared" si="17"/>
        <v>68058</v>
      </c>
      <c r="O77" s="77">
        <f t="shared" si="18"/>
        <v>158802</v>
      </c>
      <c r="P77" s="77">
        <v>0</v>
      </c>
      <c r="Q77" s="77">
        <f t="shared" si="19"/>
        <v>226860</v>
      </c>
      <c r="R77" s="78">
        <f t="shared" si="20"/>
        <v>68058</v>
      </c>
      <c r="S77" s="77">
        <f t="shared" si="21"/>
        <v>28427</v>
      </c>
      <c r="T77" s="77">
        <f t="shared" si="22"/>
        <v>-28348</v>
      </c>
      <c r="U77" s="77">
        <f t="shared" si="23"/>
        <v>68137</v>
      </c>
      <c r="V77" s="22"/>
    </row>
    <row r="78" spans="1:22" s="47" customFormat="1" x14ac:dyDescent="0.2">
      <c r="A78" s="41" t="s">
        <v>105</v>
      </c>
      <c r="B78" s="41" t="s">
        <v>106</v>
      </c>
      <c r="C78" s="42" t="s">
        <v>150</v>
      </c>
      <c r="D78" s="67">
        <v>243471</v>
      </c>
      <c r="E78" s="43">
        <v>0</v>
      </c>
      <c r="F78" s="44">
        <f t="shared" si="24"/>
        <v>304350</v>
      </c>
      <c r="G78" s="43">
        <v>304350</v>
      </c>
      <c r="H78" s="45">
        <v>1</v>
      </c>
      <c r="I78" s="46">
        <v>0</v>
      </c>
      <c r="J78" s="46">
        <v>0</v>
      </c>
      <c r="K78" s="75">
        <f t="shared" si="15"/>
        <v>0.7</v>
      </c>
      <c r="L78" s="76">
        <f t="shared" si="16"/>
        <v>0.7</v>
      </c>
      <c r="M78" s="77">
        <f>VLOOKUP(B78,'Election Results by State'!$B$3:$J$52,9,FALSE)</f>
        <v>226859.65384615384</v>
      </c>
      <c r="N78" s="78">
        <f t="shared" si="17"/>
        <v>243471</v>
      </c>
      <c r="O78" s="77">
        <f t="shared" si="18"/>
        <v>304350</v>
      </c>
      <c r="P78" s="77">
        <v>0</v>
      </c>
      <c r="Q78" s="77">
        <f t="shared" si="19"/>
        <v>547821</v>
      </c>
      <c r="R78" s="78">
        <f t="shared" si="20"/>
        <v>0</v>
      </c>
      <c r="S78" s="77">
        <f t="shared" si="21"/>
        <v>304350</v>
      </c>
      <c r="T78" s="77">
        <f t="shared" si="22"/>
        <v>-304350</v>
      </c>
      <c r="U78" s="77">
        <f t="shared" si="23"/>
        <v>243471</v>
      </c>
      <c r="V78" s="22"/>
    </row>
    <row r="79" spans="1:22" s="47" customFormat="1" x14ac:dyDescent="0.2">
      <c r="A79" s="41" t="s">
        <v>107</v>
      </c>
      <c r="B79" s="41" t="s">
        <v>108</v>
      </c>
      <c r="C79" s="42" t="s">
        <v>124</v>
      </c>
      <c r="D79" s="67">
        <v>0</v>
      </c>
      <c r="E79" s="43">
        <v>0</v>
      </c>
      <c r="F79" s="44">
        <f t="shared" si="24"/>
        <v>0</v>
      </c>
      <c r="G79" s="43">
        <v>0</v>
      </c>
      <c r="H79" s="45">
        <v>0</v>
      </c>
      <c r="I79" s="46">
        <v>0</v>
      </c>
      <c r="J79" s="46">
        <v>0</v>
      </c>
      <c r="K79" s="75">
        <f t="shared" si="15"/>
        <v>0.7</v>
      </c>
      <c r="L79" s="76">
        <f t="shared" si="16"/>
        <v>0.7</v>
      </c>
      <c r="M79" s="77">
        <f>VLOOKUP(B79,'Election Results by State'!$B$3:$J$52,9,FALSE)</f>
        <v>312279.66666666669</v>
      </c>
      <c r="N79" s="78">
        <f t="shared" si="17"/>
        <v>0</v>
      </c>
      <c r="O79" s="77">
        <f t="shared" si="18"/>
        <v>0</v>
      </c>
      <c r="P79" s="77">
        <v>0</v>
      </c>
      <c r="Q79" s="77">
        <f t="shared" si="19"/>
        <v>0</v>
      </c>
      <c r="R79" s="78">
        <f t="shared" si="20"/>
        <v>0</v>
      </c>
      <c r="S79" s="77">
        <f t="shared" si="21"/>
        <v>0</v>
      </c>
      <c r="T79" s="77">
        <f t="shared" si="22"/>
        <v>0</v>
      </c>
      <c r="U79" s="77">
        <f t="shared" si="23"/>
        <v>0</v>
      </c>
      <c r="V79" s="22"/>
    </row>
    <row r="80" spans="1:22" s="47" customFormat="1" x14ac:dyDescent="0.2">
      <c r="A80" s="41" t="s">
        <v>109</v>
      </c>
      <c r="B80" s="41" t="s">
        <v>110</v>
      </c>
      <c r="C80" s="42" t="s">
        <v>22</v>
      </c>
      <c r="D80" s="67">
        <v>0</v>
      </c>
      <c r="E80" s="43">
        <v>248203</v>
      </c>
      <c r="F80" s="44">
        <f t="shared" si="24"/>
        <v>49948</v>
      </c>
      <c r="G80" s="43">
        <v>298151</v>
      </c>
      <c r="H80" s="45">
        <v>0</v>
      </c>
      <c r="I80" s="46">
        <v>1</v>
      </c>
      <c r="J80" s="46">
        <v>0</v>
      </c>
      <c r="K80" s="75">
        <f t="shared" si="15"/>
        <v>0.7</v>
      </c>
      <c r="L80" s="76">
        <f t="shared" si="16"/>
        <v>0.7</v>
      </c>
      <c r="M80" s="77">
        <f>VLOOKUP(B80,'Election Results by State'!$B$3:$J$52,9,FALSE)</f>
        <v>0</v>
      </c>
      <c r="N80" s="78">
        <f t="shared" si="17"/>
        <v>106373</v>
      </c>
      <c r="O80" s="77">
        <f t="shared" si="18"/>
        <v>248203</v>
      </c>
      <c r="P80" s="77">
        <v>0</v>
      </c>
      <c r="Q80" s="77">
        <f t="shared" si="19"/>
        <v>354576</v>
      </c>
      <c r="R80" s="78">
        <f t="shared" si="20"/>
        <v>106373</v>
      </c>
      <c r="S80" s="77">
        <f t="shared" si="21"/>
        <v>0</v>
      </c>
      <c r="T80" s="77">
        <f t="shared" si="22"/>
        <v>-49948</v>
      </c>
      <c r="U80" s="77">
        <f t="shared" si="23"/>
        <v>56425</v>
      </c>
      <c r="V80" s="22"/>
    </row>
    <row r="81" spans="1:22" s="47" customFormat="1" x14ac:dyDescent="0.2">
      <c r="A81" s="41" t="s">
        <v>111</v>
      </c>
      <c r="B81" s="41" t="s">
        <v>112</v>
      </c>
      <c r="C81" s="42" t="s">
        <v>129</v>
      </c>
      <c r="D81" s="67">
        <v>0</v>
      </c>
      <c r="E81" s="43">
        <v>239911</v>
      </c>
      <c r="F81" s="44">
        <f t="shared" si="24"/>
        <v>7377</v>
      </c>
      <c r="G81" s="43">
        <v>247288</v>
      </c>
      <c r="H81" s="45">
        <v>0</v>
      </c>
      <c r="I81" s="46">
        <v>1</v>
      </c>
      <c r="J81" s="46">
        <v>0</v>
      </c>
      <c r="K81" s="75">
        <f t="shared" si="15"/>
        <v>0.7</v>
      </c>
      <c r="L81" s="76">
        <f t="shared" si="16"/>
        <v>0.7</v>
      </c>
      <c r="M81" s="77">
        <f>VLOOKUP(B81,'Election Results by State'!$B$3:$J$52,9,FALSE)</f>
        <v>275863.36363636365</v>
      </c>
      <c r="N81" s="78">
        <f t="shared" si="17"/>
        <v>102819</v>
      </c>
      <c r="O81" s="77">
        <f t="shared" si="18"/>
        <v>239911</v>
      </c>
      <c r="P81" s="77">
        <v>0</v>
      </c>
      <c r="Q81" s="77">
        <f t="shared" si="19"/>
        <v>342730</v>
      </c>
      <c r="R81" s="78">
        <f t="shared" si="20"/>
        <v>102819</v>
      </c>
      <c r="S81" s="77">
        <f t="shared" si="21"/>
        <v>0</v>
      </c>
      <c r="T81" s="77">
        <f t="shared" si="22"/>
        <v>-7377</v>
      </c>
      <c r="U81" s="77">
        <f t="shared" si="23"/>
        <v>95442</v>
      </c>
      <c r="V81" s="22"/>
    </row>
    <row r="82" spans="1:22" s="47" customFormat="1" x14ac:dyDescent="0.2">
      <c r="A82" s="41" t="s">
        <v>111</v>
      </c>
      <c r="B82" s="41" t="s">
        <v>112</v>
      </c>
      <c r="C82" s="42" t="s">
        <v>145</v>
      </c>
      <c r="D82" s="67">
        <v>0</v>
      </c>
      <c r="E82" s="43">
        <v>207306</v>
      </c>
      <c r="F82" s="44">
        <f t="shared" si="24"/>
        <v>6264</v>
      </c>
      <c r="G82" s="43">
        <v>213570</v>
      </c>
      <c r="H82" s="45">
        <v>0</v>
      </c>
      <c r="I82" s="46">
        <v>1</v>
      </c>
      <c r="J82" s="46">
        <v>0</v>
      </c>
      <c r="K82" s="75">
        <f t="shared" si="15"/>
        <v>0.7</v>
      </c>
      <c r="L82" s="76">
        <f t="shared" si="16"/>
        <v>0.7</v>
      </c>
      <c r="M82" s="77">
        <f>VLOOKUP(B82,'Election Results by State'!$B$3:$J$52,9,FALSE)</f>
        <v>275863.36363636365</v>
      </c>
      <c r="N82" s="78">
        <f t="shared" si="17"/>
        <v>88845</v>
      </c>
      <c r="O82" s="77">
        <f t="shared" si="18"/>
        <v>207306</v>
      </c>
      <c r="P82" s="77">
        <v>0</v>
      </c>
      <c r="Q82" s="77">
        <f t="shared" si="19"/>
        <v>296151</v>
      </c>
      <c r="R82" s="78">
        <f t="shared" si="20"/>
        <v>88845</v>
      </c>
      <c r="S82" s="77">
        <f t="shared" si="21"/>
        <v>0</v>
      </c>
      <c r="T82" s="77">
        <f t="shared" si="22"/>
        <v>-6264</v>
      </c>
      <c r="U82" s="77">
        <f t="shared" si="23"/>
        <v>82581</v>
      </c>
      <c r="V82" s="22"/>
    </row>
    <row r="83" spans="1:22" s="47" customFormat="1" x14ac:dyDescent="0.2">
      <c r="A83" s="41" t="s">
        <v>113</v>
      </c>
      <c r="B83" s="41" t="s">
        <v>114</v>
      </c>
      <c r="C83" s="42" t="s">
        <v>124</v>
      </c>
      <c r="D83" s="67">
        <v>0</v>
      </c>
      <c r="E83" s="43">
        <v>0</v>
      </c>
      <c r="F83" s="44">
        <f t="shared" si="24"/>
        <v>0</v>
      </c>
      <c r="G83" s="43">
        <v>0</v>
      </c>
      <c r="H83" s="45">
        <v>0</v>
      </c>
      <c r="I83" s="46">
        <v>0</v>
      </c>
      <c r="J83" s="46">
        <v>0</v>
      </c>
      <c r="K83" s="75">
        <f t="shared" si="15"/>
        <v>0.7</v>
      </c>
      <c r="L83" s="76">
        <f t="shared" si="16"/>
        <v>0.7</v>
      </c>
      <c r="M83" s="77">
        <f>VLOOKUP(B83,'Election Results by State'!$B$3:$J$52,9,FALSE)</f>
        <v>323829.22222222225</v>
      </c>
      <c r="N83" s="16">
        <f t="shared" si="17"/>
        <v>0</v>
      </c>
      <c r="O83" s="1">
        <f t="shared" si="18"/>
        <v>0</v>
      </c>
      <c r="P83" s="1">
        <v>0</v>
      </c>
      <c r="Q83" s="1">
        <f t="shared" si="19"/>
        <v>0</v>
      </c>
      <c r="R83" s="16">
        <f t="shared" si="20"/>
        <v>0</v>
      </c>
      <c r="S83" s="1">
        <f t="shared" si="21"/>
        <v>0</v>
      </c>
      <c r="T83" s="1">
        <f t="shared" si="22"/>
        <v>0</v>
      </c>
      <c r="U83" s="1">
        <f t="shared" si="23"/>
        <v>0</v>
      </c>
      <c r="V83" s="22"/>
    </row>
    <row r="84" spans="1:22" s="47" customFormat="1" x14ac:dyDescent="0.2">
      <c r="A84" s="41" t="s">
        <v>115</v>
      </c>
      <c r="B84" s="41" t="s">
        <v>116</v>
      </c>
      <c r="C84" s="42" t="s">
        <v>125</v>
      </c>
      <c r="D84" s="67">
        <v>0</v>
      </c>
      <c r="E84" s="43">
        <v>187734</v>
      </c>
      <c r="F84" s="44">
        <f t="shared" si="24"/>
        <v>130</v>
      </c>
      <c r="G84" s="43">
        <v>187864</v>
      </c>
      <c r="H84" s="45">
        <v>0</v>
      </c>
      <c r="I84" s="46">
        <v>1</v>
      </c>
      <c r="J84" s="46">
        <v>0</v>
      </c>
      <c r="K84" s="75">
        <f t="shared" si="15"/>
        <v>0.7</v>
      </c>
      <c r="L84" s="76">
        <f t="shared" si="16"/>
        <v>0.7</v>
      </c>
      <c r="M84" s="77">
        <f>VLOOKUP(B84,'Election Results by State'!$B$3:$J$52,9,FALSE)</f>
        <v>152565.33333333334</v>
      </c>
      <c r="N84" s="87">
        <f t="shared" si="17"/>
        <v>80457</v>
      </c>
      <c r="O84" s="88">
        <f t="shared" si="18"/>
        <v>187734</v>
      </c>
      <c r="P84" s="88">
        <v>0</v>
      </c>
      <c r="Q84" s="88">
        <f t="shared" si="19"/>
        <v>268191</v>
      </c>
      <c r="R84" s="87">
        <f t="shared" si="20"/>
        <v>80457</v>
      </c>
      <c r="S84" s="88">
        <f t="shared" si="21"/>
        <v>0</v>
      </c>
      <c r="T84" s="88">
        <f t="shared" si="22"/>
        <v>-130</v>
      </c>
      <c r="U84" s="88">
        <f t="shared" si="23"/>
        <v>80327</v>
      </c>
      <c r="V84" s="22"/>
    </row>
    <row r="85" spans="1:22" s="47" customFormat="1" x14ac:dyDescent="0.2">
      <c r="A85" s="41" t="s">
        <v>117</v>
      </c>
      <c r="B85" s="41" t="s">
        <v>118</v>
      </c>
      <c r="C85" s="42" t="s">
        <v>130</v>
      </c>
      <c r="D85" s="67">
        <v>0</v>
      </c>
      <c r="E85" s="43">
        <v>222728</v>
      </c>
      <c r="F85" s="44">
        <f t="shared" si="24"/>
        <v>31451</v>
      </c>
      <c r="G85" s="43">
        <v>254179</v>
      </c>
      <c r="H85" s="45">
        <v>0</v>
      </c>
      <c r="I85" s="46">
        <v>1</v>
      </c>
      <c r="J85" s="46">
        <v>0</v>
      </c>
      <c r="K85" s="75">
        <f t="shared" si="15"/>
        <v>0.7</v>
      </c>
      <c r="L85" s="76">
        <f t="shared" si="16"/>
        <v>0.7</v>
      </c>
      <c r="M85" s="77">
        <f>VLOOKUP(B85,'Election Results by State'!$B$3:$J$52,9,FALSE)</f>
        <v>310728</v>
      </c>
      <c r="N85" s="16">
        <f t="shared" si="17"/>
        <v>95455</v>
      </c>
      <c r="O85" s="1">
        <f t="shared" si="18"/>
        <v>222728</v>
      </c>
      <c r="P85" s="1">
        <v>0</v>
      </c>
      <c r="Q85" s="1">
        <f t="shared" si="19"/>
        <v>318183</v>
      </c>
      <c r="R85" s="16">
        <f t="shared" si="20"/>
        <v>95455</v>
      </c>
      <c r="S85" s="1">
        <f t="shared" si="21"/>
        <v>0</v>
      </c>
      <c r="T85" s="1">
        <f t="shared" si="22"/>
        <v>-31451</v>
      </c>
      <c r="U85" s="1">
        <f t="shared" si="23"/>
        <v>64004</v>
      </c>
      <c r="V85" s="22"/>
    </row>
    <row r="86" spans="1:22" s="47" customFormat="1" x14ac:dyDescent="0.2">
      <c r="A86" s="41" t="s">
        <v>117</v>
      </c>
      <c r="B86" s="41" t="s">
        <v>118</v>
      </c>
      <c r="C86" s="42" t="s">
        <v>143</v>
      </c>
      <c r="D86" s="67">
        <v>275271</v>
      </c>
      <c r="E86" s="43">
        <v>0</v>
      </c>
      <c r="F86" s="44">
        <f t="shared" si="24"/>
        <v>345899</v>
      </c>
      <c r="G86" s="43">
        <v>345899</v>
      </c>
      <c r="H86" s="45">
        <v>1</v>
      </c>
      <c r="I86" s="46">
        <v>0</v>
      </c>
      <c r="J86" s="46">
        <v>0</v>
      </c>
      <c r="K86" s="75">
        <f t="shared" si="15"/>
        <v>0.7</v>
      </c>
      <c r="L86" s="76">
        <f t="shared" si="16"/>
        <v>0.7</v>
      </c>
      <c r="M86" s="77">
        <f>VLOOKUP(B86,'Election Results by State'!$B$3:$J$52,9,FALSE)</f>
        <v>310728</v>
      </c>
      <c r="N86" s="16">
        <f t="shared" si="17"/>
        <v>275271</v>
      </c>
      <c r="O86" s="1">
        <f t="shared" si="18"/>
        <v>345899</v>
      </c>
      <c r="P86" s="1">
        <v>0</v>
      </c>
      <c r="Q86" s="1">
        <f t="shared" si="19"/>
        <v>621170</v>
      </c>
      <c r="R86" s="16">
        <f t="shared" si="20"/>
        <v>0</v>
      </c>
      <c r="S86" s="1">
        <f t="shared" si="21"/>
        <v>345899</v>
      </c>
      <c r="T86" s="1">
        <f t="shared" si="22"/>
        <v>-345899</v>
      </c>
      <c r="U86" s="1">
        <f t="shared" si="23"/>
        <v>275271</v>
      </c>
      <c r="V86" s="22"/>
    </row>
    <row r="87" spans="1:22" s="47" customFormat="1" x14ac:dyDescent="0.2">
      <c r="A87" s="41" t="s">
        <v>119</v>
      </c>
      <c r="B87" s="41" t="s">
        <v>120</v>
      </c>
      <c r="C87" s="42" t="s">
        <v>124</v>
      </c>
      <c r="D87" s="67">
        <v>0</v>
      </c>
      <c r="E87" s="43">
        <v>0</v>
      </c>
      <c r="F87" s="44">
        <f t="shared" si="24"/>
        <v>0</v>
      </c>
      <c r="G87" s="43">
        <v>0</v>
      </c>
      <c r="H87" s="45">
        <v>0</v>
      </c>
      <c r="I87" s="46">
        <v>0</v>
      </c>
      <c r="J87" s="46">
        <v>0</v>
      </c>
      <c r="K87" s="75">
        <f t="shared" si="15"/>
        <v>0.7</v>
      </c>
      <c r="L87" s="76">
        <f t="shared" si="16"/>
        <v>0.7</v>
      </c>
      <c r="M87" s="77">
        <f>VLOOKUP(B87,'Election Results by State'!$B$3:$J$52,9,FALSE)</f>
        <v>249575</v>
      </c>
      <c r="N87" s="16">
        <f t="shared" si="17"/>
        <v>0</v>
      </c>
      <c r="O87" s="1">
        <f t="shared" si="18"/>
        <v>0</v>
      </c>
      <c r="P87" s="1">
        <v>0</v>
      </c>
      <c r="Q87" s="1">
        <f t="shared" si="19"/>
        <v>0</v>
      </c>
      <c r="R87" s="16">
        <f t="shared" si="20"/>
        <v>0</v>
      </c>
      <c r="S87" s="1">
        <f t="shared" si="21"/>
        <v>0</v>
      </c>
      <c r="T87" s="1">
        <f t="shared" si="22"/>
        <v>0</v>
      </c>
      <c r="U87" s="1">
        <f t="shared" si="23"/>
        <v>0</v>
      </c>
      <c r="V87" s="22"/>
    </row>
    <row r="88" spans="1:22" x14ac:dyDescent="0.2">
      <c r="K88" s="75"/>
      <c r="L88" s="76"/>
      <c r="M88" s="77"/>
    </row>
    <row r="89" spans="1:22" s="30" customFormat="1" x14ac:dyDescent="0.2">
      <c r="A89" s="30" t="s">
        <v>0</v>
      </c>
      <c r="C89" s="29"/>
      <c r="D89" s="69">
        <f>SUM(D3:D87)</f>
        <v>2714243</v>
      </c>
      <c r="E89" s="48">
        <f>SUM(E3:E87)</f>
        <v>7521610</v>
      </c>
      <c r="F89" s="48">
        <f t="shared" ref="F89:J89" si="25">SUM(F3:F87)</f>
        <v>4367502</v>
      </c>
      <c r="G89" s="48">
        <f t="shared" si="25"/>
        <v>11889112</v>
      </c>
      <c r="H89" s="29">
        <f>SUM(H3:H87)</f>
        <v>14</v>
      </c>
      <c r="I89" s="30">
        <f>SUM(I3:I87)</f>
        <v>42</v>
      </c>
      <c r="J89" s="30">
        <f t="shared" si="25"/>
        <v>0</v>
      </c>
      <c r="K89" s="89"/>
      <c r="L89" s="90"/>
      <c r="M89" s="91"/>
      <c r="N89" s="69"/>
      <c r="O89" s="48"/>
      <c r="P89" s="48"/>
      <c r="Q89" s="48"/>
      <c r="R89" s="69"/>
      <c r="S89" s="48"/>
      <c r="T89" s="48"/>
      <c r="U89" s="48"/>
      <c r="V89" s="29"/>
    </row>
    <row r="90" spans="1:22" x14ac:dyDescent="0.2">
      <c r="K90" s="75"/>
      <c r="L90" s="76"/>
      <c r="M90" s="77"/>
    </row>
    <row r="91" spans="1:22" x14ac:dyDescent="0.2">
      <c r="A91" t="s">
        <v>161</v>
      </c>
      <c r="C91" s="92">
        <v>0.7</v>
      </c>
      <c r="E91"/>
      <c r="I91"/>
    </row>
    <row r="92" spans="1:22" x14ac:dyDescent="0.2">
      <c r="A92" t="s">
        <v>162</v>
      </c>
      <c r="C92" s="92">
        <f>C91</f>
        <v>0.7</v>
      </c>
      <c r="E92"/>
      <c r="I92"/>
    </row>
    <row r="93" spans="1:22" x14ac:dyDescent="0.2">
      <c r="K93" s="75"/>
      <c r="L93" s="76"/>
      <c r="M93" s="77"/>
    </row>
    <row r="94" spans="1:22" x14ac:dyDescent="0.2">
      <c r="K94" s="75"/>
      <c r="L94" s="76"/>
      <c r="M94" s="77"/>
    </row>
    <row r="95" spans="1:22" x14ac:dyDescent="0.2">
      <c r="K95" s="75"/>
      <c r="L95" s="76"/>
      <c r="M95" s="77"/>
    </row>
    <row r="96" spans="1:22" x14ac:dyDescent="0.2">
      <c r="K96" s="75"/>
      <c r="L96" s="76"/>
      <c r="M96" s="77"/>
    </row>
  </sheetData>
  <sheetProtection sheet="1" objects="1" scenarios="1"/>
  <autoFilter ref="A2:J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94" t="s">
        <v>6</v>
      </c>
      <c r="B3" s="94" t="s">
        <v>7</v>
      </c>
      <c r="C3" s="1" t="s">
        <v>164</v>
      </c>
      <c r="D3" s="1" t="s">
        <v>165</v>
      </c>
      <c r="E3" s="1" t="s">
        <v>166</v>
      </c>
      <c r="F3" s="1" t="s">
        <v>167</v>
      </c>
    </row>
    <row r="4" spans="1:6" x14ac:dyDescent="0.2">
      <c r="A4" t="s">
        <v>21</v>
      </c>
      <c r="B4" t="s">
        <v>22</v>
      </c>
      <c r="C4" s="1">
        <v>97936</v>
      </c>
      <c r="D4" s="1">
        <v>501604</v>
      </c>
      <c r="E4" s="1">
        <v>-504787</v>
      </c>
      <c r="F4" s="1">
        <v>586315</v>
      </c>
    </row>
    <row r="5" spans="1:6" x14ac:dyDescent="0.2">
      <c r="A5" t="s">
        <v>23</v>
      </c>
      <c r="B5" t="s">
        <v>24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25</v>
      </c>
      <c r="B6" t="s">
        <v>26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27</v>
      </c>
      <c r="B7" t="s">
        <v>28</v>
      </c>
      <c r="C7" s="1">
        <v>259559</v>
      </c>
      <c r="D7" s="1">
        <v>464204</v>
      </c>
      <c r="E7" s="1">
        <v>-371712</v>
      </c>
      <c r="F7" s="1">
        <v>567247</v>
      </c>
    </row>
    <row r="8" spans="1:6" x14ac:dyDescent="0.2">
      <c r="A8" t="s">
        <v>29</v>
      </c>
      <c r="B8" t="s">
        <v>30</v>
      </c>
      <c r="C8" s="1">
        <v>486260</v>
      </c>
      <c r="D8" s="1">
        <v>528147</v>
      </c>
      <c r="E8" s="1">
        <v>-479831</v>
      </c>
      <c r="F8" s="1">
        <v>938370</v>
      </c>
    </row>
    <row r="9" spans="1:6" x14ac:dyDescent="0.2">
      <c r="A9" t="s">
        <v>31</v>
      </c>
      <c r="B9" t="s">
        <v>32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33</v>
      </c>
      <c r="B10" t="s">
        <v>34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35</v>
      </c>
      <c r="B11" t="s">
        <v>36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37</v>
      </c>
      <c r="B12" t="s">
        <v>38</v>
      </c>
      <c r="C12" s="1">
        <v>258752</v>
      </c>
      <c r="D12" s="1">
        <v>400924</v>
      </c>
      <c r="E12" s="1">
        <v>-58967</v>
      </c>
      <c r="F12" s="1">
        <v>600709</v>
      </c>
    </row>
    <row r="13" spans="1:6" x14ac:dyDescent="0.2">
      <c r="A13" t="s">
        <v>39</v>
      </c>
      <c r="B13" t="s">
        <v>40</v>
      </c>
      <c r="C13" s="1">
        <v>195370</v>
      </c>
      <c r="D13" s="1">
        <v>0</v>
      </c>
      <c r="E13" s="1">
        <v>-306</v>
      </c>
      <c r="F13" s="1">
        <v>195064</v>
      </c>
    </row>
    <row r="14" spans="1:6" x14ac:dyDescent="0.2">
      <c r="A14" t="s">
        <v>41</v>
      </c>
      <c r="B14" t="s">
        <v>42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43</v>
      </c>
      <c r="B15" t="s">
        <v>44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45</v>
      </c>
      <c r="B16" t="s">
        <v>46</v>
      </c>
      <c r="C16" s="1">
        <v>94698</v>
      </c>
      <c r="D16" s="1">
        <v>0</v>
      </c>
      <c r="E16" s="1">
        <v>-517</v>
      </c>
      <c r="F16" s="1">
        <v>94181</v>
      </c>
    </row>
    <row r="17" spans="1:6" x14ac:dyDescent="0.2">
      <c r="A17" t="s">
        <v>47</v>
      </c>
      <c r="B17" t="s">
        <v>48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49</v>
      </c>
      <c r="B18" t="s">
        <v>50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51</v>
      </c>
      <c r="B19" t="s">
        <v>52</v>
      </c>
      <c r="C19" s="1">
        <v>0</v>
      </c>
      <c r="D19" s="1">
        <v>0</v>
      </c>
      <c r="E19" s="1">
        <v>0</v>
      </c>
      <c r="F19" s="1">
        <v>0</v>
      </c>
    </row>
    <row r="20" spans="1:6" x14ac:dyDescent="0.2">
      <c r="A20" t="s">
        <v>53</v>
      </c>
      <c r="B20" t="s">
        <v>54</v>
      </c>
      <c r="C20" s="1">
        <v>38488</v>
      </c>
      <c r="D20" s="1">
        <v>210468</v>
      </c>
      <c r="E20" s="1">
        <v>-210468</v>
      </c>
      <c r="F20" s="1">
        <v>215512</v>
      </c>
    </row>
    <row r="21" spans="1:6" x14ac:dyDescent="0.2">
      <c r="A21" t="s">
        <v>55</v>
      </c>
      <c r="B21" t="s">
        <v>56</v>
      </c>
      <c r="C21" s="1">
        <v>174363</v>
      </c>
      <c r="D21" s="1">
        <v>174363</v>
      </c>
      <c r="E21" s="1">
        <v>0</v>
      </c>
      <c r="F21" s="1">
        <v>348726</v>
      </c>
    </row>
    <row r="22" spans="1:6" x14ac:dyDescent="0.2">
      <c r="A22" t="s">
        <v>57</v>
      </c>
      <c r="B22" t="s">
        <v>58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59</v>
      </c>
      <c r="B23" t="s">
        <v>60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61</v>
      </c>
      <c r="B24" t="s">
        <v>62</v>
      </c>
      <c r="C24" s="1">
        <v>595084</v>
      </c>
      <c r="D24" s="1">
        <v>0</v>
      </c>
      <c r="E24" s="1">
        <v>-449186</v>
      </c>
      <c r="F24" s="1">
        <v>145898</v>
      </c>
    </row>
    <row r="25" spans="1:6" x14ac:dyDescent="0.2">
      <c r="A25" t="s">
        <v>63</v>
      </c>
      <c r="B25" t="s">
        <v>64</v>
      </c>
      <c r="C25" s="1">
        <v>97646</v>
      </c>
      <c r="D25" s="1">
        <v>0</v>
      </c>
      <c r="E25" s="1">
        <v>-18747</v>
      </c>
      <c r="F25" s="1">
        <v>78899</v>
      </c>
    </row>
    <row r="26" spans="1:6" x14ac:dyDescent="0.2">
      <c r="A26" t="s">
        <v>65</v>
      </c>
      <c r="B26" t="s">
        <v>66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67</v>
      </c>
      <c r="B27" t="s">
        <v>68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69</v>
      </c>
      <c r="B28" t="s">
        <v>70</v>
      </c>
      <c r="C28" s="1">
        <v>103959</v>
      </c>
      <c r="D28" s="1">
        <v>0</v>
      </c>
      <c r="E28" s="1">
        <v>-36707</v>
      </c>
      <c r="F28" s="1">
        <v>67252</v>
      </c>
    </row>
    <row r="29" spans="1:6" x14ac:dyDescent="0.2">
      <c r="A29" t="s">
        <v>71</v>
      </c>
      <c r="B29" t="s">
        <v>72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73</v>
      </c>
      <c r="B30" t="s">
        <v>74</v>
      </c>
      <c r="C30" s="1">
        <v>0</v>
      </c>
      <c r="D30" s="1">
        <v>0</v>
      </c>
      <c r="E30" s="1">
        <v>0</v>
      </c>
      <c r="F30" s="1">
        <v>0</v>
      </c>
    </row>
    <row r="31" spans="1:6" x14ac:dyDescent="0.2">
      <c r="A31" t="s">
        <v>75</v>
      </c>
      <c r="B31" t="s">
        <v>76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77</v>
      </c>
      <c r="B32" t="s">
        <v>78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79</v>
      </c>
      <c r="B33" t="s">
        <v>80</v>
      </c>
      <c r="C33" s="1">
        <v>75374</v>
      </c>
      <c r="D33" s="1">
        <v>5927</v>
      </c>
      <c r="E33" s="1">
        <v>-1848</v>
      </c>
      <c r="F33" s="1">
        <v>79453</v>
      </c>
    </row>
    <row r="34" spans="1:6" x14ac:dyDescent="0.2">
      <c r="A34" t="s">
        <v>81</v>
      </c>
      <c r="B34" t="s">
        <v>82</v>
      </c>
      <c r="C34" s="1">
        <v>0</v>
      </c>
      <c r="D34" s="1">
        <v>0</v>
      </c>
      <c r="E34" s="1">
        <v>0</v>
      </c>
      <c r="F34" s="1">
        <v>0</v>
      </c>
    </row>
    <row r="35" spans="1:6" x14ac:dyDescent="0.2">
      <c r="A35" t="s">
        <v>83</v>
      </c>
      <c r="B35" t="s">
        <v>84</v>
      </c>
      <c r="C35" s="1">
        <v>172574</v>
      </c>
      <c r="D35" s="1">
        <v>105527</v>
      </c>
      <c r="E35" s="1">
        <v>-166129</v>
      </c>
      <c r="F35" s="1">
        <v>111972</v>
      </c>
    </row>
    <row r="36" spans="1:6" x14ac:dyDescent="0.2">
      <c r="A36" t="s">
        <v>85</v>
      </c>
      <c r="B36" t="s">
        <v>86</v>
      </c>
      <c r="C36" s="1">
        <v>0</v>
      </c>
      <c r="D36" s="1">
        <v>0</v>
      </c>
      <c r="E36" s="1">
        <v>0</v>
      </c>
      <c r="F36" s="1">
        <v>0</v>
      </c>
    </row>
    <row r="37" spans="1:6" x14ac:dyDescent="0.2">
      <c r="A37" t="s">
        <v>87</v>
      </c>
      <c r="B37" t="s">
        <v>88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89</v>
      </c>
      <c r="B38" t="s">
        <v>90</v>
      </c>
      <c r="C38" s="1">
        <v>0</v>
      </c>
      <c r="D38" s="1">
        <v>0</v>
      </c>
      <c r="E38" s="1">
        <v>0</v>
      </c>
      <c r="F38" s="1">
        <v>0</v>
      </c>
    </row>
    <row r="39" spans="1:6" x14ac:dyDescent="0.2">
      <c r="A39" t="s">
        <v>91</v>
      </c>
      <c r="B39" t="s">
        <v>92</v>
      </c>
      <c r="C39" s="1">
        <v>0</v>
      </c>
      <c r="D39" s="1">
        <v>0</v>
      </c>
      <c r="E39" s="1">
        <v>0</v>
      </c>
      <c r="F39" s="1">
        <v>0</v>
      </c>
    </row>
    <row r="40" spans="1:6" x14ac:dyDescent="0.2">
      <c r="A40" t="s">
        <v>93</v>
      </c>
      <c r="B40" t="s">
        <v>94</v>
      </c>
      <c r="C40" s="1">
        <v>219732</v>
      </c>
      <c r="D40" s="1">
        <v>0</v>
      </c>
      <c r="E40" s="1">
        <v>-153684</v>
      </c>
      <c r="F40" s="1">
        <v>66048</v>
      </c>
    </row>
    <row r="41" spans="1:6" x14ac:dyDescent="0.2">
      <c r="A41" t="s">
        <v>95</v>
      </c>
      <c r="B41" t="s">
        <v>96</v>
      </c>
      <c r="C41" s="1">
        <v>103854</v>
      </c>
      <c r="D41" s="1">
        <v>0</v>
      </c>
      <c r="E41" s="1">
        <v>-23214</v>
      </c>
      <c r="F41" s="1">
        <v>80640</v>
      </c>
    </row>
    <row r="42" spans="1:6" x14ac:dyDescent="0.2">
      <c r="A42" t="s">
        <v>97</v>
      </c>
      <c r="B42" t="s">
        <v>98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99</v>
      </c>
      <c r="B43" t="s">
        <v>100</v>
      </c>
      <c r="C43" s="1">
        <v>0</v>
      </c>
      <c r="D43" s="1">
        <v>0</v>
      </c>
      <c r="E43" s="1">
        <v>0</v>
      </c>
      <c r="F43" s="1">
        <v>0</v>
      </c>
    </row>
    <row r="44" spans="1:6" x14ac:dyDescent="0.2">
      <c r="A44" t="s">
        <v>101</v>
      </c>
      <c r="B44" t="s">
        <v>102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103</v>
      </c>
      <c r="B45" t="s">
        <v>104</v>
      </c>
      <c r="C45" s="1">
        <v>245797</v>
      </c>
      <c r="D45" s="1">
        <v>0</v>
      </c>
      <c r="E45" s="1">
        <v>-94302</v>
      </c>
      <c r="F45" s="1">
        <v>151495</v>
      </c>
    </row>
    <row r="46" spans="1:6" x14ac:dyDescent="0.2">
      <c r="A46" t="s">
        <v>105</v>
      </c>
      <c r="B46" t="s">
        <v>106</v>
      </c>
      <c r="C46" s="1">
        <v>136116</v>
      </c>
      <c r="D46" s="1">
        <v>1361281</v>
      </c>
      <c r="E46" s="1">
        <v>-1356028</v>
      </c>
      <c r="F46" s="1">
        <v>1292765</v>
      </c>
    </row>
    <row r="47" spans="1:6" x14ac:dyDescent="0.2">
      <c r="A47" t="s">
        <v>107</v>
      </c>
      <c r="B47" t="s">
        <v>108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109</v>
      </c>
      <c r="B48" t="s">
        <v>110</v>
      </c>
      <c r="C48" s="1">
        <v>106373</v>
      </c>
      <c r="D48" s="1">
        <v>0</v>
      </c>
      <c r="E48" s="1">
        <v>-49948</v>
      </c>
      <c r="F48" s="1">
        <v>56425</v>
      </c>
    </row>
    <row r="49" spans="1:6" x14ac:dyDescent="0.2">
      <c r="A49" t="s">
        <v>111</v>
      </c>
      <c r="B49" t="s">
        <v>112</v>
      </c>
      <c r="C49" s="1">
        <v>191664</v>
      </c>
      <c r="D49" s="1">
        <v>0</v>
      </c>
      <c r="E49" s="1">
        <v>-13641</v>
      </c>
      <c r="F49" s="1">
        <v>178023</v>
      </c>
    </row>
    <row r="50" spans="1:6" x14ac:dyDescent="0.2">
      <c r="A50" t="s">
        <v>113</v>
      </c>
      <c r="B50" t="s">
        <v>114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115</v>
      </c>
      <c r="B51" t="s">
        <v>116</v>
      </c>
      <c r="C51" s="1">
        <v>80457</v>
      </c>
      <c r="D51" s="1">
        <v>0</v>
      </c>
      <c r="E51" s="1">
        <v>-130</v>
      </c>
      <c r="F51" s="1">
        <v>80327</v>
      </c>
    </row>
    <row r="52" spans="1:6" x14ac:dyDescent="0.2">
      <c r="A52" t="s">
        <v>117</v>
      </c>
      <c r="B52" t="s">
        <v>118</v>
      </c>
      <c r="C52" s="1">
        <v>95455</v>
      </c>
      <c r="D52" s="1">
        <v>345899</v>
      </c>
      <c r="E52" s="1">
        <v>-377350</v>
      </c>
      <c r="F52" s="1">
        <v>339275</v>
      </c>
    </row>
    <row r="53" spans="1:6" x14ac:dyDescent="0.2">
      <c r="A53" t="s">
        <v>119</v>
      </c>
      <c r="B53" t="s">
        <v>120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163</v>
      </c>
      <c r="C54" s="1">
        <v>3829511</v>
      </c>
      <c r="D54" s="1">
        <v>4098344</v>
      </c>
      <c r="E54" s="1">
        <v>-4367502</v>
      </c>
      <c r="F54" s="1">
        <v>6274596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76AE-10A5-364C-8929-214C39DE583E}">
  <dimension ref="A1:L51"/>
  <sheetViews>
    <sheetView tabSelected="1" workbookViewId="0">
      <selection sqref="A1:XFD1048576"/>
    </sheetView>
  </sheetViews>
  <sheetFormatPr baseColWidth="10" defaultRowHeight="16" x14ac:dyDescent="0.2"/>
  <cols>
    <col min="11" max="12" width="10.83203125" style="118"/>
  </cols>
  <sheetData>
    <row r="1" spans="1:12" x14ac:dyDescent="0.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s="118" t="s">
        <v>178</v>
      </c>
      <c r="L1" s="118" t="s">
        <v>179</v>
      </c>
    </row>
    <row r="2" spans="1:12" x14ac:dyDescent="0.2">
      <c r="A2" t="s">
        <v>21</v>
      </c>
      <c r="B2" t="s">
        <v>22</v>
      </c>
      <c r="C2">
        <v>1218839</v>
      </c>
      <c r="D2">
        <v>1219971</v>
      </c>
      <c r="E2">
        <v>-488789</v>
      </c>
      <c r="F2">
        <v>2441583</v>
      </c>
      <c r="G2">
        <v>5</v>
      </c>
      <c r="H2">
        <v>2</v>
      </c>
      <c r="I2">
        <v>0</v>
      </c>
      <c r="J2">
        <v>7</v>
      </c>
      <c r="K2" s="118">
        <v>0.49976791960013284</v>
      </c>
      <c r="L2" s="118">
        <v>0.7142857142857143</v>
      </c>
    </row>
    <row r="3" spans="1:12" x14ac:dyDescent="0.2">
      <c r="A3" t="s">
        <v>23</v>
      </c>
      <c r="B3" t="s">
        <v>24</v>
      </c>
      <c r="C3">
        <v>158939</v>
      </c>
      <c r="D3">
        <v>142560</v>
      </c>
      <c r="E3">
        <v>15479</v>
      </c>
      <c r="F3">
        <v>316978</v>
      </c>
      <c r="G3">
        <v>1</v>
      </c>
      <c r="H3">
        <v>0</v>
      </c>
      <c r="I3">
        <v>0</v>
      </c>
      <c r="J3">
        <v>1</v>
      </c>
      <c r="K3" s="118">
        <v>0.52716261082126303</v>
      </c>
      <c r="L3" s="118">
        <v>1</v>
      </c>
    </row>
    <row r="4" spans="1:12" x14ac:dyDescent="0.2">
      <c r="A4" t="s">
        <v>25</v>
      </c>
      <c r="B4" t="s">
        <v>26</v>
      </c>
      <c r="C4">
        <v>1021798</v>
      </c>
      <c r="D4">
        <v>1055305</v>
      </c>
      <c r="E4">
        <v>78591</v>
      </c>
      <c r="F4">
        <v>2155694</v>
      </c>
      <c r="G4">
        <v>3</v>
      </c>
      <c r="H4">
        <v>5</v>
      </c>
      <c r="I4">
        <v>0</v>
      </c>
      <c r="J4">
        <v>8</v>
      </c>
      <c r="K4" s="118">
        <v>0.49193419873737604</v>
      </c>
      <c r="L4" s="118">
        <v>0.375</v>
      </c>
    </row>
    <row r="5" spans="1:12" x14ac:dyDescent="0.2">
      <c r="A5" t="s">
        <v>27</v>
      </c>
      <c r="B5" t="s">
        <v>28</v>
      </c>
      <c r="C5">
        <v>474755</v>
      </c>
      <c r="D5">
        <v>879685</v>
      </c>
      <c r="E5">
        <v>-215196</v>
      </c>
      <c r="F5">
        <v>1354440</v>
      </c>
      <c r="G5">
        <v>1</v>
      </c>
      <c r="H5">
        <v>3</v>
      </c>
      <c r="I5">
        <v>0</v>
      </c>
      <c r="J5">
        <v>4</v>
      </c>
      <c r="K5" s="118">
        <v>0.35051755707155724</v>
      </c>
      <c r="L5" s="118">
        <v>0.25</v>
      </c>
    </row>
    <row r="6" spans="1:12" x14ac:dyDescent="0.2">
      <c r="A6" t="s">
        <v>29</v>
      </c>
      <c r="B6" t="s">
        <v>30</v>
      </c>
      <c r="C6">
        <v>5002185</v>
      </c>
      <c r="D6">
        <v>7908972</v>
      </c>
      <c r="E6">
        <v>-54502</v>
      </c>
      <c r="F6">
        <v>13260449</v>
      </c>
      <c r="G6">
        <v>19</v>
      </c>
      <c r="H6">
        <v>34</v>
      </c>
      <c r="I6">
        <v>0</v>
      </c>
      <c r="J6">
        <v>53</v>
      </c>
      <c r="K6" s="118">
        <v>0.38743119613524951</v>
      </c>
      <c r="L6" s="118">
        <v>0.35849056603773582</v>
      </c>
    </row>
    <row r="7" spans="1:12" x14ac:dyDescent="0.2">
      <c r="A7" t="s">
        <v>31</v>
      </c>
      <c r="B7" t="s">
        <v>32</v>
      </c>
      <c r="C7">
        <v>990836</v>
      </c>
      <c r="D7">
        <v>1259723</v>
      </c>
      <c r="E7">
        <v>33287</v>
      </c>
      <c r="F7">
        <v>2283846</v>
      </c>
      <c r="G7">
        <v>2</v>
      </c>
      <c r="H7">
        <v>5</v>
      </c>
      <c r="I7">
        <v>0</v>
      </c>
      <c r="J7">
        <v>7</v>
      </c>
      <c r="K7" s="118">
        <v>0.44026217486411157</v>
      </c>
      <c r="L7" s="118">
        <v>0.2857142857142857</v>
      </c>
    </row>
    <row r="8" spans="1:12" x14ac:dyDescent="0.2">
      <c r="A8" t="s">
        <v>33</v>
      </c>
      <c r="B8" t="s">
        <v>34</v>
      </c>
      <c r="C8">
        <v>504785</v>
      </c>
      <c r="D8">
        <v>908761</v>
      </c>
      <c r="E8">
        <v>113853</v>
      </c>
      <c r="F8">
        <v>1527399</v>
      </c>
      <c r="G8">
        <v>0</v>
      </c>
      <c r="H8">
        <v>5</v>
      </c>
      <c r="I8">
        <v>0</v>
      </c>
      <c r="J8">
        <v>5</v>
      </c>
      <c r="K8" s="118">
        <v>0.3571054638476569</v>
      </c>
      <c r="L8" s="118">
        <v>0</v>
      </c>
    </row>
    <row r="9" spans="1:12" x14ac:dyDescent="0.2">
      <c r="A9" t="s">
        <v>35</v>
      </c>
      <c r="B9" t="s">
        <v>36</v>
      </c>
      <c r="C9">
        <v>235437</v>
      </c>
      <c r="D9">
        <v>146434</v>
      </c>
      <c r="E9">
        <v>3586</v>
      </c>
      <c r="F9">
        <v>385457</v>
      </c>
      <c r="G9">
        <v>1</v>
      </c>
      <c r="H9">
        <v>0</v>
      </c>
      <c r="I9">
        <v>0</v>
      </c>
      <c r="J9">
        <v>1</v>
      </c>
      <c r="K9" s="118">
        <v>0.61653542688499519</v>
      </c>
      <c r="L9" s="118">
        <v>1</v>
      </c>
    </row>
    <row r="10" spans="1:12" x14ac:dyDescent="0.2">
      <c r="A10" t="s">
        <v>37</v>
      </c>
      <c r="B10" t="s">
        <v>38</v>
      </c>
      <c r="C10">
        <v>4050919</v>
      </c>
      <c r="D10">
        <v>3835755</v>
      </c>
      <c r="E10">
        <v>135207</v>
      </c>
      <c r="F10">
        <v>8021881</v>
      </c>
      <c r="G10">
        <v>15</v>
      </c>
      <c r="H10">
        <v>10</v>
      </c>
      <c r="I10">
        <v>0</v>
      </c>
      <c r="J10">
        <v>25</v>
      </c>
      <c r="K10" s="118">
        <v>0.51364098478014941</v>
      </c>
      <c r="L10" s="118">
        <v>0.6</v>
      </c>
    </row>
    <row r="11" spans="1:12" x14ac:dyDescent="0.2">
      <c r="A11" t="s">
        <v>39</v>
      </c>
      <c r="B11" t="s">
        <v>40</v>
      </c>
      <c r="C11">
        <v>1991919</v>
      </c>
      <c r="D11">
        <v>1858090</v>
      </c>
      <c r="E11">
        <v>3</v>
      </c>
      <c r="F11">
        <v>3850012</v>
      </c>
      <c r="G11">
        <v>7</v>
      </c>
      <c r="H11">
        <v>6</v>
      </c>
      <c r="I11">
        <v>0</v>
      </c>
      <c r="J11">
        <v>13</v>
      </c>
      <c r="K11" s="118">
        <v>0.51738034898100238</v>
      </c>
      <c r="L11" s="118">
        <v>0.53846153846153844</v>
      </c>
    </row>
    <row r="12" spans="1:12" x14ac:dyDescent="0.2">
      <c r="A12" t="s">
        <v>41</v>
      </c>
      <c r="B12" t="s">
        <v>42</v>
      </c>
      <c r="C12">
        <v>82540</v>
      </c>
      <c r="D12">
        <v>319956</v>
      </c>
      <c r="E12">
        <v>53568</v>
      </c>
      <c r="F12">
        <v>456064</v>
      </c>
      <c r="G12">
        <v>0</v>
      </c>
      <c r="H12">
        <v>2</v>
      </c>
      <c r="I12">
        <v>0</v>
      </c>
      <c r="J12">
        <v>2</v>
      </c>
      <c r="K12" s="118">
        <v>0.20507036094768644</v>
      </c>
      <c r="L12" s="118">
        <v>0</v>
      </c>
    </row>
    <row r="13" spans="1:12" x14ac:dyDescent="0.2">
      <c r="A13" t="s">
        <v>43</v>
      </c>
      <c r="B13" t="s">
        <v>44</v>
      </c>
      <c r="C13">
        <v>377464</v>
      </c>
      <c r="D13">
        <v>259776</v>
      </c>
      <c r="E13">
        <v>612</v>
      </c>
      <c r="F13">
        <v>637852</v>
      </c>
      <c r="G13">
        <v>1</v>
      </c>
      <c r="H13">
        <v>1</v>
      </c>
      <c r="I13">
        <v>0</v>
      </c>
      <c r="J13">
        <v>2</v>
      </c>
      <c r="K13" s="118">
        <v>0.59234197476617911</v>
      </c>
      <c r="L13" s="118">
        <v>0.5</v>
      </c>
    </row>
    <row r="14" spans="1:12" x14ac:dyDescent="0.2">
      <c r="A14" t="s">
        <v>45</v>
      </c>
      <c r="B14" t="s">
        <v>46</v>
      </c>
      <c r="C14">
        <v>2055871</v>
      </c>
      <c r="D14">
        <v>3176203</v>
      </c>
      <c r="E14">
        <v>110302</v>
      </c>
      <c r="F14">
        <v>5342376</v>
      </c>
      <c r="G14">
        <v>7</v>
      </c>
      <c r="H14">
        <v>12</v>
      </c>
      <c r="I14">
        <v>0</v>
      </c>
      <c r="J14">
        <v>19</v>
      </c>
      <c r="K14" s="118">
        <v>0.39293614730984311</v>
      </c>
      <c r="L14" s="118">
        <v>0.36842105263157893</v>
      </c>
    </row>
    <row r="15" spans="1:12" x14ac:dyDescent="0.2">
      <c r="A15" t="s">
        <v>47</v>
      </c>
      <c r="B15" t="s">
        <v>48</v>
      </c>
      <c r="C15">
        <v>1240581</v>
      </c>
      <c r="D15">
        <v>1388963</v>
      </c>
      <c r="E15">
        <v>47306</v>
      </c>
      <c r="F15">
        <v>2676850</v>
      </c>
      <c r="G15">
        <v>4</v>
      </c>
      <c r="H15">
        <v>5</v>
      </c>
      <c r="I15">
        <v>0</v>
      </c>
      <c r="J15">
        <v>9</v>
      </c>
      <c r="K15" s="118">
        <v>0.47178560237060113</v>
      </c>
      <c r="L15" s="118">
        <v>0.44444444444444442</v>
      </c>
    </row>
    <row r="16" spans="1:12" x14ac:dyDescent="0.2">
      <c r="A16" t="s">
        <v>49</v>
      </c>
      <c r="B16" t="s">
        <v>50</v>
      </c>
      <c r="C16">
        <v>698241</v>
      </c>
      <c r="D16">
        <v>759460</v>
      </c>
      <c r="E16">
        <v>24106</v>
      </c>
      <c r="F16">
        <v>1481807</v>
      </c>
      <c r="G16">
        <v>2</v>
      </c>
      <c r="H16">
        <v>3</v>
      </c>
      <c r="I16">
        <v>0</v>
      </c>
      <c r="J16">
        <v>5</v>
      </c>
      <c r="K16" s="118">
        <v>0.47900152363207543</v>
      </c>
      <c r="L16" s="118">
        <v>0.4</v>
      </c>
    </row>
    <row r="17" spans="1:12" x14ac:dyDescent="0.2">
      <c r="A17" t="s">
        <v>51</v>
      </c>
      <c r="B17" t="s">
        <v>52</v>
      </c>
      <c r="C17">
        <v>690005</v>
      </c>
      <c r="D17">
        <v>470031</v>
      </c>
      <c r="E17">
        <v>48266</v>
      </c>
      <c r="F17">
        <v>1208302</v>
      </c>
      <c r="G17">
        <v>3</v>
      </c>
      <c r="H17">
        <v>1</v>
      </c>
      <c r="I17">
        <v>0</v>
      </c>
      <c r="J17">
        <v>4</v>
      </c>
      <c r="K17" s="118">
        <v>0.59481343682437438</v>
      </c>
      <c r="L17" s="118">
        <v>0.75</v>
      </c>
    </row>
    <row r="18" spans="1:12" x14ac:dyDescent="0.2">
      <c r="A18" t="s">
        <v>53</v>
      </c>
      <c r="B18" t="s">
        <v>54</v>
      </c>
      <c r="C18">
        <v>993670</v>
      </c>
      <c r="D18">
        <v>971677</v>
      </c>
      <c r="E18">
        <v>-177019</v>
      </c>
      <c r="F18">
        <v>1965352</v>
      </c>
      <c r="G18">
        <v>4</v>
      </c>
      <c r="H18">
        <v>2</v>
      </c>
      <c r="I18">
        <v>0</v>
      </c>
      <c r="J18">
        <v>6</v>
      </c>
      <c r="K18" s="118">
        <v>0.50559519514874474</v>
      </c>
      <c r="L18" s="118">
        <v>0.66666666666666663</v>
      </c>
    </row>
    <row r="19" spans="1:12" x14ac:dyDescent="0.2">
      <c r="A19" t="s">
        <v>55</v>
      </c>
      <c r="B19" t="s">
        <v>56</v>
      </c>
      <c r="C19">
        <v>768669</v>
      </c>
      <c r="D19">
        <v>572837</v>
      </c>
      <c r="E19">
        <v>53396</v>
      </c>
      <c r="F19">
        <v>1394902</v>
      </c>
      <c r="G19">
        <v>6</v>
      </c>
      <c r="H19">
        <v>1</v>
      </c>
      <c r="I19">
        <v>0</v>
      </c>
      <c r="J19">
        <v>7</v>
      </c>
      <c r="K19" s="118">
        <v>0.57298961018437489</v>
      </c>
      <c r="L19" s="118">
        <v>0.8571428571428571</v>
      </c>
    </row>
    <row r="20" spans="1:12" x14ac:dyDescent="0.2">
      <c r="A20" t="s">
        <v>57</v>
      </c>
      <c r="B20" t="s">
        <v>58</v>
      </c>
      <c r="C20">
        <v>278198</v>
      </c>
      <c r="D20">
        <v>431903</v>
      </c>
      <c r="E20">
        <v>0</v>
      </c>
      <c r="F20">
        <v>710101</v>
      </c>
      <c r="G20">
        <v>0</v>
      </c>
      <c r="H20">
        <v>2</v>
      </c>
      <c r="I20">
        <v>0</v>
      </c>
      <c r="J20">
        <v>2</v>
      </c>
      <c r="K20" s="118">
        <v>0.39177243800529782</v>
      </c>
      <c r="L20" s="118">
        <v>0</v>
      </c>
    </row>
    <row r="21" spans="1:12" x14ac:dyDescent="0.2">
      <c r="A21" t="s">
        <v>59</v>
      </c>
      <c r="B21" t="s">
        <v>60</v>
      </c>
      <c r="C21">
        <v>762587</v>
      </c>
      <c r="D21">
        <v>1677490</v>
      </c>
      <c r="E21">
        <v>57875</v>
      </c>
      <c r="F21">
        <v>2497952</v>
      </c>
      <c r="G21">
        <v>1</v>
      </c>
      <c r="H21">
        <v>7</v>
      </c>
      <c r="I21">
        <v>0</v>
      </c>
      <c r="J21">
        <v>8</v>
      </c>
      <c r="K21" s="118">
        <v>0.31252579324340996</v>
      </c>
      <c r="L21" s="118">
        <v>0.125</v>
      </c>
    </row>
    <row r="22" spans="1:12" x14ac:dyDescent="0.2">
      <c r="A22" t="s">
        <v>61</v>
      </c>
      <c r="B22" t="s">
        <v>62</v>
      </c>
      <c r="C22">
        <v>913545</v>
      </c>
      <c r="D22">
        <v>2245778</v>
      </c>
      <c r="E22">
        <v>89570</v>
      </c>
      <c r="F22">
        <v>3248893</v>
      </c>
      <c r="G22">
        <v>0</v>
      </c>
      <c r="H22">
        <v>10</v>
      </c>
      <c r="I22">
        <v>0</v>
      </c>
      <c r="J22">
        <v>10</v>
      </c>
      <c r="K22" s="118">
        <v>0.28915846844403059</v>
      </c>
      <c r="L22" s="118">
        <v>0</v>
      </c>
    </row>
    <row r="23" spans="1:12" x14ac:dyDescent="0.2">
      <c r="A23" t="s">
        <v>63</v>
      </c>
      <c r="B23" t="s">
        <v>64</v>
      </c>
      <c r="C23">
        <v>2211939</v>
      </c>
      <c r="D23">
        <v>2516640</v>
      </c>
      <c r="E23">
        <v>161010</v>
      </c>
      <c r="F23">
        <v>4889589</v>
      </c>
      <c r="G23">
        <v>7</v>
      </c>
      <c r="H23">
        <v>8</v>
      </c>
      <c r="I23">
        <v>0</v>
      </c>
      <c r="J23">
        <v>15</v>
      </c>
      <c r="K23" s="118">
        <v>0.4677809126166656</v>
      </c>
      <c r="L23" s="118">
        <v>0.46666666666666667</v>
      </c>
    </row>
    <row r="24" spans="1:12" x14ac:dyDescent="0.2">
      <c r="A24" t="s">
        <v>65</v>
      </c>
      <c r="B24" t="s">
        <v>66</v>
      </c>
      <c r="C24">
        <v>1069015</v>
      </c>
      <c r="D24">
        <v>1612480</v>
      </c>
      <c r="E24">
        <v>121119</v>
      </c>
      <c r="F24">
        <v>2802614</v>
      </c>
      <c r="G24">
        <v>3</v>
      </c>
      <c r="H24">
        <v>5</v>
      </c>
      <c r="I24">
        <v>0</v>
      </c>
      <c r="J24">
        <v>8</v>
      </c>
      <c r="K24" s="118">
        <v>0.39866380507888322</v>
      </c>
      <c r="L24" s="118">
        <v>0.375</v>
      </c>
    </row>
    <row r="25" spans="1:12" x14ac:dyDescent="0.2">
      <c r="A25" t="s">
        <v>67</v>
      </c>
      <c r="B25" t="s">
        <v>68</v>
      </c>
      <c r="C25">
        <v>527330</v>
      </c>
      <c r="D25">
        <v>731805</v>
      </c>
      <c r="E25">
        <v>5612</v>
      </c>
      <c r="F25">
        <v>1264747</v>
      </c>
      <c r="G25">
        <v>1</v>
      </c>
      <c r="H25">
        <v>3</v>
      </c>
      <c r="I25">
        <v>0</v>
      </c>
      <c r="J25">
        <v>4</v>
      </c>
      <c r="K25" s="118">
        <v>0.41880338486341812</v>
      </c>
      <c r="L25" s="118">
        <v>0.25</v>
      </c>
    </row>
    <row r="26" spans="1:12" x14ac:dyDescent="0.2">
      <c r="A26" t="s">
        <v>69</v>
      </c>
      <c r="B26" t="s">
        <v>70</v>
      </c>
      <c r="C26">
        <v>1416977</v>
      </c>
      <c r="D26">
        <v>1413016</v>
      </c>
      <c r="E26">
        <v>58743</v>
      </c>
      <c r="F26">
        <v>2888736</v>
      </c>
      <c r="G26">
        <v>5</v>
      </c>
      <c r="H26">
        <v>4</v>
      </c>
      <c r="I26">
        <v>0</v>
      </c>
      <c r="J26">
        <v>9</v>
      </c>
      <c r="K26" s="118">
        <v>0.50069982505257082</v>
      </c>
      <c r="L26" s="118">
        <v>0.55555555555555558</v>
      </c>
    </row>
    <row r="27" spans="1:12" x14ac:dyDescent="0.2">
      <c r="A27" t="s">
        <v>71</v>
      </c>
      <c r="B27" t="s">
        <v>72</v>
      </c>
      <c r="C27">
        <v>308470</v>
      </c>
      <c r="D27">
        <v>155930</v>
      </c>
      <c r="E27">
        <v>16500</v>
      </c>
      <c r="F27">
        <v>480900</v>
      </c>
      <c r="G27">
        <v>1</v>
      </c>
      <c r="H27">
        <v>0</v>
      </c>
      <c r="I27">
        <v>0</v>
      </c>
      <c r="J27">
        <v>1</v>
      </c>
      <c r="K27" s="118">
        <v>0.66423341946597758</v>
      </c>
      <c r="L27" s="118">
        <v>1</v>
      </c>
    </row>
    <row r="28" spans="1:12" x14ac:dyDescent="0.2">
      <c r="A28" t="s">
        <v>73</v>
      </c>
      <c r="B28" t="s">
        <v>74</v>
      </c>
      <c r="C28">
        <v>510513</v>
      </c>
      <c r="D28">
        <v>264885</v>
      </c>
      <c r="E28">
        <v>0</v>
      </c>
      <c r="F28">
        <v>775398</v>
      </c>
      <c r="G28">
        <v>3</v>
      </c>
      <c r="H28">
        <v>0</v>
      </c>
      <c r="I28">
        <v>0</v>
      </c>
      <c r="J28">
        <v>3</v>
      </c>
      <c r="K28" s="118">
        <v>0.65838833734417679</v>
      </c>
      <c r="L28" s="118">
        <v>1</v>
      </c>
    </row>
    <row r="29" spans="1:12" x14ac:dyDescent="0.2">
      <c r="A29" t="s">
        <v>75</v>
      </c>
      <c r="B29" t="s">
        <v>76</v>
      </c>
      <c r="C29">
        <v>383548</v>
      </c>
      <c r="D29">
        <v>457320</v>
      </c>
      <c r="E29">
        <v>67386</v>
      </c>
      <c r="F29">
        <v>908254</v>
      </c>
      <c r="G29">
        <v>1</v>
      </c>
      <c r="H29">
        <v>2</v>
      </c>
      <c r="I29">
        <v>0</v>
      </c>
      <c r="J29">
        <v>3</v>
      </c>
      <c r="K29" s="118">
        <v>0.45613342403326085</v>
      </c>
      <c r="L29" s="118">
        <v>0.33333333333333331</v>
      </c>
    </row>
    <row r="30" spans="1:12" x14ac:dyDescent="0.2">
      <c r="A30" t="s">
        <v>77</v>
      </c>
      <c r="B30" t="s">
        <v>78</v>
      </c>
      <c r="C30">
        <v>294560</v>
      </c>
      <c r="D30">
        <v>364767</v>
      </c>
      <c r="E30">
        <v>15221</v>
      </c>
      <c r="F30">
        <v>674548</v>
      </c>
      <c r="G30">
        <v>0</v>
      </c>
      <c r="H30">
        <v>2</v>
      </c>
      <c r="I30">
        <v>0</v>
      </c>
      <c r="J30">
        <v>2</v>
      </c>
      <c r="K30" s="118">
        <v>0.4467585886820955</v>
      </c>
      <c r="L30" s="118">
        <v>0</v>
      </c>
    </row>
    <row r="31" spans="1:12" x14ac:dyDescent="0.2">
      <c r="A31" t="s">
        <v>79</v>
      </c>
      <c r="B31" t="s">
        <v>80</v>
      </c>
      <c r="C31">
        <v>1537194</v>
      </c>
      <c r="D31">
        <v>1917754</v>
      </c>
      <c r="E31">
        <v>62485</v>
      </c>
      <c r="F31">
        <v>3517433</v>
      </c>
      <c r="G31">
        <v>5</v>
      </c>
      <c r="H31">
        <v>8</v>
      </c>
      <c r="I31">
        <v>0</v>
      </c>
      <c r="J31">
        <v>13</v>
      </c>
      <c r="K31" s="118">
        <v>0.44492536501272956</v>
      </c>
      <c r="L31" s="118">
        <v>0.38461538461538464</v>
      </c>
    </row>
    <row r="32" spans="1:12" x14ac:dyDescent="0.2">
      <c r="A32" t="s">
        <v>81</v>
      </c>
      <c r="B32" t="s">
        <v>82</v>
      </c>
      <c r="C32">
        <v>321083</v>
      </c>
      <c r="D32">
        <v>457135</v>
      </c>
      <c r="E32">
        <v>36348</v>
      </c>
      <c r="F32">
        <v>814566</v>
      </c>
      <c r="G32">
        <v>0</v>
      </c>
      <c r="H32">
        <v>3</v>
      </c>
      <c r="I32">
        <v>0</v>
      </c>
      <c r="J32">
        <v>3</v>
      </c>
      <c r="K32" s="118">
        <v>0.41258747548887331</v>
      </c>
      <c r="L32" s="118">
        <v>0</v>
      </c>
    </row>
    <row r="33" spans="1:12" x14ac:dyDescent="0.2">
      <c r="A33" t="s">
        <v>83</v>
      </c>
      <c r="B33" t="s">
        <v>84</v>
      </c>
      <c r="C33">
        <v>1972667</v>
      </c>
      <c r="D33">
        <v>4111963</v>
      </c>
      <c r="E33">
        <v>1748845</v>
      </c>
      <c r="F33">
        <v>7833475</v>
      </c>
      <c r="G33">
        <v>3</v>
      </c>
      <c r="H33">
        <v>26</v>
      </c>
      <c r="I33">
        <v>0</v>
      </c>
      <c r="J33">
        <v>29</v>
      </c>
      <c r="K33" s="118">
        <v>0.32420492289588687</v>
      </c>
      <c r="L33" s="118">
        <v>0.10344827586206896</v>
      </c>
    </row>
    <row r="34" spans="1:12" x14ac:dyDescent="0.2">
      <c r="A34" t="s">
        <v>85</v>
      </c>
      <c r="B34" t="s">
        <v>86</v>
      </c>
      <c r="C34">
        <v>1901517</v>
      </c>
      <c r="D34">
        <v>2293971</v>
      </c>
      <c r="E34">
        <v>19605</v>
      </c>
      <c r="F34">
        <v>4215093</v>
      </c>
      <c r="G34">
        <v>5</v>
      </c>
      <c r="H34">
        <v>8</v>
      </c>
      <c r="I34">
        <v>0</v>
      </c>
      <c r="J34">
        <v>13</v>
      </c>
      <c r="K34" s="118">
        <v>0.45322904034048006</v>
      </c>
      <c r="L34" s="118">
        <v>0.38461538461538464</v>
      </c>
    </row>
    <row r="35" spans="1:12" x14ac:dyDescent="0.2">
      <c r="A35" t="s">
        <v>87</v>
      </c>
      <c r="B35" t="s">
        <v>88</v>
      </c>
      <c r="C35">
        <v>119388</v>
      </c>
      <c r="D35">
        <v>194577</v>
      </c>
      <c r="E35">
        <v>0</v>
      </c>
      <c r="F35">
        <v>313965</v>
      </c>
      <c r="G35">
        <v>0</v>
      </c>
      <c r="H35">
        <v>1</v>
      </c>
      <c r="I35">
        <v>0</v>
      </c>
      <c r="J35">
        <v>1</v>
      </c>
      <c r="K35" s="118">
        <v>0.38025894606086663</v>
      </c>
      <c r="L35" s="118">
        <v>0</v>
      </c>
    </row>
    <row r="36" spans="1:12" x14ac:dyDescent="0.2">
      <c r="A36" t="s">
        <v>89</v>
      </c>
      <c r="B36" t="s">
        <v>90</v>
      </c>
      <c r="C36">
        <v>2491498</v>
      </c>
      <c r="D36">
        <v>2752111</v>
      </c>
      <c r="E36">
        <v>130731</v>
      </c>
      <c r="F36">
        <v>5374340</v>
      </c>
      <c r="G36">
        <v>8</v>
      </c>
      <c r="H36">
        <v>10</v>
      </c>
      <c r="I36">
        <v>0</v>
      </c>
      <c r="J36">
        <v>18</v>
      </c>
      <c r="K36" s="118">
        <v>0.47514946289854948</v>
      </c>
      <c r="L36" s="118">
        <v>0.44444444444444442</v>
      </c>
    </row>
    <row r="37" spans="1:12" x14ac:dyDescent="0.2">
      <c r="A37" t="s">
        <v>91</v>
      </c>
      <c r="B37" t="s">
        <v>92</v>
      </c>
      <c r="C37">
        <v>802530</v>
      </c>
      <c r="D37">
        <v>503614</v>
      </c>
      <c r="E37">
        <v>30783</v>
      </c>
      <c r="F37">
        <v>1336927</v>
      </c>
      <c r="G37">
        <v>4</v>
      </c>
      <c r="H37">
        <v>1</v>
      </c>
      <c r="I37">
        <v>0</v>
      </c>
      <c r="J37">
        <v>5</v>
      </c>
      <c r="K37" s="118">
        <v>0.61442689320626209</v>
      </c>
      <c r="L37" s="118">
        <v>0.8</v>
      </c>
    </row>
    <row r="38" spans="1:12" x14ac:dyDescent="0.2">
      <c r="A38" t="s">
        <v>93</v>
      </c>
      <c r="B38" t="s">
        <v>94</v>
      </c>
      <c r="C38">
        <v>655652</v>
      </c>
      <c r="D38">
        <v>1036171</v>
      </c>
      <c r="E38">
        <v>56734</v>
      </c>
      <c r="F38">
        <v>1748557</v>
      </c>
      <c r="G38">
        <v>1</v>
      </c>
      <c r="H38">
        <v>4</v>
      </c>
      <c r="I38">
        <v>0</v>
      </c>
      <c r="J38">
        <v>5</v>
      </c>
      <c r="K38" s="118">
        <v>0.38754172274522808</v>
      </c>
      <c r="L38" s="118">
        <v>0.2</v>
      </c>
    </row>
    <row r="39" spans="1:12" x14ac:dyDescent="0.2">
      <c r="A39" t="s">
        <v>95</v>
      </c>
      <c r="B39" t="s">
        <v>96</v>
      </c>
      <c r="C39">
        <v>2624609</v>
      </c>
      <c r="D39">
        <v>3209168</v>
      </c>
      <c r="E39">
        <v>34717</v>
      </c>
      <c r="F39">
        <v>5868494</v>
      </c>
      <c r="G39">
        <v>7</v>
      </c>
      <c r="H39">
        <v>12</v>
      </c>
      <c r="I39">
        <v>0</v>
      </c>
      <c r="J39">
        <v>19</v>
      </c>
      <c r="K39" s="118">
        <v>0.44989875341481173</v>
      </c>
      <c r="L39" s="118">
        <v>0.36842105263157893</v>
      </c>
    </row>
    <row r="40" spans="1:12" x14ac:dyDescent="0.2">
      <c r="A40" t="s">
        <v>97</v>
      </c>
      <c r="B40" t="s">
        <v>98</v>
      </c>
      <c r="C40">
        <v>118773</v>
      </c>
      <c r="D40">
        <v>303670</v>
      </c>
      <c r="E40">
        <v>15789</v>
      </c>
      <c r="F40">
        <v>438232</v>
      </c>
      <c r="G40">
        <v>0</v>
      </c>
      <c r="H40">
        <v>2</v>
      </c>
      <c r="I40">
        <v>0</v>
      </c>
      <c r="J40">
        <v>2</v>
      </c>
      <c r="K40" s="118">
        <v>0.28115745792923541</v>
      </c>
      <c r="L40" s="118">
        <v>0</v>
      </c>
    </row>
    <row r="41" spans="1:12" x14ac:dyDescent="0.2">
      <c r="A41" t="s">
        <v>99</v>
      </c>
      <c r="B41" t="s">
        <v>100</v>
      </c>
      <c r="C41">
        <v>939703</v>
      </c>
      <c r="D41">
        <v>919529</v>
      </c>
      <c r="E41">
        <v>14658</v>
      </c>
      <c r="F41">
        <v>1873890</v>
      </c>
      <c r="G41">
        <v>4</v>
      </c>
      <c r="H41">
        <v>2</v>
      </c>
      <c r="I41">
        <v>0</v>
      </c>
      <c r="J41">
        <v>6</v>
      </c>
      <c r="K41" s="118">
        <v>0.50542535842756575</v>
      </c>
      <c r="L41" s="118">
        <v>0.66666666666666663</v>
      </c>
    </row>
    <row r="42" spans="1:12" x14ac:dyDescent="0.2">
      <c r="A42" t="s">
        <v>101</v>
      </c>
      <c r="B42" t="s">
        <v>102</v>
      </c>
      <c r="C42">
        <v>122966</v>
      </c>
      <c r="D42">
        <v>256041</v>
      </c>
      <c r="E42">
        <v>0</v>
      </c>
      <c r="F42">
        <v>379007</v>
      </c>
      <c r="G42">
        <v>0</v>
      </c>
      <c r="H42">
        <v>1</v>
      </c>
      <c r="I42">
        <v>0</v>
      </c>
      <c r="J42">
        <v>1</v>
      </c>
      <c r="K42" s="118">
        <v>0.32444255646993325</v>
      </c>
      <c r="L42" s="118">
        <v>0</v>
      </c>
    </row>
    <row r="43" spans="1:12" x14ac:dyDescent="0.2">
      <c r="A43" t="s">
        <v>103</v>
      </c>
      <c r="B43" t="s">
        <v>104</v>
      </c>
      <c r="C43">
        <v>1223474</v>
      </c>
      <c r="D43">
        <v>1195542</v>
      </c>
      <c r="E43">
        <v>34364</v>
      </c>
      <c r="F43">
        <v>2453380</v>
      </c>
      <c r="G43">
        <v>4</v>
      </c>
      <c r="H43">
        <v>5</v>
      </c>
      <c r="I43">
        <v>0</v>
      </c>
      <c r="J43">
        <v>9</v>
      </c>
      <c r="K43" s="118">
        <v>0.50577342192031804</v>
      </c>
      <c r="L43" s="118">
        <v>0.44444444444444442</v>
      </c>
    </row>
    <row r="44" spans="1:12" x14ac:dyDescent="0.2">
      <c r="A44" t="s">
        <v>105</v>
      </c>
      <c r="B44" t="s">
        <v>106</v>
      </c>
      <c r="C44">
        <v>4340033</v>
      </c>
      <c r="D44">
        <v>4340679</v>
      </c>
      <c r="E44">
        <v>-1010721</v>
      </c>
      <c r="F44">
        <v>8821387</v>
      </c>
      <c r="G44">
        <v>20</v>
      </c>
      <c r="H44">
        <v>12</v>
      </c>
      <c r="I44">
        <v>0</v>
      </c>
      <c r="J44">
        <v>32</v>
      </c>
      <c r="K44" s="118">
        <v>0.49996279107059421</v>
      </c>
      <c r="L44" s="118">
        <v>0.625</v>
      </c>
    </row>
    <row r="45" spans="1:12" x14ac:dyDescent="0.2">
      <c r="A45" t="s">
        <v>107</v>
      </c>
      <c r="B45" t="s">
        <v>108</v>
      </c>
      <c r="C45">
        <v>503917</v>
      </c>
      <c r="D45">
        <v>393761</v>
      </c>
      <c r="E45">
        <v>39161</v>
      </c>
      <c r="F45">
        <v>936839</v>
      </c>
      <c r="G45">
        <v>1</v>
      </c>
      <c r="H45">
        <v>2</v>
      </c>
      <c r="I45">
        <v>0</v>
      </c>
      <c r="J45">
        <v>3</v>
      </c>
      <c r="K45" s="118">
        <v>0.56135607645503172</v>
      </c>
      <c r="L45" s="118">
        <v>0.33333333333333331</v>
      </c>
    </row>
    <row r="46" spans="1:12" x14ac:dyDescent="0.2">
      <c r="A46" t="s">
        <v>109</v>
      </c>
      <c r="B46" t="s">
        <v>110</v>
      </c>
      <c r="C46">
        <v>106373</v>
      </c>
      <c r="D46">
        <v>248203</v>
      </c>
      <c r="E46">
        <v>0</v>
      </c>
      <c r="F46">
        <v>354576</v>
      </c>
      <c r="G46">
        <v>0</v>
      </c>
      <c r="H46">
        <v>1</v>
      </c>
      <c r="I46">
        <v>0</v>
      </c>
      <c r="J46">
        <v>1</v>
      </c>
      <c r="K46" s="118">
        <v>0.30000056405396869</v>
      </c>
      <c r="L46" s="118">
        <v>0</v>
      </c>
    </row>
    <row r="47" spans="1:12" x14ac:dyDescent="0.2">
      <c r="A47" t="s">
        <v>111</v>
      </c>
      <c r="B47" t="s">
        <v>112</v>
      </c>
      <c r="C47">
        <v>1782351</v>
      </c>
      <c r="D47">
        <v>1852788</v>
      </c>
      <c r="E47">
        <v>38239</v>
      </c>
      <c r="F47">
        <v>3673378</v>
      </c>
      <c r="G47">
        <v>5</v>
      </c>
      <c r="H47">
        <v>6</v>
      </c>
      <c r="I47">
        <v>0</v>
      </c>
      <c r="J47">
        <v>11</v>
      </c>
      <c r="K47" s="118">
        <v>0.49031164970582969</v>
      </c>
      <c r="L47" s="118">
        <v>0.45454545454545453</v>
      </c>
    </row>
    <row r="48" spans="1:12" x14ac:dyDescent="0.2">
      <c r="A48" t="s">
        <v>113</v>
      </c>
      <c r="B48" t="s">
        <v>114</v>
      </c>
      <c r="C48">
        <v>1189147</v>
      </c>
      <c r="D48">
        <v>1725316</v>
      </c>
      <c r="E48">
        <v>0</v>
      </c>
      <c r="F48">
        <v>2914463</v>
      </c>
      <c r="G48">
        <v>3</v>
      </c>
      <c r="H48">
        <v>6</v>
      </c>
      <c r="I48">
        <v>0</v>
      </c>
      <c r="J48">
        <v>9</v>
      </c>
      <c r="K48" s="118">
        <v>0.40801581629274414</v>
      </c>
      <c r="L48" s="118">
        <v>0.33333333333333331</v>
      </c>
    </row>
    <row r="49" spans="1:12" x14ac:dyDescent="0.2">
      <c r="A49" t="s">
        <v>115</v>
      </c>
      <c r="B49" t="s">
        <v>116</v>
      </c>
      <c r="C49">
        <v>293796</v>
      </c>
      <c r="D49">
        <v>432075</v>
      </c>
      <c r="E49">
        <v>16</v>
      </c>
      <c r="F49">
        <v>725887</v>
      </c>
      <c r="G49">
        <v>1</v>
      </c>
      <c r="H49">
        <v>2</v>
      </c>
      <c r="I49">
        <v>0</v>
      </c>
      <c r="J49">
        <v>3</v>
      </c>
      <c r="K49" s="118">
        <v>0.40474960426852707</v>
      </c>
      <c r="L49" s="118">
        <v>0.33333333333333331</v>
      </c>
    </row>
    <row r="50" spans="1:12" x14ac:dyDescent="0.2">
      <c r="A50" t="s">
        <v>117</v>
      </c>
      <c r="B50" t="s">
        <v>118</v>
      </c>
      <c r="C50">
        <v>1370442</v>
      </c>
      <c r="D50">
        <v>1729435</v>
      </c>
      <c r="E50">
        <v>-260699</v>
      </c>
      <c r="F50">
        <v>3114449</v>
      </c>
      <c r="G50">
        <v>3</v>
      </c>
      <c r="H50">
        <v>5</v>
      </c>
      <c r="I50">
        <v>0</v>
      </c>
      <c r="J50">
        <v>8</v>
      </c>
      <c r="K50" s="118">
        <v>0.44209560572887246</v>
      </c>
      <c r="L50" s="118">
        <v>0.375</v>
      </c>
    </row>
    <row r="51" spans="1:12" x14ac:dyDescent="0.2">
      <c r="A51" t="s">
        <v>119</v>
      </c>
      <c r="B51" t="s">
        <v>120</v>
      </c>
      <c r="C51">
        <v>131244</v>
      </c>
      <c r="D51">
        <v>106758</v>
      </c>
      <c r="E51">
        <v>11573</v>
      </c>
      <c r="F51">
        <v>249575</v>
      </c>
      <c r="G51">
        <v>1</v>
      </c>
      <c r="H51">
        <v>0</v>
      </c>
      <c r="I51">
        <v>0</v>
      </c>
      <c r="J51">
        <v>1</v>
      </c>
      <c r="K51" s="118">
        <v>0.55144074419542688</v>
      </c>
      <c r="L51" s="118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2021-12-27T01:19:07Z</dcterms:modified>
</cp:coreProperties>
</file>