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22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cramsay/dev/ushouse/data/imputed/"/>
    </mc:Choice>
  </mc:AlternateContent>
  <xr:revisionPtr revIDLastSave="0" documentId="13_ncr:1_{5D3191B3-6289-184B-A759-5923070848D1}" xr6:coauthVersionLast="47" xr6:coauthVersionMax="47" xr10:uidLastSave="{00000000-0000-0000-0000-000000000000}"/>
  <bookViews>
    <workbookView xWindow="1440" yWindow="500" windowWidth="24160" windowHeight="15540" tabRatio="500" activeTab="3" xr2:uid="{00000000-000D-0000-FFFF-FFFF00000000}"/>
  </bookViews>
  <sheets>
    <sheet name="Election Results by State" sheetId="2" r:id="rId1"/>
    <sheet name="Uncontested Races" sheetId="7" r:id="rId2"/>
    <sheet name="Uncontested by State" sheetId="10" r:id="rId3"/>
    <sheet name="EXPORT" sheetId="13" r:id="rId4"/>
  </sheets>
  <definedNames>
    <definedName name="_xlnm._FilterDatabase" localSheetId="0" hidden="1">'Election Results by State'!$A$2:$X$52</definedName>
    <definedName name="_xlnm._FilterDatabase" localSheetId="1" hidden="1">'Uncontested Races'!$A$2:$J$82</definedName>
  </definedNames>
  <calcPr calcId="191029"/>
  <pivotCaches>
    <pivotCache cacheId="0" r:id="rId5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7" i="2" l="1"/>
  <c r="X9" i="2"/>
  <c r="X11" i="2"/>
  <c r="X17" i="2"/>
  <c r="X24" i="2"/>
  <c r="X25" i="2"/>
  <c r="X26" i="2"/>
  <c r="X27" i="2"/>
  <c r="X32" i="2"/>
  <c r="X42" i="2"/>
  <c r="X48" i="2"/>
  <c r="X49" i="2"/>
  <c r="X50" i="2"/>
  <c r="X52" i="2"/>
  <c r="V54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W43" i="2" s="1"/>
  <c r="P44" i="2"/>
  <c r="P45" i="2"/>
  <c r="P46" i="2"/>
  <c r="P47" i="2"/>
  <c r="P48" i="2"/>
  <c r="P49" i="2"/>
  <c r="P50" i="2"/>
  <c r="P51" i="2"/>
  <c r="P52" i="2"/>
  <c r="S5" i="2"/>
  <c r="X5" i="2" s="1"/>
  <c r="S7" i="2"/>
  <c r="S11" i="2"/>
  <c r="S12" i="2"/>
  <c r="X12" i="2" s="1"/>
  <c r="S15" i="2"/>
  <c r="X15" i="2" s="1"/>
  <c r="S16" i="2"/>
  <c r="X16" i="2" s="1"/>
  <c r="S22" i="2"/>
  <c r="X22" i="2" s="1"/>
  <c r="S23" i="2"/>
  <c r="X23" i="2" s="1"/>
  <c r="S24" i="2"/>
  <c r="S25" i="2"/>
  <c r="S27" i="2"/>
  <c r="S32" i="2"/>
  <c r="S34" i="2"/>
  <c r="X34" i="2" s="1"/>
  <c r="S35" i="2"/>
  <c r="X35" i="2" s="1"/>
  <c r="S37" i="2"/>
  <c r="X37" i="2" s="1"/>
  <c r="S40" i="2"/>
  <c r="X40" i="2" s="1"/>
  <c r="S44" i="2"/>
  <c r="X44" i="2" s="1"/>
  <c r="S45" i="2"/>
  <c r="X45" i="2" s="1"/>
  <c r="S48" i="2"/>
  <c r="S49" i="2"/>
  <c r="S51" i="2"/>
  <c r="X51" i="2" s="1"/>
  <c r="S3" i="2"/>
  <c r="X3" i="2" s="1"/>
  <c r="S6" i="2"/>
  <c r="X6" i="2" s="1"/>
  <c r="S8" i="2"/>
  <c r="X8" i="2" s="1"/>
  <c r="S9" i="2"/>
  <c r="S13" i="2"/>
  <c r="X13" i="2" s="1"/>
  <c r="S14" i="2"/>
  <c r="X14" i="2" s="1"/>
  <c r="S17" i="2"/>
  <c r="S18" i="2"/>
  <c r="X18" i="2" s="1"/>
  <c r="S19" i="2"/>
  <c r="X19" i="2" s="1"/>
  <c r="S20" i="2"/>
  <c r="X20" i="2" s="1"/>
  <c r="S21" i="2"/>
  <c r="X21" i="2" s="1"/>
  <c r="S26" i="2"/>
  <c r="S29" i="2"/>
  <c r="X29" i="2" s="1"/>
  <c r="S30" i="2"/>
  <c r="X30" i="2" s="1"/>
  <c r="S31" i="2"/>
  <c r="X31" i="2" s="1"/>
  <c r="S33" i="2"/>
  <c r="X33" i="2" s="1"/>
  <c r="S38" i="2"/>
  <c r="X38" i="2" s="1"/>
  <c r="S39" i="2"/>
  <c r="X39" i="2" s="1"/>
  <c r="S41" i="2"/>
  <c r="X41" i="2" s="1"/>
  <c r="S42" i="2"/>
  <c r="S46" i="2"/>
  <c r="X46" i="2" s="1"/>
  <c r="S50" i="2"/>
  <c r="S4" i="2"/>
  <c r="X4" i="2" s="1"/>
  <c r="S10" i="2"/>
  <c r="X10" i="2" s="1"/>
  <c r="S28" i="2"/>
  <c r="X28" i="2" s="1"/>
  <c r="S36" i="2"/>
  <c r="X36" i="2" s="1"/>
  <c r="S43" i="2"/>
  <c r="X43" i="2" s="1"/>
  <c r="S47" i="2"/>
  <c r="X47" i="2" s="1"/>
  <c r="S52" i="2"/>
  <c r="J11" i="2"/>
  <c r="M23" i="7" s="1"/>
  <c r="T23" i="7"/>
  <c r="O82" i="7"/>
  <c r="S82" i="7" s="1"/>
  <c r="N82" i="7"/>
  <c r="O81" i="7"/>
  <c r="N81" i="7"/>
  <c r="O80" i="7"/>
  <c r="S80" i="7" s="1"/>
  <c r="N80" i="7"/>
  <c r="R80" i="7" s="1"/>
  <c r="O79" i="7"/>
  <c r="S79" i="7" s="1"/>
  <c r="N79" i="7"/>
  <c r="O78" i="7"/>
  <c r="S78" i="7" s="1"/>
  <c r="N78" i="7"/>
  <c r="O77" i="7"/>
  <c r="N77" i="7"/>
  <c r="O76" i="7"/>
  <c r="N76" i="7"/>
  <c r="R76" i="7" s="1"/>
  <c r="J45" i="2"/>
  <c r="M73" i="7" s="1"/>
  <c r="J44" i="2"/>
  <c r="M70" i="7" s="1"/>
  <c r="O69" i="7"/>
  <c r="S69" i="7" s="1"/>
  <c r="N69" i="7"/>
  <c r="R69" i="7" s="1"/>
  <c r="J42" i="2"/>
  <c r="M68" i="7" s="1"/>
  <c r="O66" i="7"/>
  <c r="N66" i="7"/>
  <c r="O65" i="7"/>
  <c r="S65" i="7" s="1"/>
  <c r="N65" i="7"/>
  <c r="R65" i="7" s="1"/>
  <c r="J39" i="2"/>
  <c r="O62" i="7"/>
  <c r="S62" i="7" s="1"/>
  <c r="N62" i="7"/>
  <c r="R62" i="7" s="1"/>
  <c r="J37" i="2"/>
  <c r="M60" i="7" s="1"/>
  <c r="O59" i="7"/>
  <c r="N59" i="7"/>
  <c r="O58" i="7"/>
  <c r="N58" i="7"/>
  <c r="R58" i="7" s="1"/>
  <c r="J34" i="2"/>
  <c r="M57" i="7" s="1"/>
  <c r="O56" i="7"/>
  <c r="N56" i="7"/>
  <c r="R56" i="7" s="1"/>
  <c r="O55" i="7"/>
  <c r="S55" i="7" s="1"/>
  <c r="N55" i="7"/>
  <c r="O54" i="7"/>
  <c r="N54" i="7"/>
  <c r="O53" i="7"/>
  <c r="S53" i="7" s="1"/>
  <c r="N53" i="7"/>
  <c r="O52" i="7"/>
  <c r="N52" i="7"/>
  <c r="R52" i="7" s="1"/>
  <c r="O51" i="7"/>
  <c r="S51" i="7" s="1"/>
  <c r="N51" i="7"/>
  <c r="O50" i="7"/>
  <c r="S50" i="7" s="1"/>
  <c r="N50" i="7"/>
  <c r="R50" i="7" s="1"/>
  <c r="J26" i="2"/>
  <c r="M49" i="7" s="1"/>
  <c r="O48" i="7"/>
  <c r="S48" i="7" s="1"/>
  <c r="N48" i="7"/>
  <c r="R48" i="7" s="1"/>
  <c r="O47" i="7"/>
  <c r="S47" i="7" s="1"/>
  <c r="N47" i="7"/>
  <c r="R47" i="7" s="1"/>
  <c r="J23" i="2"/>
  <c r="O43" i="7"/>
  <c r="N43" i="7"/>
  <c r="R43" i="7" s="1"/>
  <c r="O42" i="7"/>
  <c r="S42" i="7" s="1"/>
  <c r="N42" i="7"/>
  <c r="J20" i="2"/>
  <c r="M39" i="7" s="1"/>
  <c r="O38" i="7"/>
  <c r="S38" i="7" s="1"/>
  <c r="N38" i="7"/>
  <c r="R38" i="7" s="1"/>
  <c r="J18" i="2"/>
  <c r="M37" i="7" s="1"/>
  <c r="O35" i="7"/>
  <c r="S35" i="7" s="1"/>
  <c r="N35" i="7"/>
  <c r="O34" i="7"/>
  <c r="S34" i="7" s="1"/>
  <c r="N34" i="7"/>
  <c r="R34" i="7" s="1"/>
  <c r="O33" i="7"/>
  <c r="S33" i="7" s="1"/>
  <c r="N33" i="7"/>
  <c r="R33" i="7" s="1"/>
  <c r="O32" i="7"/>
  <c r="N32" i="7"/>
  <c r="O31" i="7"/>
  <c r="Q31" i="7" s="1"/>
  <c r="U31" i="7" s="1"/>
  <c r="N31" i="7"/>
  <c r="J12" i="2"/>
  <c r="M30" i="7" s="1"/>
  <c r="O21" i="7"/>
  <c r="N21" i="7"/>
  <c r="R21" i="7" s="1"/>
  <c r="O20" i="7"/>
  <c r="N20" i="7"/>
  <c r="R20" i="7" s="1"/>
  <c r="J8" i="2"/>
  <c r="M19" i="7" s="1"/>
  <c r="J7" i="2"/>
  <c r="M17" i="7" s="1"/>
  <c r="J6" i="2"/>
  <c r="M6" i="7" s="1"/>
  <c r="J5" i="2"/>
  <c r="M5" i="7" s="1"/>
  <c r="O4" i="7"/>
  <c r="S4" i="7" s="1"/>
  <c r="N4" i="7"/>
  <c r="R4" i="7" s="1"/>
  <c r="J3" i="2"/>
  <c r="M3" i="7" s="1"/>
  <c r="J52" i="2"/>
  <c r="M82" i="7" s="1"/>
  <c r="J51" i="2"/>
  <c r="M81" i="7" s="1"/>
  <c r="J50" i="2"/>
  <c r="M80" i="7" s="1"/>
  <c r="J49" i="2"/>
  <c r="M79" i="7" s="1"/>
  <c r="J48" i="2"/>
  <c r="M78" i="7" s="1"/>
  <c r="J47" i="2"/>
  <c r="M77" i="7" s="1"/>
  <c r="J46" i="2"/>
  <c r="M76" i="7" s="1"/>
  <c r="J43" i="2"/>
  <c r="M69" i="7" s="1"/>
  <c r="J41" i="2"/>
  <c r="M66" i="7" s="1"/>
  <c r="J40" i="2"/>
  <c r="M65" i="7" s="1"/>
  <c r="J38" i="2"/>
  <c r="M62" i="7" s="1"/>
  <c r="J36" i="2"/>
  <c r="M59" i="7" s="1"/>
  <c r="J35" i="2"/>
  <c r="M58" i="7" s="1"/>
  <c r="J33" i="2"/>
  <c r="M56" i="7" s="1"/>
  <c r="J32" i="2"/>
  <c r="M55" i="7" s="1"/>
  <c r="J31" i="2"/>
  <c r="M54" i="7" s="1"/>
  <c r="J30" i="2"/>
  <c r="M53" i="7" s="1"/>
  <c r="J29" i="2"/>
  <c r="M52" i="7" s="1"/>
  <c r="J28" i="2"/>
  <c r="M51" i="7" s="1"/>
  <c r="J27" i="2"/>
  <c r="M50" i="7" s="1"/>
  <c r="J25" i="2"/>
  <c r="M48" i="7" s="1"/>
  <c r="J24" i="2"/>
  <c r="M47" i="7" s="1"/>
  <c r="J22" i="2"/>
  <c r="M43" i="7" s="1"/>
  <c r="J21" i="2"/>
  <c r="M42" i="7" s="1"/>
  <c r="J19" i="2"/>
  <c r="M38" i="7" s="1"/>
  <c r="J17" i="2"/>
  <c r="M35" i="7" s="1"/>
  <c r="J16" i="2"/>
  <c r="M34" i="7" s="1"/>
  <c r="J15" i="2"/>
  <c r="M33" i="7" s="1"/>
  <c r="J14" i="2"/>
  <c r="M32" i="7" s="1"/>
  <c r="J13" i="2"/>
  <c r="M31" i="7" s="1"/>
  <c r="J10" i="2"/>
  <c r="M21" i="7" s="1"/>
  <c r="J9" i="2"/>
  <c r="M20" i="7" s="1"/>
  <c r="J4" i="2"/>
  <c r="M4" i="7" s="1"/>
  <c r="I54" i="2"/>
  <c r="H54" i="2"/>
  <c r="G54" i="2"/>
  <c r="R52" i="2"/>
  <c r="E52" i="2"/>
  <c r="Q52" i="2" s="1"/>
  <c r="R51" i="2"/>
  <c r="E51" i="2"/>
  <c r="Q51" i="2" s="1"/>
  <c r="R50" i="2"/>
  <c r="E50" i="2"/>
  <c r="Q50" i="2" s="1"/>
  <c r="R49" i="2"/>
  <c r="E49" i="2"/>
  <c r="Q49" i="2" s="1"/>
  <c r="R48" i="2"/>
  <c r="E48" i="2"/>
  <c r="Q48" i="2" s="1"/>
  <c r="R47" i="2"/>
  <c r="E47" i="2"/>
  <c r="Q47" i="2" s="1"/>
  <c r="R46" i="2"/>
  <c r="E46" i="2"/>
  <c r="Q46" i="2" s="1"/>
  <c r="R45" i="2"/>
  <c r="E45" i="2"/>
  <c r="Q45" i="2" s="1"/>
  <c r="R44" i="2"/>
  <c r="E44" i="2"/>
  <c r="Q44" i="2" s="1"/>
  <c r="R43" i="2"/>
  <c r="E43" i="2"/>
  <c r="Q43" i="2" s="1"/>
  <c r="R42" i="2"/>
  <c r="E42" i="2"/>
  <c r="Q42" i="2" s="1"/>
  <c r="R41" i="2"/>
  <c r="E41" i="2"/>
  <c r="Q41" i="2" s="1"/>
  <c r="R40" i="2"/>
  <c r="E40" i="2"/>
  <c r="Q40" i="2" s="1"/>
  <c r="R39" i="2"/>
  <c r="E39" i="2"/>
  <c r="Q39" i="2" s="1"/>
  <c r="R38" i="2"/>
  <c r="E38" i="2"/>
  <c r="Q38" i="2" s="1"/>
  <c r="R37" i="2"/>
  <c r="E37" i="2"/>
  <c r="Q37" i="2" s="1"/>
  <c r="R36" i="2"/>
  <c r="E36" i="2"/>
  <c r="Q36" i="2" s="1"/>
  <c r="R35" i="2"/>
  <c r="E35" i="2"/>
  <c r="Q35" i="2" s="1"/>
  <c r="R34" i="2"/>
  <c r="E34" i="2"/>
  <c r="Q34" i="2" s="1"/>
  <c r="R33" i="2"/>
  <c r="E33" i="2"/>
  <c r="Q33" i="2" s="1"/>
  <c r="R32" i="2"/>
  <c r="E32" i="2"/>
  <c r="Q32" i="2" s="1"/>
  <c r="R31" i="2"/>
  <c r="E31" i="2"/>
  <c r="Q31" i="2" s="1"/>
  <c r="R30" i="2"/>
  <c r="E30" i="2"/>
  <c r="Q30" i="2" s="1"/>
  <c r="R29" i="2"/>
  <c r="E29" i="2"/>
  <c r="Q29" i="2" s="1"/>
  <c r="R28" i="2"/>
  <c r="E28" i="2"/>
  <c r="Q28" i="2" s="1"/>
  <c r="R27" i="2"/>
  <c r="E27" i="2"/>
  <c r="Q27" i="2" s="1"/>
  <c r="R26" i="2"/>
  <c r="E26" i="2"/>
  <c r="Q26" i="2" s="1"/>
  <c r="R25" i="2"/>
  <c r="E25" i="2"/>
  <c r="Q25" i="2" s="1"/>
  <c r="R24" i="2"/>
  <c r="E24" i="2"/>
  <c r="Q24" i="2" s="1"/>
  <c r="R23" i="2"/>
  <c r="E23" i="2"/>
  <c r="Q23" i="2" s="1"/>
  <c r="R22" i="2"/>
  <c r="E22" i="2"/>
  <c r="Q22" i="2" s="1"/>
  <c r="R21" i="2"/>
  <c r="E21" i="2"/>
  <c r="Q21" i="2" s="1"/>
  <c r="R20" i="2"/>
  <c r="E20" i="2"/>
  <c r="Q20" i="2" s="1"/>
  <c r="R19" i="2"/>
  <c r="E19" i="2"/>
  <c r="Q19" i="2" s="1"/>
  <c r="R18" i="2"/>
  <c r="E18" i="2"/>
  <c r="Q18" i="2" s="1"/>
  <c r="R17" i="2"/>
  <c r="E17" i="2"/>
  <c r="Q17" i="2" s="1"/>
  <c r="R16" i="2"/>
  <c r="E16" i="2"/>
  <c r="Q16" i="2" s="1"/>
  <c r="R15" i="2"/>
  <c r="E15" i="2"/>
  <c r="Q15" i="2" s="1"/>
  <c r="R14" i="2"/>
  <c r="E14" i="2"/>
  <c r="Q14" i="2" s="1"/>
  <c r="R13" i="2"/>
  <c r="E13" i="2"/>
  <c r="Q13" i="2" s="1"/>
  <c r="R12" i="2"/>
  <c r="E12" i="2"/>
  <c r="Q12" i="2" s="1"/>
  <c r="R11" i="2"/>
  <c r="E11" i="2"/>
  <c r="Q11" i="2" s="1"/>
  <c r="R10" i="2"/>
  <c r="E10" i="2"/>
  <c r="Q10" i="2" s="1"/>
  <c r="R9" i="2"/>
  <c r="E9" i="2"/>
  <c r="Q9" i="2" s="1"/>
  <c r="R8" i="2"/>
  <c r="E8" i="2"/>
  <c r="Q8" i="2" s="1"/>
  <c r="R7" i="2"/>
  <c r="E7" i="2"/>
  <c r="Q7" i="2" s="1"/>
  <c r="R6" i="2"/>
  <c r="E6" i="2"/>
  <c r="Q6" i="2" s="1"/>
  <c r="R5" i="2"/>
  <c r="E5" i="2"/>
  <c r="Q5" i="2" s="1"/>
  <c r="R4" i="2"/>
  <c r="E4" i="2"/>
  <c r="Q4" i="2" s="1"/>
  <c r="R3" i="2"/>
  <c r="E3" i="2"/>
  <c r="N54" i="2"/>
  <c r="M54" i="2"/>
  <c r="L54" i="2"/>
  <c r="K54" i="2"/>
  <c r="F54" i="2"/>
  <c r="D54" i="2"/>
  <c r="C54" i="2"/>
  <c r="C87" i="7"/>
  <c r="L14" i="7" s="1"/>
  <c r="K3" i="7"/>
  <c r="F3" i="7"/>
  <c r="T3" i="7" s="1"/>
  <c r="F4" i="7"/>
  <c r="K4" i="7"/>
  <c r="F5" i="7"/>
  <c r="K6" i="7"/>
  <c r="F6" i="7"/>
  <c r="K7" i="7"/>
  <c r="F7" i="7"/>
  <c r="T7" i="7" s="1"/>
  <c r="F8" i="7"/>
  <c r="T8" i="7" s="1"/>
  <c r="L9" i="7"/>
  <c r="F9" i="7"/>
  <c r="K10" i="7"/>
  <c r="F10" i="7"/>
  <c r="L11" i="7"/>
  <c r="F11" i="7"/>
  <c r="F12" i="7"/>
  <c r="K13" i="7"/>
  <c r="F13" i="7"/>
  <c r="F14" i="7"/>
  <c r="F15" i="7"/>
  <c r="F16" i="7"/>
  <c r="L17" i="7"/>
  <c r="F17" i="7"/>
  <c r="T17" i="7" s="1"/>
  <c r="F18" i="7"/>
  <c r="K19" i="7"/>
  <c r="F19" i="7"/>
  <c r="F20" i="7"/>
  <c r="K20" i="7"/>
  <c r="F21" i="7"/>
  <c r="K21" i="7"/>
  <c r="K22" i="7"/>
  <c r="F22" i="7"/>
  <c r="T22" i="7" s="1"/>
  <c r="L24" i="7"/>
  <c r="F24" i="7"/>
  <c r="F25" i="7"/>
  <c r="K27" i="7"/>
  <c r="F27" i="7"/>
  <c r="K28" i="7"/>
  <c r="F28" i="7"/>
  <c r="K29" i="7"/>
  <c r="F29" i="7"/>
  <c r="K30" i="7"/>
  <c r="F30" i="7"/>
  <c r="F31" i="7"/>
  <c r="T31" i="7" s="1"/>
  <c r="K31" i="7"/>
  <c r="L32" i="7"/>
  <c r="F32" i="7"/>
  <c r="T32" i="7" s="1"/>
  <c r="K32" i="7"/>
  <c r="F33" i="7"/>
  <c r="T33" i="7" s="1"/>
  <c r="K33" i="7"/>
  <c r="F34" i="7"/>
  <c r="K34" i="7"/>
  <c r="F35" i="7"/>
  <c r="T35" i="7" s="1"/>
  <c r="K35" i="7"/>
  <c r="K36" i="7"/>
  <c r="F36" i="7"/>
  <c r="T36" i="7" s="1"/>
  <c r="K37" i="7"/>
  <c r="F37" i="7"/>
  <c r="L38" i="7"/>
  <c r="F38" i="7"/>
  <c r="K38" i="7"/>
  <c r="K39" i="7"/>
  <c r="F39" i="7"/>
  <c r="T39" i="7" s="1"/>
  <c r="K40" i="7"/>
  <c r="F40" i="7"/>
  <c r="K41" i="7"/>
  <c r="F41" i="7"/>
  <c r="L42" i="7"/>
  <c r="F42" i="7"/>
  <c r="T42" i="7" s="1"/>
  <c r="K42" i="7"/>
  <c r="F43" i="7"/>
  <c r="T43" i="7" s="1"/>
  <c r="K43" i="7"/>
  <c r="L44" i="7"/>
  <c r="F44" i="7"/>
  <c r="F45" i="7"/>
  <c r="L46" i="7"/>
  <c r="F46" i="7"/>
  <c r="F47" i="7"/>
  <c r="T47" i="7" s="1"/>
  <c r="K47" i="7"/>
  <c r="L48" i="7"/>
  <c r="F48" i="7"/>
  <c r="K48" i="7"/>
  <c r="K49" i="7"/>
  <c r="F49" i="7"/>
  <c r="L50" i="7"/>
  <c r="F50" i="7"/>
  <c r="T50" i="7" s="1"/>
  <c r="K50" i="7"/>
  <c r="F51" i="7"/>
  <c r="T51" i="7" s="1"/>
  <c r="K51" i="7"/>
  <c r="L52" i="7"/>
  <c r="F52" i="7"/>
  <c r="K52" i="7"/>
  <c r="F53" i="7"/>
  <c r="T53" i="7" s="1"/>
  <c r="K53" i="7"/>
  <c r="L54" i="7"/>
  <c r="F54" i="7"/>
  <c r="T54" i="7" s="1"/>
  <c r="K54" i="7"/>
  <c r="F55" i="7"/>
  <c r="T55" i="7" s="1"/>
  <c r="K55" i="7"/>
  <c r="L56" i="7"/>
  <c r="F56" i="7"/>
  <c r="K56" i="7"/>
  <c r="F57" i="7"/>
  <c r="L58" i="7"/>
  <c r="F58" i="7"/>
  <c r="K58" i="7"/>
  <c r="F59" i="7"/>
  <c r="K59" i="7"/>
  <c r="K60" i="7"/>
  <c r="F60" i="7"/>
  <c r="T60" i="7" s="1"/>
  <c r="F61" i="7"/>
  <c r="T61" i="7" s="1"/>
  <c r="L62" i="7"/>
  <c r="F62" i="7"/>
  <c r="K62" i="7"/>
  <c r="K63" i="7"/>
  <c r="F63" i="7"/>
  <c r="L64" i="7"/>
  <c r="F64" i="7"/>
  <c r="T64" i="7" s="1"/>
  <c r="F65" i="7"/>
  <c r="T65" i="7" s="1"/>
  <c r="K65" i="7"/>
  <c r="L66" i="7"/>
  <c r="F66" i="7"/>
  <c r="K66" i="7"/>
  <c r="K67" i="7"/>
  <c r="F67" i="7"/>
  <c r="L68" i="7"/>
  <c r="F68" i="7"/>
  <c r="T68" i="7" s="1"/>
  <c r="F69" i="7"/>
  <c r="T69" i="7" s="1"/>
  <c r="K69" i="7"/>
  <c r="K70" i="7"/>
  <c r="F70" i="7"/>
  <c r="K71" i="7"/>
  <c r="F71" i="7"/>
  <c r="T71" i="7" s="1"/>
  <c r="K72" i="7"/>
  <c r="F72" i="7"/>
  <c r="T72" i="7" s="1"/>
  <c r="K73" i="7"/>
  <c r="F73" i="7"/>
  <c r="K74" i="7"/>
  <c r="F74" i="7"/>
  <c r="F75" i="7"/>
  <c r="L76" i="7"/>
  <c r="F76" i="7"/>
  <c r="K76" i="7"/>
  <c r="F77" i="7"/>
  <c r="T77" i="7" s="1"/>
  <c r="K77" i="7"/>
  <c r="L78" i="7"/>
  <c r="F78" i="7"/>
  <c r="K78" i="7"/>
  <c r="F79" i="7"/>
  <c r="T79" i="7" s="1"/>
  <c r="K79" i="7"/>
  <c r="L80" i="7"/>
  <c r="F80" i="7"/>
  <c r="T80" i="7" s="1"/>
  <c r="K80" i="7"/>
  <c r="F81" i="7"/>
  <c r="K81" i="7"/>
  <c r="L82" i="7"/>
  <c r="F82" i="7"/>
  <c r="K82" i="7"/>
  <c r="T4" i="7"/>
  <c r="T5" i="7"/>
  <c r="T6" i="7"/>
  <c r="T9" i="7"/>
  <c r="T10" i="7"/>
  <c r="T11" i="7"/>
  <c r="T12" i="7"/>
  <c r="T13" i="7"/>
  <c r="T14" i="7"/>
  <c r="T15" i="7"/>
  <c r="T16" i="7"/>
  <c r="T18" i="7"/>
  <c r="T19" i="7"/>
  <c r="T20" i="7"/>
  <c r="T21" i="7"/>
  <c r="T24" i="7"/>
  <c r="T25" i="7"/>
  <c r="T26" i="7"/>
  <c r="T27" i="7"/>
  <c r="T28" i="7"/>
  <c r="T29" i="7"/>
  <c r="T30" i="7"/>
  <c r="T34" i="7"/>
  <c r="T37" i="7"/>
  <c r="T38" i="7"/>
  <c r="T40" i="7"/>
  <c r="T41" i="7"/>
  <c r="T44" i="7"/>
  <c r="T45" i="7"/>
  <c r="T46" i="7"/>
  <c r="T48" i="7"/>
  <c r="T49" i="7"/>
  <c r="T52" i="7"/>
  <c r="T56" i="7"/>
  <c r="T57" i="7"/>
  <c r="T58" i="7"/>
  <c r="T59" i="7"/>
  <c r="T62" i="7"/>
  <c r="T66" i="7"/>
  <c r="T67" i="7"/>
  <c r="T70" i="7"/>
  <c r="T73" i="7"/>
  <c r="T74" i="7"/>
  <c r="T75" i="7"/>
  <c r="T76" i="7"/>
  <c r="T78" i="7"/>
  <c r="T81" i="7"/>
  <c r="T82" i="7"/>
  <c r="P84" i="7"/>
  <c r="J84" i="7"/>
  <c r="I84" i="7"/>
  <c r="H84" i="7"/>
  <c r="G84" i="7"/>
  <c r="E84" i="7"/>
  <c r="D84" i="7"/>
  <c r="K75" i="7"/>
  <c r="L74" i="7"/>
  <c r="L73" i="7"/>
  <c r="L72" i="7"/>
  <c r="L71" i="7"/>
  <c r="L70" i="7"/>
  <c r="K68" i="7"/>
  <c r="L67" i="7"/>
  <c r="K64" i="7"/>
  <c r="L63" i="7"/>
  <c r="K61" i="7"/>
  <c r="L60" i="7"/>
  <c r="K57" i="7"/>
  <c r="L49" i="7"/>
  <c r="K46" i="7"/>
  <c r="K45" i="7"/>
  <c r="K44" i="7"/>
  <c r="L41" i="7"/>
  <c r="L40" i="7"/>
  <c r="L39" i="7"/>
  <c r="L37" i="7"/>
  <c r="L36" i="7"/>
  <c r="L30" i="7"/>
  <c r="L29" i="7"/>
  <c r="L28" i="7"/>
  <c r="L27" i="7"/>
  <c r="L26" i="7"/>
  <c r="K26" i="7"/>
  <c r="K25" i="7"/>
  <c r="K24" i="7"/>
  <c r="L23" i="7"/>
  <c r="K23" i="7"/>
  <c r="L22" i="7"/>
  <c r="L19" i="7"/>
  <c r="K18" i="7"/>
  <c r="K17" i="7"/>
  <c r="K16" i="7"/>
  <c r="K15" i="7"/>
  <c r="K14" i="7"/>
  <c r="L13" i="7"/>
  <c r="K12" i="7"/>
  <c r="K11" i="7"/>
  <c r="L10" i="7"/>
  <c r="K9" i="7"/>
  <c r="K8" i="7"/>
  <c r="L7" i="7"/>
  <c r="L6" i="7"/>
  <c r="K5" i="7"/>
  <c r="L3" i="7"/>
  <c r="B55" i="2"/>
  <c r="U54" i="2"/>
  <c r="T54" i="2"/>
  <c r="R31" i="7"/>
  <c r="R32" i="7"/>
  <c r="R51" i="7"/>
  <c r="R54" i="7"/>
  <c r="R55" i="7"/>
  <c r="R77" i="7"/>
  <c r="R81" i="7"/>
  <c r="S58" i="7"/>
  <c r="S59" i="7"/>
  <c r="S66" i="7"/>
  <c r="W37" i="2" l="1"/>
  <c r="W52" i="2"/>
  <c r="W44" i="2"/>
  <c r="W36" i="2"/>
  <c r="W28" i="2"/>
  <c r="W4" i="2"/>
  <c r="W8" i="2"/>
  <c r="F84" i="7"/>
  <c r="L21" i="7"/>
  <c r="L34" i="7"/>
  <c r="Q78" i="7"/>
  <c r="U78" i="7" s="1"/>
  <c r="L5" i="7"/>
  <c r="Q35" i="7"/>
  <c r="U35" i="7" s="1"/>
  <c r="S31" i="7"/>
  <c r="Q82" i="7"/>
  <c r="U82" i="7" s="1"/>
  <c r="M27" i="7"/>
  <c r="N27" i="7" s="1"/>
  <c r="O27" i="7" s="1"/>
  <c r="S27" i="7" s="1"/>
  <c r="W30" i="2"/>
  <c r="W14" i="2"/>
  <c r="W6" i="2"/>
  <c r="Q69" i="7"/>
  <c r="U69" i="7" s="1"/>
  <c r="W46" i="2"/>
  <c r="R78" i="7"/>
  <c r="R82" i="7"/>
  <c r="W38" i="2"/>
  <c r="Q58" i="7"/>
  <c r="U58" i="7" s="1"/>
  <c r="Q20" i="7"/>
  <c r="U20" i="7" s="1"/>
  <c r="Q77" i="7"/>
  <c r="U77" i="7" s="1"/>
  <c r="N49" i="7"/>
  <c r="O49" i="7" s="1"/>
  <c r="S49" i="7" s="1"/>
  <c r="M22" i="7"/>
  <c r="N22" i="7" s="1"/>
  <c r="M8" i="7"/>
  <c r="M25" i="7"/>
  <c r="W22" i="2"/>
  <c r="S20" i="7"/>
  <c r="Q4" i="7"/>
  <c r="U4" i="7" s="1"/>
  <c r="W3" i="2"/>
  <c r="Q81" i="7"/>
  <c r="U81" i="7" s="1"/>
  <c r="M18" i="7"/>
  <c r="M24" i="7"/>
  <c r="O24" i="7" s="1"/>
  <c r="R35" i="7"/>
  <c r="Q65" i="7"/>
  <c r="U65" i="7" s="1"/>
  <c r="W45" i="2"/>
  <c r="W29" i="2"/>
  <c r="W21" i="2"/>
  <c r="W13" i="2"/>
  <c r="W5" i="2"/>
  <c r="Q51" i="7"/>
  <c r="U51" i="7" s="1"/>
  <c r="M9" i="7"/>
  <c r="O9" i="7" s="1"/>
  <c r="M26" i="7"/>
  <c r="O26" i="7" s="1"/>
  <c r="S26" i="7" s="1"/>
  <c r="Q33" i="7"/>
  <c r="U33" i="7" s="1"/>
  <c r="W50" i="2"/>
  <c r="W42" i="2"/>
  <c r="W34" i="2"/>
  <c r="W26" i="2"/>
  <c r="W18" i="2"/>
  <c r="W10" i="2"/>
  <c r="M10" i="7"/>
  <c r="N10" i="7" s="1"/>
  <c r="Q42" i="7"/>
  <c r="U42" i="7" s="1"/>
  <c r="Q53" i="7"/>
  <c r="U53" i="7" s="1"/>
  <c r="Q79" i="7"/>
  <c r="U79" i="7" s="1"/>
  <c r="W31" i="2"/>
  <c r="W9" i="2"/>
  <c r="Q47" i="7"/>
  <c r="U47" i="7" s="1"/>
  <c r="Q38" i="7"/>
  <c r="U38" i="7" s="1"/>
  <c r="M11" i="7"/>
  <c r="O11" i="7" s="1"/>
  <c r="S11" i="7" s="1"/>
  <c r="M12" i="7"/>
  <c r="M13" i="7"/>
  <c r="N13" i="7" s="1"/>
  <c r="Q21" i="7"/>
  <c r="U21" i="7" s="1"/>
  <c r="Q43" i="7"/>
  <c r="U43" i="7" s="1"/>
  <c r="Q50" i="7"/>
  <c r="U50" i="7" s="1"/>
  <c r="Q54" i="7"/>
  <c r="U54" i="7" s="1"/>
  <c r="Q59" i="7"/>
  <c r="U59" i="7" s="1"/>
  <c r="Q66" i="7"/>
  <c r="U66" i="7" s="1"/>
  <c r="Q55" i="7"/>
  <c r="U55" i="7" s="1"/>
  <c r="M14" i="7"/>
  <c r="O14" i="7" s="1"/>
  <c r="S14" i="7" s="1"/>
  <c r="P54" i="2"/>
  <c r="M7" i="7"/>
  <c r="N7" i="7" s="1"/>
  <c r="M15" i="7"/>
  <c r="R54" i="2"/>
  <c r="M16" i="7"/>
  <c r="R79" i="7"/>
  <c r="R42" i="7"/>
  <c r="O17" i="7"/>
  <c r="S17" i="7" s="1"/>
  <c r="Q52" i="7"/>
  <c r="U52" i="7" s="1"/>
  <c r="Q56" i="7"/>
  <c r="U56" i="7" s="1"/>
  <c r="S81" i="7"/>
  <c r="R53" i="7"/>
  <c r="Q62" i="7"/>
  <c r="U62" i="7" s="1"/>
  <c r="Q34" i="7"/>
  <c r="U34" i="7" s="1"/>
  <c r="M74" i="7"/>
  <c r="N74" i="7" s="1"/>
  <c r="O74" i="7" s="1"/>
  <c r="S74" i="7" s="1"/>
  <c r="M75" i="7"/>
  <c r="W47" i="2"/>
  <c r="W39" i="2"/>
  <c r="W23" i="2"/>
  <c r="W15" i="2"/>
  <c r="W7" i="2"/>
  <c r="S56" i="7"/>
  <c r="N6" i="7"/>
  <c r="R6" i="7" s="1"/>
  <c r="Q48" i="7"/>
  <c r="U48" i="7" s="1"/>
  <c r="Q32" i="7"/>
  <c r="U32" i="7" s="1"/>
  <c r="Q76" i="7"/>
  <c r="U76" i="7" s="1"/>
  <c r="S77" i="7"/>
  <c r="S52" i="7"/>
  <c r="W49" i="2"/>
  <c r="W41" i="2"/>
  <c r="W33" i="2"/>
  <c r="W25" i="2"/>
  <c r="W17" i="2"/>
  <c r="W51" i="2"/>
  <c r="W35" i="2"/>
  <c r="W27" i="2"/>
  <c r="W19" i="2"/>
  <c r="W11" i="2"/>
  <c r="S32" i="7"/>
  <c r="R59" i="7"/>
  <c r="Q80" i="7"/>
  <c r="U80" i="7" s="1"/>
  <c r="N19" i="7"/>
  <c r="O19" i="7" s="1"/>
  <c r="S19" i="7" s="1"/>
  <c r="M71" i="7"/>
  <c r="N71" i="7" s="1"/>
  <c r="O71" i="7" s="1"/>
  <c r="S71" i="7" s="1"/>
  <c r="O68" i="7"/>
  <c r="S68" i="7" s="1"/>
  <c r="M28" i="7"/>
  <c r="N28" i="7" s="1"/>
  <c r="O28" i="7" s="1"/>
  <c r="S28" i="7" s="1"/>
  <c r="M67" i="7"/>
  <c r="N67" i="7" s="1"/>
  <c r="M72" i="7"/>
  <c r="N72" i="7" s="1"/>
  <c r="O72" i="7" s="1"/>
  <c r="S72" i="7" s="1"/>
  <c r="S76" i="7"/>
  <c r="S43" i="7"/>
  <c r="S21" i="7"/>
  <c r="N3" i="7"/>
  <c r="O3" i="7" s="1"/>
  <c r="M29" i="7"/>
  <c r="N29" i="7" s="1"/>
  <c r="M40" i="7"/>
  <c r="N40" i="7" s="1"/>
  <c r="O40" i="7" s="1"/>
  <c r="S40" i="7" s="1"/>
  <c r="W20" i="2"/>
  <c r="W12" i="2"/>
  <c r="O54" i="2"/>
  <c r="S54" i="7"/>
  <c r="E54" i="2"/>
  <c r="S54" i="2"/>
  <c r="X54" i="2" s="1"/>
  <c r="R66" i="7"/>
  <c r="N30" i="7"/>
  <c r="R30" i="7" s="1"/>
  <c r="O5" i="7"/>
  <c r="S5" i="7" s="1"/>
  <c r="M36" i="7"/>
  <c r="N36" i="7" s="1"/>
  <c r="W48" i="2"/>
  <c r="W40" i="2"/>
  <c r="W32" i="2"/>
  <c r="W24" i="2"/>
  <c r="W16" i="2"/>
  <c r="L79" i="7"/>
  <c r="L55" i="7"/>
  <c r="L47" i="7"/>
  <c r="L31" i="7"/>
  <c r="L25" i="7"/>
  <c r="L16" i="7"/>
  <c r="L8" i="7"/>
  <c r="N23" i="7"/>
  <c r="T63" i="7"/>
  <c r="T84" i="7" s="1"/>
  <c r="N39" i="7"/>
  <c r="O39" i="7" s="1"/>
  <c r="S39" i="7" s="1"/>
  <c r="L81" i="7"/>
  <c r="N73" i="7"/>
  <c r="O73" i="7" s="1"/>
  <c r="S73" i="7" s="1"/>
  <c r="L65" i="7"/>
  <c r="L57" i="7"/>
  <c r="L33" i="7"/>
  <c r="L18" i="7"/>
  <c r="Q3" i="2"/>
  <c r="Q54" i="2" s="1"/>
  <c r="N70" i="7"/>
  <c r="O70" i="7" s="1"/>
  <c r="S70" i="7" s="1"/>
  <c r="L15" i="7"/>
  <c r="M44" i="7"/>
  <c r="O44" i="7" s="1"/>
  <c r="M46" i="7"/>
  <c r="O46" i="7" s="1"/>
  <c r="M45" i="7"/>
  <c r="M63" i="7"/>
  <c r="N63" i="7" s="1"/>
  <c r="M64" i="7"/>
  <c r="O64" i="7" s="1"/>
  <c r="S64" i="7" s="1"/>
  <c r="L75" i="7"/>
  <c r="L59" i="7"/>
  <c r="L51" i="7"/>
  <c r="L43" i="7"/>
  <c r="L35" i="7"/>
  <c r="L20" i="7"/>
  <c r="L12" i="7"/>
  <c r="L4" i="7"/>
  <c r="L77" i="7"/>
  <c r="L69" i="7"/>
  <c r="L61" i="7"/>
  <c r="L53" i="7"/>
  <c r="L45" i="7"/>
  <c r="N37" i="7"/>
  <c r="N60" i="7"/>
  <c r="O60" i="7" s="1"/>
  <c r="S60" i="7" s="1"/>
  <c r="M61" i="7"/>
  <c r="M41" i="7"/>
  <c r="N41" i="7" s="1"/>
  <c r="R49" i="7" l="1"/>
  <c r="N68" i="7"/>
  <c r="O22" i="7"/>
  <c r="S22" i="7" s="1"/>
  <c r="R22" i="7"/>
  <c r="O6" i="7"/>
  <c r="S6" i="7" s="1"/>
  <c r="N17" i="7"/>
  <c r="Q17" i="7" s="1"/>
  <c r="U17" i="7" s="1"/>
  <c r="R3" i="7"/>
  <c r="W54" i="2"/>
  <c r="W55" i="2" s="1"/>
  <c r="R19" i="7"/>
  <c r="O30" i="7"/>
  <c r="S30" i="7" s="1"/>
  <c r="S9" i="7"/>
  <c r="N9" i="7"/>
  <c r="Q9" i="7" s="1"/>
  <c r="U9" i="7" s="1"/>
  <c r="R7" i="7"/>
  <c r="O7" i="7"/>
  <c r="S7" i="7" s="1"/>
  <c r="S24" i="7"/>
  <c r="N24" i="7"/>
  <c r="Q24" i="7" s="1"/>
  <c r="U24" i="7" s="1"/>
  <c r="R27" i="7"/>
  <c r="O13" i="7"/>
  <c r="S13" i="7" s="1"/>
  <c r="R13" i="7"/>
  <c r="R10" i="7"/>
  <c r="O10" i="7"/>
  <c r="S10" i="7" s="1"/>
  <c r="N14" i="7"/>
  <c r="R14" i="7" s="1"/>
  <c r="R36" i="7"/>
  <c r="O36" i="7"/>
  <c r="S36" i="7" s="1"/>
  <c r="N26" i="7"/>
  <c r="R26" i="7" s="1"/>
  <c r="Q49" i="7"/>
  <c r="U49" i="7" s="1"/>
  <c r="N5" i="7"/>
  <c r="Q5" i="7" s="1"/>
  <c r="U5" i="7" s="1"/>
  <c r="S44" i="7"/>
  <c r="N44" i="7"/>
  <c r="R41" i="7"/>
  <c r="O41" i="7"/>
  <c r="S41" i="7" s="1"/>
  <c r="S46" i="7"/>
  <c r="N46" i="7"/>
  <c r="R63" i="7"/>
  <c r="O63" i="7"/>
  <c r="S63" i="7" s="1"/>
  <c r="O57" i="7"/>
  <c r="S57" i="7" s="1"/>
  <c r="O61" i="7"/>
  <c r="S61" i="7" s="1"/>
  <c r="R29" i="7"/>
  <c r="S3" i="7"/>
  <c r="Q3" i="7"/>
  <c r="R70" i="7"/>
  <c r="Q70" i="7"/>
  <c r="U70" i="7" s="1"/>
  <c r="R73" i="7"/>
  <c r="Q73" i="7"/>
  <c r="U73" i="7" s="1"/>
  <c r="Q28" i="7"/>
  <c r="U28" i="7" s="1"/>
  <c r="R28" i="7"/>
  <c r="R67" i="7"/>
  <c r="O29" i="7"/>
  <c r="S29" i="7" s="1"/>
  <c r="O67" i="7"/>
  <c r="S67" i="7" s="1"/>
  <c r="O18" i="7"/>
  <c r="S18" i="7" s="1"/>
  <c r="Q68" i="7"/>
  <c r="U68" i="7" s="1"/>
  <c r="R68" i="7"/>
  <c r="Q19" i="7"/>
  <c r="U19" i="7" s="1"/>
  <c r="R37" i="7"/>
  <c r="R40" i="7"/>
  <c r="Q40" i="7"/>
  <c r="U40" i="7" s="1"/>
  <c r="O12" i="7"/>
  <c r="S12" i="7" s="1"/>
  <c r="O75" i="7"/>
  <c r="S75" i="7" s="1"/>
  <c r="R23" i="7"/>
  <c r="O8" i="7"/>
  <c r="S8" i="7" s="1"/>
  <c r="N11" i="7"/>
  <c r="O15" i="7"/>
  <c r="S15" i="7" s="1"/>
  <c r="Q39" i="7"/>
  <c r="U39" i="7" s="1"/>
  <c r="R39" i="7"/>
  <c r="O23" i="7"/>
  <c r="S23" i="7" s="1"/>
  <c r="O16" i="7"/>
  <c r="S16" i="7" s="1"/>
  <c r="Q71" i="7"/>
  <c r="U71" i="7" s="1"/>
  <c r="R71" i="7"/>
  <c r="Q72" i="7"/>
  <c r="U72" i="7" s="1"/>
  <c r="R72" i="7"/>
  <c r="Q60" i="7"/>
  <c r="U60" i="7" s="1"/>
  <c r="R60" i="7"/>
  <c r="O37" i="7"/>
  <c r="S37" i="7" s="1"/>
  <c r="O45" i="7"/>
  <c r="S45" i="7" s="1"/>
  <c r="N64" i="7"/>
  <c r="O25" i="7"/>
  <c r="S25" i="7" s="1"/>
  <c r="R74" i="7"/>
  <c r="Q74" i="7"/>
  <c r="U74" i="7" s="1"/>
  <c r="Q27" i="7"/>
  <c r="U27" i="7" s="1"/>
  <c r="Q10" i="7" l="1"/>
  <c r="U10" i="7" s="1"/>
  <c r="R5" i="7"/>
  <c r="Q14" i="7"/>
  <c r="U14" i="7" s="1"/>
  <c r="R9" i="7"/>
  <c r="Q7" i="7"/>
  <c r="U7" i="7" s="1"/>
  <c r="Q6" i="7"/>
  <c r="U6" i="7" s="1"/>
  <c r="R24" i="7"/>
  <c r="R17" i="7"/>
  <c r="Q30" i="7"/>
  <c r="U30" i="7" s="1"/>
  <c r="Q22" i="7"/>
  <c r="U22" i="7" s="1"/>
  <c r="Q13" i="7"/>
  <c r="U13" i="7" s="1"/>
  <c r="Q36" i="7"/>
  <c r="U36" i="7" s="1"/>
  <c r="N16" i="7"/>
  <c r="R16" i="7" s="1"/>
  <c r="N8" i="7"/>
  <c r="Q8" i="7" s="1"/>
  <c r="U8" i="7" s="1"/>
  <c r="N12" i="7"/>
  <c r="R12" i="7" s="1"/>
  <c r="N15" i="7"/>
  <c r="Q15" i="7" s="1"/>
  <c r="U15" i="7" s="1"/>
  <c r="Q26" i="7"/>
  <c r="U26" i="7" s="1"/>
  <c r="N57" i="7"/>
  <c r="Q57" i="7" s="1"/>
  <c r="U57" i="7" s="1"/>
  <c r="Q29" i="7"/>
  <c r="U29" i="7" s="1"/>
  <c r="Q37" i="7"/>
  <c r="U37" i="7" s="1"/>
  <c r="Q11" i="7"/>
  <c r="U11" i="7" s="1"/>
  <c r="R11" i="7"/>
  <c r="N18" i="7"/>
  <c r="Q46" i="7"/>
  <c r="U46" i="7" s="1"/>
  <c r="R46" i="7"/>
  <c r="N25" i="7"/>
  <c r="Q67" i="7"/>
  <c r="U67" i="7" s="1"/>
  <c r="N45" i="7"/>
  <c r="Q23" i="7"/>
  <c r="U23" i="7" s="1"/>
  <c r="N75" i="7"/>
  <c r="N61" i="7"/>
  <c r="Q41" i="7"/>
  <c r="U41" i="7" s="1"/>
  <c r="Q64" i="7"/>
  <c r="U64" i="7" s="1"/>
  <c r="R64" i="7"/>
  <c r="U3" i="7"/>
  <c r="S84" i="7"/>
  <c r="Q44" i="7"/>
  <c r="U44" i="7" s="1"/>
  <c r="R44" i="7"/>
  <c r="O84" i="7"/>
  <c r="Q63" i="7"/>
  <c r="U63" i="7" s="1"/>
  <c r="R8" i="7" l="1"/>
  <c r="Q16" i="7"/>
  <c r="U16" i="7" s="1"/>
  <c r="Q12" i="7"/>
  <c r="U12" i="7" s="1"/>
  <c r="R15" i="7"/>
  <c r="N84" i="7"/>
  <c r="R57" i="7"/>
  <c r="R61" i="7"/>
  <c r="Q61" i="7"/>
  <c r="U61" i="7" s="1"/>
  <c r="Q25" i="7"/>
  <c r="U25" i="7" s="1"/>
  <c r="R25" i="7"/>
  <c r="Q18" i="7"/>
  <c r="U18" i="7" s="1"/>
  <c r="R18" i="7"/>
  <c r="Q75" i="7"/>
  <c r="U75" i="7" s="1"/>
  <c r="R75" i="7"/>
  <c r="Q45" i="7"/>
  <c r="U45" i="7" s="1"/>
  <c r="R45" i="7"/>
  <c r="R84" i="7" l="1"/>
  <c r="U84" i="7"/>
  <c r="Q84" i="7"/>
</calcChain>
</file>

<file path=xl/sharedStrings.xml><?xml version="1.0" encoding="utf-8"?>
<sst xmlns="http://schemas.openxmlformats.org/spreadsheetml/2006/main" count="647" uniqueCount="198">
  <si>
    <t>State</t>
  </si>
  <si>
    <t>PA</t>
  </si>
  <si>
    <t>NC</t>
  </si>
  <si>
    <t>AZ</t>
  </si>
  <si>
    <t>MI</t>
  </si>
  <si>
    <t>TX</t>
  </si>
  <si>
    <t>MD</t>
  </si>
  <si>
    <t>VA</t>
  </si>
  <si>
    <t>OH</t>
  </si>
  <si>
    <t>IL</t>
  </si>
  <si>
    <t>FL</t>
  </si>
  <si>
    <t>WI</t>
  </si>
  <si>
    <t>IN</t>
  </si>
  <si>
    <t>Total</t>
  </si>
  <si>
    <t xml:space="preserve"> </t>
  </si>
  <si>
    <t>Notes</t>
  </si>
  <si>
    <t>Alabama</t>
  </si>
  <si>
    <t>AL</t>
  </si>
  <si>
    <t>Alaska</t>
  </si>
  <si>
    <t>AK</t>
  </si>
  <si>
    <t>Arizona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</si>
  <si>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</si>
  <si>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</si>
  <si>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</si>
  <si>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</si>
  <si>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</si>
  <si>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</si>
  <si>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</si>
  <si>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</si>
  <si>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</si>
  <si>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</si>
  <si>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</si>
  <si>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Georgia</t>
  </si>
  <si>
    <t>GA</t>
  </si>
  <si>
    <t>Hawaiʻi</t>
  </si>
  <si>
    <t>HI</t>
  </si>
  <si>
    <t>Idaho</t>
  </si>
  <si>
    <t>ID</t>
  </si>
  <si>
    <t>Illinois</t>
  </si>
  <si>
    <t>Indiana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</si>
  <si>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</si>
  <si>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</si>
  <si>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</si>
  <si>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</si>
  <si>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</si>
  <si>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</si>
  <si>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</si>
  <si>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</si>
  <si>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</si>
  <si>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</si>
  <si>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</si>
  <si>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Massachusetts</t>
  </si>
  <si>
    <t>MA</t>
  </si>
  <si>
    <t>Michigan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</si>
  <si>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</si>
  <si>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</si>
  <si>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</si>
  <si>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</si>
  <si>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</si>
  <si>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</si>
  <si>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</si>
  <si>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</si>
  <si>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</si>
  <si>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</si>
  <si>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</si>
  <si>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</si>
  <si>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</si>
  <si>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</si>
  <si>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</si>
  <si>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</si>
  <si>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</si>
  <si>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</si>
  <si>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</si>
  <si>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</si>
  <si>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</si>
  <si>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North Dakota</t>
  </si>
  <si>
    <t>ND</t>
  </si>
  <si>
    <t>Ohio</t>
  </si>
  <si>
    <t>Oklahoma</t>
  </si>
  <si>
    <t>OK</t>
  </si>
  <si>
    <t>Oregon</t>
  </si>
  <si>
    <t>OR</t>
  </si>
  <si>
    <t>Pennsylvania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</si>
  <si>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</si>
  <si>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</si>
  <si>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</si>
  <si>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</si>
  <si>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</si>
  <si>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</si>
  <si>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</si>
  <si>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</si>
  <si>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</si>
  <si>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</si>
  <si>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</si>
  <si>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</si>
  <si>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VT</t>
  </si>
  <si>
    <t>Virginia</t>
  </si>
  <si>
    <t>Washington</t>
  </si>
  <si>
    <t>WA</t>
  </si>
  <si>
    <t>West Virginia</t>
  </si>
  <si>
    <t>WV</t>
  </si>
  <si>
    <t>Wisconsin</t>
  </si>
  <si>
    <t>Wyoming</t>
  </si>
  <si>
    <t>WY</t>
  </si>
  <si>
    <t>**</t>
  </si>
  <si>
    <t>Grand Total</t>
  </si>
  <si>
    <t>VOTE_%</t>
  </si>
  <si>
    <t>SEAT_%</t>
  </si>
  <si>
    <t xml:space="preserve">         Percent Shares</t>
  </si>
  <si>
    <t>count</t>
  </si>
  <si>
    <t>average</t>
  </si>
  <si>
    <t>Uncontested Votes</t>
  </si>
  <si>
    <t>Uncontested Races</t>
  </si>
  <si>
    <t xml:space="preserve">    Imputed Vote Shares</t>
  </si>
  <si>
    <t>Recast</t>
  </si>
  <si>
    <t xml:space="preserve">            Adjustments</t>
  </si>
  <si>
    <t>District</t>
  </si>
  <si>
    <t>REP1</t>
  </si>
  <si>
    <t>DEM1</t>
  </si>
  <si>
    <t>OTH1</t>
  </si>
  <si>
    <t>TOT1</t>
  </si>
  <si>
    <t>REP2</t>
  </si>
  <si>
    <t>DEM2</t>
  </si>
  <si>
    <t>OTH2</t>
  </si>
  <si>
    <t>REP win %</t>
  </si>
  <si>
    <t>DEM win %</t>
  </si>
  <si>
    <t>REP3</t>
  </si>
  <si>
    <t>DEM3</t>
  </si>
  <si>
    <t>OTH3</t>
  </si>
  <si>
    <t>TOT3</t>
  </si>
  <si>
    <t>REP4</t>
  </si>
  <si>
    <t>DEM4</t>
  </si>
  <si>
    <t>OTH4</t>
  </si>
  <si>
    <t>TOT4</t>
  </si>
  <si>
    <t>1st</t>
  </si>
  <si>
    <t>n/a</t>
  </si>
  <si>
    <t>7th</t>
  </si>
  <si>
    <t>3rd</t>
  </si>
  <si>
    <t>8th</t>
  </si>
  <si>
    <t>13th</t>
  </si>
  <si>
    <t>15th</t>
  </si>
  <si>
    <t>23rd</t>
  </si>
  <si>
    <t>29th</t>
  </si>
  <si>
    <t>30th</t>
  </si>
  <si>
    <t>31st</t>
  </si>
  <si>
    <t>33rd</t>
  </si>
  <si>
    <t>35th</t>
  </si>
  <si>
    <t>40th</t>
  </si>
  <si>
    <t>43rd</t>
  </si>
  <si>
    <t>44th</t>
  </si>
  <si>
    <t>5th</t>
  </si>
  <si>
    <t>4th</t>
  </si>
  <si>
    <t>Votes not reported</t>
  </si>
  <si>
    <t>20th</t>
  </si>
  <si>
    <t>21st</t>
  </si>
  <si>
    <t>24th</t>
  </si>
  <si>
    <t>25th</t>
  </si>
  <si>
    <t>10th</t>
  </si>
  <si>
    <t>6th</t>
  </si>
  <si>
    <t>2nd</t>
  </si>
  <si>
    <t>NB. "Republican, Tax Revolt" party in the 2nd and 3rd.</t>
  </si>
  <si>
    <t>11th</t>
  </si>
  <si>
    <t>17th</t>
  </si>
  <si>
    <t>19th</t>
  </si>
  <si>
    <t>Uncontested win % - REP</t>
  </si>
  <si>
    <t>Uncontested win % - DEM</t>
  </si>
  <si>
    <t>REP adds</t>
  </si>
  <si>
    <t>DEM adds</t>
  </si>
  <si>
    <t>OTH adds</t>
  </si>
  <si>
    <t>TOT adds</t>
  </si>
  <si>
    <t xml:space="preserve">          Revised Votes</t>
  </si>
  <si>
    <t>REP votes</t>
  </si>
  <si>
    <t>DEM votes</t>
  </si>
  <si>
    <t>OTH votes</t>
  </si>
  <si>
    <t>TOT votes</t>
  </si>
  <si>
    <t xml:space="preserve">         Actual Seats</t>
  </si>
  <si>
    <t xml:space="preserve">           Actual Votes</t>
  </si>
  <si>
    <t>TOT2</t>
  </si>
  <si>
    <t>Imputed Vote Changes</t>
  </si>
  <si>
    <t>REP5</t>
  </si>
  <si>
    <t>DEM5</t>
  </si>
  <si>
    <t>OTH5</t>
  </si>
  <si>
    <t>TOT5</t>
  </si>
  <si>
    <t>Contested</t>
  </si>
  <si>
    <t>AVG Votes</t>
  </si>
  <si>
    <t>Uncontested</t>
  </si>
  <si>
    <t>|--- DON'T INCLUDE THESE ------------------------|</t>
  </si>
  <si>
    <t>threshold</t>
  </si>
  <si>
    <t>STATE</t>
  </si>
  <si>
    <t>XX</t>
  </si>
  <si>
    <t>REP_V</t>
  </si>
  <si>
    <t>DEM_V</t>
  </si>
  <si>
    <t>OTH_V</t>
  </si>
  <si>
    <t>TOT_V</t>
  </si>
  <si>
    <t>REP_S</t>
  </si>
  <si>
    <t>DEM_S</t>
  </si>
  <si>
    <t>OTH_S</t>
  </si>
  <si>
    <t>TOT_S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</si>
</sst>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theme="0"/>
      <name val="Calibri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46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03">
    <xf numFmtId="0" fontId="0" fillId="0" borderId="0" xfId="0"/>
    <xf numFmtId="0" fontId="3" fillId="0" borderId="0" xfId="0" applyFont="1"/>
    <xf numFmtId="0" fontId="3" fillId="0" borderId="1" xfId="0" applyFont="1" applyBorder="1"/>
    <xf numFmtId="0" fontId="4" fillId="0" borderId="0" xfId="0" applyFont="1" applyFill="1" applyProtection="1">
      <protection locked="0"/>
    </xf>
    <xf numFmtId="0" fontId="5" fillId="0" borderId="0" xfId="0" applyFont="1" applyFill="1" applyBorder="1" applyProtection="1">
      <protection locked="0"/>
    </xf>
    <xf numFmtId="0" fontId="0" fillId="0" borderId="0" xfId="0" applyProtection="1">
      <protection locked="0"/>
    </xf>
    <xf numFmtId="3" fontId="0" fillId="0" borderId="2" xfId="0" applyNumberFormat="1" applyBorder="1" applyProtection="1">
      <protection locked="0"/>
    </xf>
    <xf numFmtId="3" fontId="0" fillId="0" borderId="0" xfId="0" applyNumberFormat="1" applyProtection="1">
      <protection locked="0"/>
    </xf>
    <xf numFmtId="0" fontId="0" fillId="0" borderId="0" xfId="0" applyFont="1" applyProtection="1">
      <protection locked="0"/>
    </xf>
    <xf numFmtId="0" fontId="0" fillId="0" borderId="2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Fill="1" applyProtection="1">
      <protection locked="0"/>
    </xf>
    <xf numFmtId="0" fontId="4" fillId="2" borderId="0" xfId="0" applyFont="1" applyFill="1" applyProtection="1"/>
    <xf numFmtId="3" fontId="4" fillId="2" borderId="2" xfId="0" applyNumberFormat="1" applyFont="1" applyFill="1" applyBorder="1" applyProtection="1"/>
    <xf numFmtId="3" fontId="4" fillId="2" borderId="0" xfId="0" applyNumberFormat="1" applyFont="1" applyFill="1" applyAlignment="1" applyProtection="1">
      <alignment horizontal="center"/>
    </xf>
    <xf numFmtId="3" fontId="4" fillId="2" borderId="0" xfId="0" applyNumberFormat="1" applyFont="1" applyFill="1" applyProtection="1"/>
    <xf numFmtId="0" fontId="4" fillId="2" borderId="2" xfId="0" applyFont="1" applyFill="1" applyBorder="1" applyAlignment="1" applyProtection="1"/>
    <xf numFmtId="0" fontId="4" fillId="2" borderId="0" xfId="0" applyFont="1" applyFill="1" applyAlignment="1" applyProtection="1">
      <alignment horizontal="center"/>
    </xf>
    <xf numFmtId="0" fontId="4" fillId="2" borderId="0" xfId="0" applyFont="1" applyFill="1" applyAlignment="1" applyProtection="1"/>
    <xf numFmtId="0" fontId="4" fillId="2" borderId="0" xfId="0" applyFont="1" applyFill="1" applyBorder="1" applyProtection="1"/>
    <xf numFmtId="0" fontId="4" fillId="2" borderId="2" xfId="0" applyFont="1" applyFill="1" applyBorder="1" applyProtection="1"/>
    <xf numFmtId="0" fontId="7" fillId="2" borderId="0" xfId="0" applyFont="1" applyFill="1" applyProtection="1"/>
    <xf numFmtId="3" fontId="4" fillId="2" borderId="0" xfId="0" applyNumberFormat="1" applyFont="1" applyFill="1" applyBorder="1" applyProtection="1"/>
    <xf numFmtId="0" fontId="0" fillId="0" borderId="0" xfId="0" applyProtection="1"/>
    <xf numFmtId="3" fontId="0" fillId="0" borderId="2" xfId="0" applyNumberFormat="1" applyBorder="1" applyProtection="1"/>
    <xf numFmtId="3" fontId="0" fillId="0" borderId="0" xfId="0" applyNumberFormat="1" applyProtection="1"/>
    <xf numFmtId="3" fontId="6" fillId="0" borderId="0" xfId="0" applyNumberFormat="1" applyFont="1" applyProtection="1"/>
    <xf numFmtId="0" fontId="0" fillId="0" borderId="2" xfId="0" applyFont="1" applyBorder="1" applyProtection="1"/>
    <xf numFmtId="0" fontId="0" fillId="0" borderId="0" xfId="0" applyFont="1" applyProtection="1"/>
    <xf numFmtId="0" fontId="0" fillId="0" borderId="0" xfId="0" applyBorder="1" applyProtection="1"/>
    <xf numFmtId="0" fontId="0" fillId="0" borderId="0" xfId="0" applyFill="1" applyProtection="1"/>
    <xf numFmtId="0" fontId="0" fillId="0" borderId="0" xfId="0" applyFont="1" applyFill="1" applyProtection="1"/>
    <xf numFmtId="0" fontId="0" fillId="0" borderId="2" xfId="0" applyBorder="1" applyProtection="1"/>
    <xf numFmtId="0" fontId="3" fillId="0" borderId="1" xfId="0" applyFont="1" applyFill="1" applyBorder="1" applyProtection="1"/>
    <xf numFmtId="3" fontId="3" fillId="0" borderId="3" xfId="0" applyNumberFormat="1" applyFont="1" applyFill="1" applyBorder="1" applyProtection="1"/>
    <xf numFmtId="3" fontId="3" fillId="0" borderId="1" xfId="0" applyNumberFormat="1" applyFont="1" applyFill="1" applyBorder="1" applyProtection="1"/>
    <xf numFmtId="0" fontId="3" fillId="0" borderId="3" xfId="0" applyFont="1" applyBorder="1" applyProtection="1"/>
    <xf numFmtId="0" fontId="3" fillId="0" borderId="1" xfId="0" applyFont="1" applyBorder="1" applyProtection="1"/>
    <xf numFmtId="0" fontId="4" fillId="3" borderId="2" xfId="0" applyFont="1" applyFill="1" applyBorder="1" applyProtection="1">
      <protection locked="0"/>
    </xf>
    <xf numFmtId="0" fontId="4" fillId="3" borderId="0" xfId="0" applyFont="1" applyFill="1" applyProtection="1">
      <protection locked="0"/>
    </xf>
    <xf numFmtId="0" fontId="5" fillId="3" borderId="2" xfId="0" applyFont="1" applyFill="1" applyBorder="1" applyProtection="1">
      <protection locked="0"/>
    </xf>
    <xf numFmtId="0" fontId="5" fillId="3" borderId="0" xfId="0" applyFont="1" applyFill="1" applyBorder="1" applyProtection="1">
      <protection locked="0"/>
    </xf>
    <xf numFmtId="0" fontId="0" fillId="0" borderId="0" xfId="0" pivotButton="1"/>
    <xf numFmtId="164" fontId="0" fillId="0" borderId="2" xfId="8" applyNumberFormat="1" applyFont="1" applyBorder="1" applyProtection="1">
      <protection locked="0"/>
    </xf>
    <xf numFmtId="164" fontId="0" fillId="0" borderId="0" xfId="8" applyNumberFormat="1" applyFont="1" applyBorder="1" applyProtection="1">
      <protection locked="0"/>
    </xf>
    <xf numFmtId="0" fontId="0" fillId="4" borderId="0" xfId="0" applyFill="1"/>
    <xf numFmtId="164" fontId="3" fillId="0" borderId="3" xfId="8" applyNumberFormat="1" applyFont="1" applyBorder="1" applyProtection="1">
      <protection locked="0"/>
    </xf>
    <xf numFmtId="164" fontId="3" fillId="0" borderId="1" xfId="8" applyNumberFormat="1" applyFont="1" applyBorder="1" applyProtection="1">
      <protection locked="0"/>
    </xf>
    <xf numFmtId="3" fontId="0" fillId="0" borderId="0" xfId="0" applyNumberFormat="1" applyBorder="1" applyProtection="1"/>
    <xf numFmtId="3" fontId="6" fillId="0" borderId="0" xfId="0" applyNumberFormat="1" applyFont="1" applyBorder="1" applyProtection="1"/>
    <xf numFmtId="0" fontId="0" fillId="0" borderId="0" xfId="0" applyFont="1" applyBorder="1" applyProtection="1"/>
    <xf numFmtId="0" fontId="3" fillId="0" borderId="1" xfId="0" applyFont="1" applyBorder="1" applyProtection="1">
      <protection locked="0"/>
    </xf>
    <xf numFmtId="0" fontId="5" fillId="3" borderId="4" xfId="0" applyFont="1" applyFill="1" applyBorder="1" applyProtection="1">
      <protection locked="0"/>
    </xf>
    <xf numFmtId="3" fontId="7" fillId="2" borderId="0" xfId="0" applyNumberFormat="1" applyFont="1" applyFill="1" applyProtection="1"/>
    <xf numFmtId="3" fontId="4" fillId="3" borderId="2" xfId="0" applyNumberFormat="1" applyFont="1" applyFill="1" applyBorder="1" applyProtection="1">
      <protection locked="0"/>
    </xf>
    <xf numFmtId="3" fontId="4" fillId="3" borderId="4" xfId="0" applyNumberFormat="1" applyFont="1" applyFill="1" applyBorder="1" applyProtection="1">
      <protection locked="0"/>
    </xf>
    <xf numFmtId="3" fontId="4" fillId="3" borderId="0" xfId="0" applyNumberFormat="1" applyFont="1" applyFill="1" applyBorder="1" applyAlignment="1" applyProtection="1">
      <alignment horizontal="right"/>
      <protection locked="0"/>
    </xf>
    <xf numFmtId="3" fontId="4" fillId="3" borderId="0" xfId="0" applyNumberFormat="1" applyFont="1" applyFill="1" applyBorder="1" applyAlignment="1" applyProtection="1">
      <alignment horizontal="center"/>
      <protection locked="0"/>
    </xf>
    <xf numFmtId="3" fontId="4" fillId="3" borderId="0" xfId="0" applyNumberFormat="1" applyFont="1" applyFill="1" applyBorder="1" applyProtection="1">
      <protection locked="0"/>
    </xf>
    <xf numFmtId="9" fontId="0" fillId="0" borderId="2" xfId="0" applyNumberFormat="1" applyFont="1" applyBorder="1" applyProtection="1"/>
    <xf numFmtId="9" fontId="0" fillId="0" borderId="0" xfId="0" applyNumberFormat="1" applyFont="1" applyBorder="1" applyProtection="1"/>
    <xf numFmtId="3" fontId="0" fillId="0" borderId="2" xfId="0" applyNumberFormat="1" applyFont="1" applyBorder="1" applyProtection="1"/>
    <xf numFmtId="3" fontId="0" fillId="0" borderId="0" xfId="0" applyNumberFormat="1" applyFont="1" applyBorder="1" applyProtection="1"/>
    <xf numFmtId="0" fontId="0" fillId="0" borderId="2" xfId="0" applyBorder="1"/>
    <xf numFmtId="0" fontId="0" fillId="4" borderId="0" xfId="0" applyFill="1" applyProtection="1"/>
    <xf numFmtId="3" fontId="0" fillId="4" borderId="2" xfId="0" applyNumberFormat="1" applyFill="1" applyBorder="1" applyProtection="1"/>
    <xf numFmtId="3" fontId="0" fillId="4" borderId="0" xfId="0" applyNumberFormat="1" applyFill="1" applyBorder="1" applyProtection="1"/>
    <xf numFmtId="3" fontId="6" fillId="4" borderId="0" xfId="0" applyNumberFormat="1" applyFont="1" applyFill="1" applyBorder="1" applyProtection="1"/>
    <xf numFmtId="0" fontId="0" fillId="4" borderId="2" xfId="0" applyFont="1" applyFill="1" applyBorder="1" applyProtection="1"/>
    <xf numFmtId="0" fontId="0" fillId="4" borderId="0" xfId="0" applyFont="1" applyFill="1" applyBorder="1" applyProtection="1"/>
    <xf numFmtId="9" fontId="0" fillId="4" borderId="2" xfId="0" applyNumberFormat="1" applyFont="1" applyFill="1" applyBorder="1" applyProtection="1"/>
    <xf numFmtId="9" fontId="0" fillId="4" borderId="0" xfId="0" applyNumberFormat="1" applyFont="1" applyFill="1" applyBorder="1" applyProtection="1"/>
    <xf numFmtId="3" fontId="0" fillId="4" borderId="2" xfId="0" applyNumberFormat="1" applyFont="1" applyFill="1" applyBorder="1" applyProtection="1"/>
    <xf numFmtId="3" fontId="0" fillId="4" borderId="0" xfId="0" applyNumberFormat="1" applyFont="1" applyFill="1" applyBorder="1" applyProtection="1"/>
    <xf numFmtId="0" fontId="0" fillId="4" borderId="2" xfId="0" applyFill="1" applyBorder="1"/>
    <xf numFmtId="3" fontId="3" fillId="0" borderId="3" xfId="0" applyNumberFormat="1" applyFont="1" applyBorder="1"/>
    <xf numFmtId="3" fontId="3" fillId="0" borderId="1" xfId="0" applyNumberFormat="1" applyFont="1" applyBorder="1"/>
    <xf numFmtId="0" fontId="3" fillId="0" borderId="3" xfId="0" applyFont="1" applyBorder="1"/>
    <xf numFmtId="0" fontId="6" fillId="0" borderId="0" xfId="0" applyFont="1"/>
    <xf numFmtId="3" fontId="0" fillId="0" borderId="0" xfId="0" applyNumberFormat="1"/>
    <xf numFmtId="3" fontId="0" fillId="0" borderId="2" xfId="0" applyNumberFormat="1" applyBorder="1"/>
    <xf numFmtId="9" fontId="0" fillId="0" borderId="0" xfId="0" applyNumberFormat="1"/>
    <xf numFmtId="0" fontId="4" fillId="2" borderId="0" xfId="0" applyFont="1" applyFill="1"/>
    <xf numFmtId="3" fontId="0" fillId="0" borderId="0" xfId="0" applyNumberFormat="1" applyBorder="1" applyProtection="1">
      <protection locked="0"/>
    </xf>
    <xf numFmtId="3" fontId="0" fillId="0" borderId="4" xfId="0" applyNumberFormat="1" applyBorder="1" applyProtection="1"/>
    <xf numFmtId="3" fontId="3" fillId="0" borderId="5" xfId="0" applyNumberFormat="1" applyFont="1" applyFill="1" applyBorder="1" applyProtection="1"/>
    <xf numFmtId="3" fontId="0" fillId="0" borderId="4" xfId="0" applyNumberFormat="1" applyBorder="1" applyProtection="1">
      <protection locked="0"/>
    </xf>
    <xf numFmtId="3" fontId="5" fillId="3" borderId="2" xfId="0" applyNumberFormat="1" applyFont="1" applyFill="1" applyBorder="1" applyProtection="1">
      <protection locked="0"/>
    </xf>
    <xf numFmtId="3" fontId="3" fillId="0" borderId="3" xfId="0" applyNumberFormat="1" applyFont="1" applyFill="1" applyBorder="1"/>
    <xf numFmtId="3" fontId="5" fillId="3" borderId="0" xfId="0" applyNumberFormat="1" applyFont="1" applyFill="1" applyBorder="1" applyProtection="1">
      <protection locked="0"/>
    </xf>
    <xf numFmtId="3" fontId="0" fillId="0" borderId="0" xfId="0" applyNumberFormat="1" applyBorder="1"/>
    <xf numFmtId="3" fontId="3" fillId="0" borderId="1" xfId="0" applyNumberFormat="1" applyFont="1" applyFill="1" applyBorder="1"/>
    <xf numFmtId="3" fontId="4" fillId="2" borderId="2" xfId="0" applyNumberFormat="1" applyFont="1" applyFill="1" applyBorder="1"/>
    <xf numFmtId="3" fontId="4" fillId="2" borderId="0" xfId="0" applyNumberFormat="1" applyFont="1" applyFill="1" applyAlignment="1">
      <alignment horizontal="center"/>
    </xf>
    <xf numFmtId="3" fontId="4" fillId="2" borderId="0" xfId="0" applyNumberFormat="1" applyFont="1" applyFill="1"/>
    <xf numFmtId="0" fontId="4" fillId="2" borderId="2" xfId="0" applyFont="1" applyFill="1" applyBorder="1"/>
    <xf numFmtId="0" fontId="7" fillId="2" borderId="0" xfId="0" applyFont="1" applyFill="1"/>
    <xf numFmtId="3" fontId="4" fillId="2" borderId="0" xfId="0" applyNumberFormat="1" applyFont="1" applyFill="1" applyBorder="1"/>
    <xf numFmtId="3" fontId="0" fillId="0" borderId="4" xfId="0" applyNumberFormat="1" applyBorder="1"/>
    <xf numFmtId="3" fontId="3" fillId="0" borderId="5" xfId="0" applyNumberFormat="1" applyFont="1" applyFill="1" applyBorder="1"/>
    <xf numFmtId="3" fontId="5" fillId="3" borderId="0" xfId="0" applyNumberFormat="1" applyFont="1" applyFill="1" applyBorder="1" applyAlignment="1" applyProtection="1">
      <alignment horizontal="center"/>
      <protection locked="0"/>
    </xf>
    <xf numFmtId="3" fontId="4" fillId="2" borderId="0" xfId="0" applyNumberFormat="1" applyFont="1" applyFill="1" applyBorder="1" applyProtection="1">
      <protection locked="0"/>
    </xf>
    <xf numFmtId="165" fontId="0" fillId="0" borderId="0" xfId="0" applyNumberFormat="1"/>
  </cellXfs>
  <cellStyles count="46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  <cellStyle name="Percent" xfId="8" builtinId="5"/>
    <cellStyle name="Percent 2" xfId="45" xr:uid="{00000000-0005-0000-0000-00002D000000}"/>
  </cellStyles>
  <dxfs count="2">
    <dxf>
      <numFmt numFmtId="3" formatCode="#,##0"/>
    </dxf>
    <dxf>
      <numFmt numFmtId="3" formatCode="#,##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2865.656188194444" createdVersion="4" refreshedVersion="4" minRefreshableVersion="3" recordCount="80" xr:uid="{00000000-000A-0000-FFFF-FFFF07000000}">
  <cacheSource type="worksheet">
    <worksheetSource ref="A2:U82" sheet="Uncontested Races"/>
  </cacheSource>
  <cacheFields count="21">
    <cacheField name="State" numFmtId="0">
      <sharedItems count="50">
        <s v="Alabama"/>
        <s v="Alaska"/>
        <s v="Arizona"/>
        <s v="Arkansas"/>
        <s v="California"/>
        <s v="Colorado"/>
        <s v="Connecticut"/>
        <s v="Delaware"/>
        <s v="Florida"/>
        <s v="Georgia"/>
        <s v="Hawaiʻ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**" numFmtId="0">
      <sharedItems count="50">
        <s v="AL"/>
        <s v="AK"/>
        <s v="AZ"/>
        <s v="AR"/>
        <s v="CA"/>
        <s v="CO"/>
        <s v="CT"/>
        <s v="DE"/>
        <s v="FL"/>
        <s v="GA"/>
        <s v="HI"/>
        <s v="ID"/>
        <s v="IL"/>
        <s v="IN"/>
        <s v="IA"/>
        <s v="KS"/>
        <s v="KY"/>
        <s v="LA"/>
        <s v="ME"/>
        <s v="MD"/>
        <s v="MA"/>
        <s v="MI"/>
        <s v="MN"/>
        <s v="MS"/>
        <s v="MO"/>
        <s v="MT"/>
        <s v="NE"/>
        <s v="NV"/>
        <s v="NH"/>
        <s v="NJ"/>
        <s v="NM"/>
        <s v="NY"/>
        <s v="NC"/>
        <s v="ND"/>
        <s v="OH"/>
        <s v="OK"/>
        <s v="OR"/>
        <s v="PA"/>
        <s v="RI"/>
        <s v="SC"/>
        <s v="SD"/>
        <s v="TN"/>
        <s v="TX"/>
        <s v="UT"/>
        <s v="VT"/>
        <s v="VA"/>
        <s v="WA"/>
        <s v="WV"/>
        <s v="WI"/>
        <s v="WY"/>
      </sharedItems>
    </cacheField>
    <cacheField name="District" numFmtId="0">
      <sharedItems/>
    </cacheField>
    <cacheField name="REP1" numFmtId="3">
      <sharedItems containsMixedTypes="1" containsNumber="1" containsInteger="1" minValue="0" maxValue="246378"/>
    </cacheField>
    <cacheField name="DEM1" numFmtId="3">
      <sharedItems containsMixedTypes="1" containsNumber="1" containsInteger="1" minValue="0" maxValue="261936"/>
    </cacheField>
    <cacheField name="OTH1" numFmtId="3">
      <sharedItems containsMixedTypes="1" containsNumber="1" containsInteger="1" minValue="0" maxValue="147222"/>
    </cacheField>
    <cacheField name="TOT1" numFmtId="3">
      <sharedItems containsMixedTypes="1" containsNumber="1" containsInteger="1" minValue="0" maxValue="360088"/>
    </cacheField>
    <cacheField name="REP2" numFmtId="0">
      <sharedItems containsSemiMixedTypes="0" containsString="0" containsNumber="1" containsInteger="1" minValue="0" maxValue="1"/>
    </cacheField>
    <cacheField name="DEM2" numFmtId="0">
      <sharedItems containsSemiMixedTypes="0" containsString="0" containsNumber="1" containsInteger="1" minValue="0" maxValue="1"/>
    </cacheField>
    <cacheField name="OTH2" numFmtId="0">
      <sharedItems containsSemiMixedTypes="0" containsString="0" containsNumber="1" containsInteger="1" minValue="0" maxValue="0"/>
    </cacheField>
    <cacheField name="REP win %" numFmtId="9">
      <sharedItems containsSemiMixedTypes="0" containsString="0" containsNumber="1" minValue="0.7" maxValue="0.7"/>
    </cacheField>
    <cacheField name="DEM win %" numFmtId="9">
      <sharedItems containsSemiMixedTypes="0" containsString="0" containsNumber="1" minValue="0.7" maxValue="0.7"/>
    </cacheField>
    <cacheField name="AVG Votes" numFmtId="3">
      <sharedItems containsSemiMixedTypes="0" containsString="0" containsNumber="1" minValue="213784.66666666666" maxValue="479740"/>
    </cacheField>
    <cacheField name="REP3" numFmtId="3">
      <sharedItems containsSemiMixedTypes="0" containsString="0" containsNumber="1" containsInteger="1" minValue="0" maxValue="250047"/>
    </cacheField>
    <cacheField name="DEM3" numFmtId="3">
      <sharedItems containsSemiMixedTypes="0" containsString="0" containsNumber="1" containsInteger="1" minValue="0" maxValue="261936"/>
    </cacheField>
    <cacheField name="OTH3" numFmtId="3">
      <sharedItems containsSemiMixedTypes="0" containsString="0" containsNumber="1" containsInteger="1" minValue="0" maxValue="0"/>
    </cacheField>
    <cacheField name="TOT3" numFmtId="3">
      <sharedItems containsSemiMixedTypes="0" containsString="0" containsNumber="1" containsInteger="1" minValue="0" maxValue="384248"/>
    </cacheField>
    <cacheField name="REP4" numFmtId="3">
      <sharedItems containsSemiMixedTypes="0" containsString="0" containsNumber="1" containsInteger="1" minValue="0" maxValue="215638"/>
    </cacheField>
    <cacheField name="DEM4" numFmtId="3">
      <sharedItems containsSemiMixedTypes="0" containsString="0" containsNumber="1" containsInteger="1" minValue="0" maxValue="215638"/>
    </cacheField>
    <cacheField name="OTH4" numFmtId="3">
      <sharedItems containsSemiMixedTypes="0" containsString="0" containsNumber="1" containsInteger="1" minValue="-147222" maxValue="0"/>
    </cacheField>
    <cacheField name="TOT4" numFmtId="3">
      <sharedItems containsSemiMixedTypes="0" containsString="0" containsNumber="1" containsInteger="1" minValue="0" maxValue="3080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">
  <r>
    <x v="0"/>
    <x v="0"/>
    <s v="1st"/>
    <n v="196374"/>
    <n v="0"/>
    <n v="4302"/>
    <n v="200676"/>
    <n v="1"/>
    <n v="0"/>
    <n v="0"/>
    <n v="0.7"/>
    <n v="0.7"/>
    <n v="288825.66666666669"/>
    <n v="202178"/>
    <n v="86648"/>
    <n v="0"/>
    <n v="288826"/>
    <n v="5804"/>
    <n v="86648"/>
    <n v="-4302"/>
    <n v="88150"/>
  </r>
  <r>
    <x v="1"/>
    <x v="1"/>
    <s v="n/a"/>
    <n v="0"/>
    <n v="0"/>
    <n v="0"/>
    <n v="0"/>
    <n v="0"/>
    <n v="0"/>
    <n v="0"/>
    <n v="0.7"/>
    <n v="0.7"/>
    <n v="289804"/>
    <n v="0"/>
    <n v="0"/>
    <n v="0"/>
    <n v="0"/>
    <n v="0"/>
    <n v="0"/>
    <n v="0"/>
    <n v="0"/>
  </r>
  <r>
    <x v="2"/>
    <x v="2"/>
    <s v="7th"/>
    <n v="0"/>
    <n v="104489"/>
    <n v="23338"/>
    <n v="127827"/>
    <n v="0"/>
    <n v="1"/>
    <n v="0"/>
    <n v="0.7"/>
    <n v="0.7"/>
    <n v="255686.25"/>
    <n v="76706"/>
    <n v="178980"/>
    <n v="0"/>
    <n v="255686"/>
    <n v="76706"/>
    <n v="74491"/>
    <n v="-23338"/>
    <n v="127859"/>
  </r>
  <r>
    <x v="3"/>
    <x v="3"/>
    <s v="3rd"/>
    <n v="186467"/>
    <n v="0"/>
    <n v="59193"/>
    <n v="245660"/>
    <n v="1"/>
    <n v="0"/>
    <n v="0"/>
    <n v="0.7"/>
    <n v="0.7"/>
    <n v="264131.33333333331"/>
    <n v="186467"/>
    <n v="79914"/>
    <n v="0"/>
    <n v="266381"/>
    <n v="0"/>
    <n v="79914"/>
    <n v="-59193"/>
    <n v="20721"/>
  </r>
  <r>
    <x v="4"/>
    <x v="4"/>
    <s v="8th"/>
    <n v="179644"/>
    <n v="0"/>
    <n v="0"/>
    <n v="179644"/>
    <n v="1"/>
    <n v="0"/>
    <n v="0"/>
    <n v="0.7"/>
    <n v="0.7"/>
    <n v="238443.85365853659"/>
    <n v="179644"/>
    <n v="76990"/>
    <n v="0"/>
    <n v="256634"/>
    <n v="0"/>
    <n v="76990"/>
    <n v="0"/>
    <n v="76990"/>
  </r>
  <r>
    <x v="4"/>
    <x v="4"/>
    <s v="13th"/>
    <n v="0"/>
    <n v="250436"/>
    <n v="38146"/>
    <n v="288582"/>
    <n v="0"/>
    <n v="1"/>
    <n v="0"/>
    <n v="0.7"/>
    <n v="0.7"/>
    <n v="238443.85365853659"/>
    <n v="107330"/>
    <n v="250436"/>
    <n v="0"/>
    <n v="357766"/>
    <n v="107330"/>
    <n v="0"/>
    <n v="-38146"/>
    <n v="69184"/>
  </r>
  <r>
    <x v="4"/>
    <x v="4"/>
    <s v="15th"/>
    <n v="0"/>
    <n v="231034"/>
    <n v="0"/>
    <n v="231034"/>
    <n v="0"/>
    <n v="1"/>
    <n v="0"/>
    <n v="0.7"/>
    <n v="0.7"/>
    <n v="238443.85365853659"/>
    <n v="99015"/>
    <n v="231034"/>
    <n v="0"/>
    <n v="330049"/>
    <n v="99015"/>
    <n v="0"/>
    <n v="0"/>
    <n v="99015"/>
  </r>
  <r>
    <x v="4"/>
    <x v="4"/>
    <s v="23rd"/>
    <n v="158161"/>
    <n v="0"/>
    <n v="57842"/>
    <n v="216003"/>
    <n v="1"/>
    <n v="0"/>
    <n v="0"/>
    <n v="0.7"/>
    <n v="0.7"/>
    <n v="238443.85365853659"/>
    <n v="166911"/>
    <n v="71533"/>
    <n v="0"/>
    <n v="238444"/>
    <n v="8750"/>
    <n v="71533"/>
    <n v="-57842"/>
    <n v="22441"/>
  </r>
  <r>
    <x v="4"/>
    <x v="4"/>
    <s v="29th"/>
    <n v="0"/>
    <n v="111287"/>
    <n v="38994"/>
    <n v="150281"/>
    <n v="0"/>
    <n v="1"/>
    <n v="0"/>
    <n v="0.7"/>
    <n v="0.7"/>
    <n v="238443.85365853659"/>
    <n v="71533"/>
    <n v="166911"/>
    <n v="0"/>
    <n v="238444"/>
    <n v="71533"/>
    <n v="55624"/>
    <n v="-38994"/>
    <n v="88163"/>
  </r>
  <r>
    <x v="4"/>
    <x v="4"/>
    <s v="30th"/>
    <n v="0"/>
    <n v="247851"/>
    <n v="0"/>
    <n v="247851"/>
    <n v="0"/>
    <n v="1"/>
    <n v="0"/>
    <n v="0.7"/>
    <n v="0.7"/>
    <n v="238443.85365853659"/>
    <n v="106222"/>
    <n v="247851"/>
    <n v="0"/>
    <n v="354073"/>
    <n v="106222"/>
    <n v="0"/>
    <n v="0"/>
    <n v="106222"/>
  </r>
  <r>
    <x v="4"/>
    <x v="4"/>
    <s v="31st"/>
    <n v="161219"/>
    <n v="0"/>
    <n v="0"/>
    <n v="161219"/>
    <n v="1"/>
    <n v="0"/>
    <n v="0"/>
    <n v="0.7"/>
    <n v="0.7"/>
    <n v="238443.85365853659"/>
    <n v="166911"/>
    <n v="71533"/>
    <n v="0"/>
    <n v="238444"/>
    <n v="5692"/>
    <n v="71533"/>
    <n v="0"/>
    <n v="77225"/>
  </r>
  <r>
    <x v="4"/>
    <x v="4"/>
    <s v="33rd"/>
    <n v="0"/>
    <n v="171860"/>
    <n v="146660"/>
    <n v="318520"/>
    <n v="0"/>
    <n v="1"/>
    <n v="0"/>
    <n v="0.7"/>
    <n v="0.7"/>
    <n v="238443.85365853659"/>
    <n v="146660"/>
    <n v="171860"/>
    <n v="0"/>
    <n v="318520"/>
    <n v="146660"/>
    <n v="0"/>
    <n v="-146660"/>
    <n v="0"/>
  </r>
  <r>
    <x v="4"/>
    <x v="4"/>
    <s v="35th"/>
    <n v="0"/>
    <n v="142680"/>
    <n v="0"/>
    <n v="142680"/>
    <n v="0"/>
    <n v="1"/>
    <n v="0"/>
    <n v="0.7"/>
    <n v="0.7"/>
    <n v="238443.85365853659"/>
    <n v="71533"/>
    <n v="166911"/>
    <n v="0"/>
    <n v="238444"/>
    <n v="71533"/>
    <n v="24231"/>
    <n v="0"/>
    <n v="95764"/>
  </r>
  <r>
    <x v="4"/>
    <x v="4"/>
    <s v="40th"/>
    <n v="0"/>
    <n v="125553"/>
    <n v="0"/>
    <n v="125553"/>
    <n v="0"/>
    <n v="1"/>
    <n v="0"/>
    <n v="0.7"/>
    <n v="0.7"/>
    <n v="238443.85365853659"/>
    <n v="71533"/>
    <n v="166911"/>
    <n v="0"/>
    <n v="238444"/>
    <n v="71533"/>
    <n v="41358"/>
    <n v="0"/>
    <n v="112891"/>
  </r>
  <r>
    <x v="4"/>
    <x v="4"/>
    <s v="43rd"/>
    <n v="0"/>
    <n v="200894"/>
    <n v="0"/>
    <n v="200894"/>
    <n v="0"/>
    <n v="1"/>
    <n v="0"/>
    <n v="0.7"/>
    <n v="0.7"/>
    <n v="238443.85365853659"/>
    <n v="86097"/>
    <n v="200894"/>
    <n v="0"/>
    <n v="286991"/>
    <n v="86097"/>
    <n v="0"/>
    <n v="0"/>
    <n v="86097"/>
  </r>
  <r>
    <x v="4"/>
    <x v="4"/>
    <s v="44th"/>
    <n v="0"/>
    <n v="165898"/>
    <n v="0"/>
    <n v="165898"/>
    <n v="0"/>
    <n v="1"/>
    <n v="0"/>
    <n v="0.7"/>
    <n v="0.7"/>
    <n v="238443.85365853659"/>
    <n v="71533"/>
    <n v="166911"/>
    <n v="0"/>
    <n v="238444"/>
    <n v="71533"/>
    <n v="1013"/>
    <n v="0"/>
    <n v="72546"/>
  </r>
  <r>
    <x v="5"/>
    <x v="5"/>
    <s v="5th"/>
    <n v="199639"/>
    <n v="0"/>
    <n v="107592"/>
    <n v="307231"/>
    <n v="1"/>
    <n v="0"/>
    <n v="0"/>
    <n v="0.7"/>
    <n v="0.7"/>
    <n v="357209.5"/>
    <n v="250047"/>
    <n v="107592"/>
    <n v="0"/>
    <n v="357639"/>
    <n v="50408"/>
    <n v="107592"/>
    <n v="-107592"/>
    <n v="50408"/>
  </r>
  <r>
    <x v="6"/>
    <x v="6"/>
    <s v="n/a"/>
    <n v="0"/>
    <n v="0"/>
    <n v="0"/>
    <n v="0"/>
    <n v="0"/>
    <n v="0"/>
    <n v="0"/>
    <n v="0.7"/>
    <n v="0.7"/>
    <n v="293302.2"/>
    <n v="0"/>
    <n v="0"/>
    <n v="0"/>
    <n v="0"/>
    <n v="0"/>
    <n v="0"/>
    <n v="0"/>
    <n v="0"/>
  </r>
  <r>
    <x v="7"/>
    <x v="7"/>
    <s v="n/a"/>
    <n v="0"/>
    <n v="0"/>
    <n v="0"/>
    <n v="0"/>
    <n v="0"/>
    <n v="0"/>
    <n v="0"/>
    <n v="0.7"/>
    <n v="0.7"/>
    <n v="388059"/>
    <n v="0"/>
    <n v="0"/>
    <n v="0"/>
    <n v="0"/>
    <n v="0"/>
    <n v="0"/>
    <n v="0"/>
    <n v="0"/>
  </r>
  <r>
    <x v="8"/>
    <x v="8"/>
    <s v="4th"/>
    <n v="239988"/>
    <n v="0"/>
    <n v="75482"/>
    <n v="315470"/>
    <n v="1"/>
    <n v="0"/>
    <n v="0"/>
    <n v="0.7"/>
    <n v="0.7"/>
    <n v="308054.76190476189"/>
    <n v="239988"/>
    <n v="102852"/>
    <n v="0"/>
    <n v="342840"/>
    <n v="0"/>
    <n v="102852"/>
    <n v="-75482"/>
    <n v="27370"/>
  </r>
  <r>
    <x v="8"/>
    <x v="8"/>
    <s v="15th"/>
    <s v=" "/>
    <s v=" "/>
    <s v=" "/>
    <s v=" "/>
    <n v="1"/>
    <n v="0"/>
    <n v="0"/>
    <n v="0.7"/>
    <n v="0.7"/>
    <n v="308054.76190476189"/>
    <n v="215638"/>
    <n v="92416"/>
    <n v="0"/>
    <n v="308054"/>
    <n v="215638"/>
    <n v="92416"/>
    <n v="0"/>
    <n v="308054"/>
  </r>
  <r>
    <x v="8"/>
    <x v="8"/>
    <s v="20th"/>
    <n v="0"/>
    <n v="214727"/>
    <n v="29558"/>
    <n v="244285"/>
    <n v="0"/>
    <n v="1"/>
    <n v="0"/>
    <n v="0.7"/>
    <n v="0.7"/>
    <n v="308054.76190476189"/>
    <n v="92416"/>
    <n v="215638"/>
    <n v="0"/>
    <n v="308054"/>
    <n v="92416"/>
    <n v="911"/>
    <n v="-29558"/>
    <n v="63769"/>
  </r>
  <r>
    <x v="8"/>
    <x v="8"/>
    <s v="21st"/>
    <n v="0"/>
    <n v="221263"/>
    <n v="63137"/>
    <n v="284400"/>
    <n v="0"/>
    <n v="1"/>
    <n v="0"/>
    <n v="0.7"/>
    <n v="0.7"/>
    <n v="308054.76190476189"/>
    <n v="94827"/>
    <n v="221263"/>
    <n v="0"/>
    <n v="316090"/>
    <n v="94827"/>
    <n v="0"/>
    <n v="-63137"/>
    <n v="31690"/>
  </r>
  <r>
    <x v="8"/>
    <x v="8"/>
    <s v="24th"/>
    <s v=" "/>
    <s v=" "/>
    <s v=" "/>
    <s v=" "/>
    <n v="0"/>
    <n v="1"/>
    <n v="0"/>
    <n v="0.7"/>
    <n v="0.7"/>
    <n v="308054.76190476189"/>
    <n v="92416"/>
    <n v="215638"/>
    <n v="0"/>
    <n v="308054"/>
    <n v="92416"/>
    <n v="215638"/>
    <n v="0"/>
    <n v="308054"/>
  </r>
  <r>
    <x v="8"/>
    <x v="8"/>
    <s v="25th"/>
    <n v="151466"/>
    <n v="0"/>
    <n v="48763"/>
    <n v="200229"/>
    <n v="1"/>
    <n v="0"/>
    <n v="0"/>
    <n v="0.7"/>
    <n v="0.7"/>
    <n v="308054.76190476189"/>
    <n v="215638"/>
    <n v="92416"/>
    <n v="0"/>
    <n v="308054"/>
    <n v="64172"/>
    <n v="92416"/>
    <n v="-48763"/>
    <n v="107825"/>
  </r>
  <r>
    <x v="9"/>
    <x v="9"/>
    <s v="3rd"/>
    <n v="232380"/>
    <n v="0"/>
    <n v="0"/>
    <n v="232380"/>
    <n v="1"/>
    <n v="0"/>
    <n v="0"/>
    <n v="0.7"/>
    <n v="0.7"/>
    <n v="264703"/>
    <n v="232380"/>
    <n v="99591"/>
    <n v="0"/>
    <n v="331971"/>
    <n v="0"/>
    <n v="99591"/>
    <n v="0"/>
    <n v="99591"/>
  </r>
  <r>
    <x v="9"/>
    <x v="9"/>
    <s v="8th"/>
    <n v="197789"/>
    <n v="0"/>
    <n v="0"/>
    <n v="197789"/>
    <n v="1"/>
    <n v="0"/>
    <n v="0"/>
    <n v="0.7"/>
    <n v="0.7"/>
    <n v="264703"/>
    <n v="197789"/>
    <n v="84767"/>
    <n v="0"/>
    <n v="282556"/>
    <n v="0"/>
    <n v="84767"/>
    <n v="0"/>
    <n v="84767"/>
  </r>
  <r>
    <x v="9"/>
    <x v="9"/>
    <s v="10th"/>
    <n v="211065"/>
    <n v="0"/>
    <n v="0"/>
    <n v="211065"/>
    <n v="1"/>
    <n v="0"/>
    <n v="0"/>
    <n v="0.7"/>
    <n v="0.7"/>
    <n v="264703"/>
    <n v="211065"/>
    <n v="90456"/>
    <n v="0"/>
    <n v="301521"/>
    <n v="0"/>
    <n v="90456"/>
    <n v="0"/>
    <n v="90456"/>
  </r>
  <r>
    <x v="10"/>
    <x v="10"/>
    <s v="n/a"/>
    <n v="0"/>
    <n v="0"/>
    <n v="0"/>
    <n v="0"/>
    <n v="0"/>
    <n v="0"/>
    <n v="0"/>
    <n v="0.7"/>
    <n v="0.7"/>
    <n v="218579.5"/>
    <n v="0"/>
    <n v="0"/>
    <n v="0"/>
    <n v="0"/>
    <n v="0"/>
    <n v="0"/>
    <n v="0"/>
    <n v="0"/>
  </r>
  <r>
    <x v="11"/>
    <x v="11"/>
    <s v="n/a"/>
    <n v="0"/>
    <n v="0"/>
    <n v="0"/>
    <n v="0"/>
    <n v="0"/>
    <n v="0"/>
    <n v="0"/>
    <n v="0.7"/>
    <n v="0.7"/>
    <n v="317609"/>
    <n v="0"/>
    <n v="0"/>
    <n v="0"/>
    <n v="0"/>
    <n v="0"/>
    <n v="0"/>
    <n v="0"/>
    <n v="0"/>
  </r>
  <r>
    <x v="12"/>
    <x v="12"/>
    <s v="n/a"/>
    <n v="0"/>
    <n v="0"/>
    <n v="0"/>
    <n v="0"/>
    <n v="0"/>
    <n v="0"/>
    <n v="0"/>
    <n v="0.7"/>
    <n v="0.7"/>
    <n v="281007.38888888888"/>
    <n v="0"/>
    <n v="0"/>
    <n v="0"/>
    <n v="0"/>
    <n v="0"/>
    <n v="0"/>
    <n v="0"/>
    <n v="0"/>
  </r>
  <r>
    <x v="13"/>
    <x v="13"/>
    <s v="n/a"/>
    <n v="0"/>
    <n v="0"/>
    <n v="0"/>
    <n v="0"/>
    <n v="0"/>
    <n v="0"/>
    <n v="0"/>
    <n v="0.7"/>
    <n v="0.7"/>
    <n v="283749.55555555556"/>
    <n v="0"/>
    <n v="0"/>
    <n v="0"/>
    <n v="0"/>
    <n v="0"/>
    <n v="0"/>
    <n v="0"/>
    <n v="0"/>
  </r>
  <r>
    <x v="14"/>
    <x v="14"/>
    <s v="n/a"/>
    <n v="0"/>
    <n v="0"/>
    <n v="0"/>
    <n v="0"/>
    <n v="0"/>
    <n v="0"/>
    <n v="0"/>
    <n v="0.7"/>
    <n v="0.7"/>
    <n v="384212.25"/>
    <n v="0"/>
    <n v="0"/>
    <n v="0"/>
    <n v="0"/>
    <n v="0"/>
    <n v="0"/>
    <n v="0"/>
    <n v="0"/>
  </r>
  <r>
    <x v="15"/>
    <x v="15"/>
    <s v="1st"/>
    <n v="211337"/>
    <n v="0"/>
    <n v="0"/>
    <n v="211337"/>
    <n v="1"/>
    <n v="0"/>
    <n v="0"/>
    <n v="0.7"/>
    <n v="0.7"/>
    <n v="276320"/>
    <n v="211337"/>
    <n v="90573"/>
    <n v="0"/>
    <n v="301910"/>
    <n v="0"/>
    <n v="90573"/>
    <n v="0"/>
    <n v="90573"/>
  </r>
  <r>
    <x v="15"/>
    <x v="15"/>
    <s v="3rd"/>
    <n v="201087"/>
    <n v="0"/>
    <n v="92675"/>
    <n v="293762"/>
    <n v="1"/>
    <n v="0"/>
    <n v="0"/>
    <n v="0.7"/>
    <n v="0.7"/>
    <n v="276320"/>
    <n v="201087"/>
    <n v="92675"/>
    <n v="0"/>
    <n v="293762"/>
    <n v="0"/>
    <n v="92675"/>
    <n v="-92675"/>
    <n v="0"/>
  </r>
  <r>
    <x v="16"/>
    <x v="16"/>
    <s v="n/a"/>
    <n v="0"/>
    <n v="0"/>
    <n v="0"/>
    <n v="0"/>
    <n v="0"/>
    <n v="0"/>
    <n v="0"/>
    <n v="0.7"/>
    <n v="0.7"/>
    <n v="290896.16666666669"/>
    <n v="0"/>
    <n v="0"/>
    <n v="0"/>
    <n v="0"/>
    <n v="0"/>
    <n v="0"/>
    <n v="0"/>
    <n v="0"/>
  </r>
  <r>
    <x v="17"/>
    <x v="17"/>
    <s v="4th"/>
    <n v="187894"/>
    <n v="0"/>
    <n v="61637"/>
    <n v="249531"/>
    <n v="1"/>
    <n v="0"/>
    <n v="0"/>
    <n v="0.7"/>
    <n v="0.7"/>
    <n v="296385.66666666669"/>
    <n v="207470"/>
    <n v="88916"/>
    <n v="0"/>
    <n v="296386"/>
    <n v="19576"/>
    <n v="88916"/>
    <n v="-61637"/>
    <n v="46855"/>
  </r>
  <r>
    <x v="17"/>
    <x v="17"/>
    <s v="5th"/>
    <n v="202536"/>
    <n v="0"/>
    <n v="57680"/>
    <n v="260216"/>
    <n v="1"/>
    <n v="0"/>
    <n v="0"/>
    <n v="0.7"/>
    <n v="0.7"/>
    <n v="296385.66666666669"/>
    <n v="207470"/>
    <n v="88916"/>
    <n v="0"/>
    <n v="296386"/>
    <n v="4934"/>
    <n v="88916"/>
    <n v="-57680"/>
    <n v="36170"/>
  </r>
  <r>
    <x v="17"/>
    <x v="17"/>
    <s v="6th"/>
    <n v="243553"/>
    <n v="0"/>
    <n v="63160"/>
    <n v="306713"/>
    <n v="1"/>
    <n v="0"/>
    <n v="0"/>
    <n v="0.7"/>
    <n v="0.7"/>
    <n v="296385.66666666669"/>
    <n v="243553"/>
    <n v="104380"/>
    <n v="0"/>
    <n v="347933"/>
    <n v="0"/>
    <n v="104380"/>
    <n v="-63160"/>
    <n v="41220"/>
  </r>
  <r>
    <x v="18"/>
    <x v="18"/>
    <s v="n/a"/>
    <n v="0"/>
    <n v="0"/>
    <n v="0"/>
    <n v="0"/>
    <n v="0"/>
    <n v="0"/>
    <n v="0"/>
    <n v="0.7"/>
    <n v="0.7"/>
    <n v="362311.5"/>
    <n v="0"/>
    <n v="0"/>
    <n v="0"/>
    <n v="0"/>
    <n v="0"/>
    <n v="0"/>
    <n v="0"/>
    <n v="0"/>
  </r>
  <r>
    <x v="19"/>
    <x v="19"/>
    <s v="n/a"/>
    <n v="0"/>
    <n v="0"/>
    <n v="0"/>
    <n v="0"/>
    <n v="0"/>
    <n v="0"/>
    <n v="0"/>
    <n v="0.7"/>
    <n v="0.7"/>
    <n v="323189.25"/>
    <n v="0"/>
    <n v="0"/>
    <n v="0"/>
    <n v="0"/>
    <n v="0"/>
    <n v="0"/>
    <n v="0"/>
    <n v="0"/>
  </r>
  <r>
    <x v="20"/>
    <x v="20"/>
    <s v="1st"/>
    <n v="0"/>
    <n v="261936"/>
    <n v="74619"/>
    <n v="336555"/>
    <n v="0"/>
    <n v="1"/>
    <n v="0"/>
    <n v="0.7"/>
    <n v="0.7"/>
    <n v="369961.83333333331"/>
    <n v="112258"/>
    <n v="261936"/>
    <n v="0"/>
    <n v="374194"/>
    <n v="112258"/>
    <n v="0"/>
    <n v="-74619"/>
    <n v="37639"/>
  </r>
  <r>
    <x v="20"/>
    <x v="20"/>
    <s v="2nd"/>
    <n v="0"/>
    <n v="259257"/>
    <n v="83479"/>
    <n v="342736"/>
    <n v="0"/>
    <n v="1"/>
    <n v="0"/>
    <n v="0.7"/>
    <n v="0.7"/>
    <n v="369961.83333333331"/>
    <n v="111110"/>
    <n v="259257"/>
    <n v="0"/>
    <n v="370367"/>
    <n v="111110"/>
    <n v="0"/>
    <n v="-83479"/>
    <n v="27631"/>
  </r>
  <r>
    <x v="20"/>
    <x v="20"/>
    <s v="7th"/>
    <n v="0"/>
    <n v="210794"/>
    <n v="74340"/>
    <n v="285134"/>
    <n v="0"/>
    <n v="1"/>
    <n v="0"/>
    <n v="0.7"/>
    <n v="0.7"/>
    <n v="369961.83333333331"/>
    <n v="110988"/>
    <n v="258973"/>
    <n v="0"/>
    <n v="369961"/>
    <n v="110988"/>
    <n v="48179"/>
    <n v="-74340"/>
    <n v="84827"/>
  </r>
  <r>
    <x v="21"/>
    <x v="21"/>
    <s v="n/a"/>
    <n v="0"/>
    <n v="0"/>
    <n v="0"/>
    <n v="0"/>
    <n v="0"/>
    <n v="0"/>
    <n v="0"/>
    <n v="0.7"/>
    <n v="0.7"/>
    <n v="326759.42857142858"/>
    <n v="0"/>
    <n v="0"/>
    <n v="0"/>
    <n v="0"/>
    <n v="0"/>
    <n v="0"/>
    <n v="0"/>
    <n v="0"/>
  </r>
  <r>
    <x v="22"/>
    <x v="22"/>
    <s v="n/a"/>
    <n v="0"/>
    <n v="0"/>
    <n v="0"/>
    <n v="0"/>
    <n v="0"/>
    <n v="0"/>
    <n v="0"/>
    <n v="0.7"/>
    <n v="0.7"/>
    <n v="351672.875"/>
    <n v="0"/>
    <n v="0"/>
    <n v="0"/>
    <n v="0"/>
    <n v="0"/>
    <n v="0"/>
    <n v="0"/>
    <n v="0"/>
  </r>
  <r>
    <x v="23"/>
    <x v="23"/>
    <s v="3rd"/>
    <n v="234717"/>
    <n v="0"/>
    <n v="58605"/>
    <n v="293322"/>
    <n v="1"/>
    <n v="0"/>
    <n v="0"/>
    <n v="0.7"/>
    <n v="0.7"/>
    <n v="304951"/>
    <n v="234717"/>
    <n v="100593"/>
    <n v="0"/>
    <n v="335310"/>
    <n v="0"/>
    <n v="100593"/>
    <n v="-58605"/>
    <n v="41988"/>
  </r>
  <r>
    <x v="24"/>
    <x v="24"/>
    <s v="n/a"/>
    <n v="0"/>
    <n v="0"/>
    <n v="0"/>
    <n v="0"/>
    <n v="0"/>
    <n v="0"/>
    <n v="0"/>
    <n v="0.7"/>
    <n v="0.7"/>
    <n v="334487.5"/>
    <n v="0"/>
    <n v="0"/>
    <n v="0"/>
    <n v="0"/>
    <n v="0"/>
    <n v="0"/>
    <n v="0"/>
    <n v="0"/>
  </r>
  <r>
    <x v="25"/>
    <x v="25"/>
    <s v="n/a"/>
    <n v="0"/>
    <n v="0"/>
    <n v="0"/>
    <n v="0"/>
    <n v="0"/>
    <n v="0"/>
    <n v="0"/>
    <n v="0.7"/>
    <n v="0.7"/>
    <n v="479740"/>
    <n v="0"/>
    <n v="0"/>
    <n v="0"/>
    <n v="0"/>
    <n v="0"/>
    <n v="0"/>
    <n v="0"/>
    <n v="0"/>
  </r>
  <r>
    <x v="26"/>
    <x v="26"/>
    <s v="n/a"/>
    <n v="0"/>
    <n v="0"/>
    <n v="0"/>
    <n v="0"/>
    <n v="0"/>
    <n v="0"/>
    <n v="0"/>
    <n v="0.7"/>
    <n v="0.7"/>
    <n v="257505"/>
    <n v="0"/>
    <n v="0"/>
    <n v="0"/>
    <n v="0"/>
    <n v="0"/>
    <n v="0"/>
    <n v="0"/>
    <n v="0"/>
  </r>
  <r>
    <x v="27"/>
    <x v="27"/>
    <s v="n/a"/>
    <n v="0"/>
    <n v="0"/>
    <n v="0"/>
    <n v="0"/>
    <n v="0"/>
    <n v="0"/>
    <n v="0"/>
    <n v="0.7"/>
    <n v="0.7"/>
    <n v="243435.5"/>
    <n v="0"/>
    <n v="0"/>
    <n v="0"/>
    <n v="0"/>
    <n v="0"/>
    <n v="0"/>
    <n v="0"/>
    <n v="0"/>
  </r>
  <r>
    <x v="28"/>
    <x v="28"/>
    <s v="n/a"/>
    <n v="0"/>
    <n v="0"/>
    <n v="0"/>
    <n v="0"/>
    <n v="0"/>
    <n v="0"/>
    <n v="0"/>
    <n v="0.7"/>
    <n v="0.7"/>
    <n v="341208"/>
    <n v="0"/>
    <n v="0"/>
    <n v="0"/>
    <n v="0"/>
    <n v="0"/>
    <n v="0"/>
    <n v="0"/>
    <n v="0"/>
  </r>
  <r>
    <x v="29"/>
    <x v="29"/>
    <s v="n/a"/>
    <n v="0"/>
    <n v="0"/>
    <n v="0"/>
    <n v="0"/>
    <n v="0"/>
    <n v="0"/>
    <n v="0"/>
    <n v="0.7"/>
    <n v="0.7"/>
    <n v="273481.5"/>
    <n v="0"/>
    <n v="0"/>
    <n v="0"/>
    <n v="0"/>
    <n v="0"/>
    <n v="0"/>
    <n v="0"/>
    <n v="0"/>
  </r>
  <r>
    <x v="30"/>
    <x v="30"/>
    <s v="n/a"/>
    <n v="0"/>
    <n v="0"/>
    <n v="0"/>
    <n v="0"/>
    <n v="0"/>
    <n v="0"/>
    <n v="0"/>
    <n v="0.7"/>
    <n v="0.7"/>
    <n v="255363.33333333334"/>
    <n v="0"/>
    <n v="0"/>
    <n v="0"/>
    <n v="0"/>
    <n v="0"/>
    <n v="0"/>
    <n v="0"/>
    <n v="0"/>
  </r>
  <r>
    <x v="31"/>
    <x v="31"/>
    <s v="7th"/>
    <n v="0"/>
    <n v="132456"/>
    <n v="46369"/>
    <n v="178825"/>
    <n v="0"/>
    <n v="1"/>
    <n v="0"/>
    <n v="0.7"/>
    <n v="0.7"/>
    <n v="266827.34615384613"/>
    <n v="80048"/>
    <n v="186779"/>
    <n v="0"/>
    <n v="266827"/>
    <n v="80048"/>
    <n v="54323"/>
    <n v="-46369"/>
    <n v="88002"/>
  </r>
  <r>
    <x v="32"/>
    <x v="32"/>
    <s v="n/a"/>
    <n v="0"/>
    <n v="0"/>
    <n v="0"/>
    <n v="0"/>
    <n v="0"/>
    <n v="0"/>
    <n v="0"/>
    <n v="0.7"/>
    <n v="0.7"/>
    <n v="337239.38461538462"/>
    <n v="0"/>
    <n v="0"/>
    <n v="0"/>
    <n v="0"/>
    <n v="0"/>
    <n v="0"/>
    <n v="0"/>
    <n v="0"/>
  </r>
  <r>
    <x v="33"/>
    <x v="33"/>
    <s v="n/a"/>
    <n v="0"/>
    <n v="0"/>
    <n v="0"/>
    <n v="0"/>
    <n v="0"/>
    <n v="0"/>
    <n v="0"/>
    <n v="0.7"/>
    <n v="0.7"/>
    <n v="316224"/>
    <n v="0"/>
    <n v="0"/>
    <n v="0"/>
    <n v="0"/>
    <n v="0"/>
    <n v="0"/>
    <n v="0"/>
    <n v="0"/>
  </r>
  <r>
    <x v="34"/>
    <x v="34"/>
    <s v="8th"/>
    <n v="246378"/>
    <n v="0"/>
    <n v="1938"/>
    <n v="248316"/>
    <n v="1"/>
    <n v="0"/>
    <n v="0"/>
    <n v="0.7"/>
    <n v="0.7"/>
    <n v="331103.64285714284"/>
    <n v="246378"/>
    <n v="105591"/>
    <n v="0"/>
    <n v="351969"/>
    <n v="0"/>
    <n v="105591"/>
    <n v="-1938"/>
    <n v="103653"/>
  </r>
  <r>
    <x v="34"/>
    <x v="34"/>
    <s v="11th"/>
    <n v="0"/>
    <n v="258359"/>
    <n v="0"/>
    <n v="258359"/>
    <n v="0"/>
    <n v="1"/>
    <n v="0"/>
    <n v="0.7"/>
    <n v="0.7"/>
    <n v="331103.64285714284"/>
    <n v="110725"/>
    <n v="258359"/>
    <n v="0"/>
    <n v="369084"/>
    <n v="110725"/>
    <n v="0"/>
    <n v="0"/>
    <n v="110725"/>
  </r>
  <r>
    <x v="35"/>
    <x v="35"/>
    <s v="n/a"/>
    <n v="0"/>
    <n v="0"/>
    <n v="0"/>
    <n v="0"/>
    <n v="0"/>
    <n v="0"/>
    <n v="0"/>
    <n v="0.7"/>
    <n v="0.7"/>
    <n v="265187"/>
    <n v="0"/>
    <n v="0"/>
    <n v="0"/>
    <n v="0"/>
    <n v="0"/>
    <n v="0"/>
    <n v="0"/>
    <n v="0"/>
  </r>
  <r>
    <x v="36"/>
    <x v="36"/>
    <s v="2nd"/>
    <n v="228043"/>
    <n v="0"/>
    <n v="104212"/>
    <n v="332255"/>
    <n v="1"/>
    <n v="0"/>
    <n v="0"/>
    <n v="0.7"/>
    <n v="0.7"/>
    <n v="338608.33333333331"/>
    <n v="237026"/>
    <n v="104212"/>
    <n v="0"/>
    <n v="341238"/>
    <n v="8983"/>
    <n v="104212"/>
    <n v="-104212"/>
    <n v="8983"/>
  </r>
  <r>
    <x v="36"/>
    <x v="36"/>
    <s v="4th"/>
    <n v="0"/>
    <n v="212866"/>
    <n v="147222"/>
    <n v="360088"/>
    <n v="0"/>
    <n v="1"/>
    <n v="0"/>
    <n v="0.7"/>
    <n v="0.7"/>
    <n v="338608.33333333331"/>
    <n v="147222"/>
    <n v="237026"/>
    <n v="0"/>
    <n v="384248"/>
    <n v="147222"/>
    <n v="24160"/>
    <n v="-147222"/>
    <n v="24160"/>
  </r>
  <r>
    <x v="37"/>
    <x v="37"/>
    <s v="n/a"/>
    <n v="0"/>
    <n v="0"/>
    <n v="0"/>
    <n v="0"/>
    <n v="0"/>
    <n v="0"/>
    <n v="0"/>
    <n v="0.7"/>
    <n v="0.7"/>
    <n v="308685"/>
    <n v="0"/>
    <n v="0"/>
    <n v="0"/>
    <n v="0"/>
    <n v="0"/>
    <n v="0"/>
    <n v="0"/>
    <n v="0"/>
  </r>
  <r>
    <x v="38"/>
    <x v="38"/>
    <s v="n/a"/>
    <n v="0"/>
    <n v="0"/>
    <n v="0"/>
    <n v="0"/>
    <n v="0"/>
    <n v="0"/>
    <n v="0"/>
    <n v="0.7"/>
    <n v="0.7"/>
    <n v="213887.5"/>
    <n v="0"/>
    <n v="0"/>
    <n v="0"/>
    <n v="0"/>
    <n v="0"/>
    <n v="0"/>
    <n v="0"/>
    <n v="0"/>
  </r>
  <r>
    <x v="39"/>
    <x v="39"/>
    <s v="2nd"/>
    <n v="196116"/>
    <n v="0"/>
    <n v="7602"/>
    <n v="203718"/>
    <n v="1"/>
    <n v="0"/>
    <n v="0"/>
    <n v="0.7"/>
    <n v="0.7"/>
    <n v="273080.2"/>
    <n v="196116"/>
    <n v="84050"/>
    <n v="0"/>
    <n v="280166"/>
    <n v="0"/>
    <n v="84050"/>
    <n v="-7602"/>
    <n v="76448"/>
  </r>
  <r>
    <x v="39"/>
    <x v="39"/>
    <s v="6th"/>
    <n v="0"/>
    <n v="218717"/>
    <n v="14898"/>
    <n v="233615"/>
    <n v="0"/>
    <n v="1"/>
    <n v="0"/>
    <n v="0.7"/>
    <n v="0.7"/>
    <n v="273080.2"/>
    <n v="93736"/>
    <n v="218717"/>
    <n v="0"/>
    <n v="312453"/>
    <n v="93736"/>
    <n v="0"/>
    <n v="-14898"/>
    <n v="78838"/>
  </r>
  <r>
    <x v="40"/>
    <x v="40"/>
    <s v="n/a"/>
    <n v="0"/>
    <n v="0"/>
    <n v="0"/>
    <n v="0"/>
    <n v="0"/>
    <n v="0"/>
    <n v="0"/>
    <n v="0.7"/>
    <n v="0.7"/>
    <n v="361429"/>
    <n v="0"/>
    <n v="0"/>
    <n v="0"/>
    <n v="0"/>
    <n v="0"/>
    <n v="0"/>
    <n v="0"/>
    <n v="0"/>
  </r>
  <r>
    <x v="41"/>
    <x v="41"/>
    <s v="6th"/>
    <n v="184383"/>
    <n v="0"/>
    <n v="56858"/>
    <n v="241241"/>
    <n v="1"/>
    <n v="0"/>
    <n v="0"/>
    <n v="0.7"/>
    <n v="0.7"/>
    <n v="255310.75"/>
    <n v="184383"/>
    <n v="79021"/>
    <n v="0"/>
    <n v="263404"/>
    <n v="0"/>
    <n v="79021"/>
    <n v="-56858"/>
    <n v="22163"/>
  </r>
  <r>
    <x v="42"/>
    <x v="42"/>
    <s v="3rd"/>
    <n v="187180"/>
    <n v="0"/>
    <n v="0"/>
    <n v="187180"/>
    <n v="1"/>
    <n v="0"/>
    <n v="0"/>
    <n v="0.7"/>
    <n v="0.7"/>
    <n v="219474.32258064515"/>
    <n v="187180"/>
    <n v="80220"/>
    <n v="0"/>
    <n v="267400"/>
    <n v="0"/>
    <n v="80220"/>
    <n v="0"/>
    <n v="80220"/>
  </r>
  <r>
    <x v="42"/>
    <x v="42"/>
    <s v="13th"/>
    <n v="187775"/>
    <n v="0"/>
    <n v="18613"/>
    <n v="206388"/>
    <n v="1"/>
    <n v="0"/>
    <n v="0"/>
    <n v="0.7"/>
    <n v="0.7"/>
    <n v="219474.32258064515"/>
    <n v="187775"/>
    <n v="80475"/>
    <n v="0"/>
    <n v="268250"/>
    <n v="0"/>
    <n v="80475"/>
    <n v="-18613"/>
    <n v="61862"/>
  </r>
  <r>
    <x v="42"/>
    <x v="42"/>
    <s v="17th"/>
    <n v="143284"/>
    <n v="0"/>
    <n v="35978"/>
    <n v="179262"/>
    <n v="1"/>
    <n v="0"/>
    <n v="0"/>
    <n v="0.7"/>
    <n v="0.7"/>
    <n v="219474.32258064515"/>
    <n v="153632"/>
    <n v="65842"/>
    <n v="0"/>
    <n v="219474"/>
    <n v="10348"/>
    <n v="65842"/>
    <n v="-35978"/>
    <n v="40212"/>
  </r>
  <r>
    <x v="42"/>
    <x v="42"/>
    <s v="19th"/>
    <n v="163239"/>
    <n v="0"/>
    <n v="28824"/>
    <n v="192063"/>
    <n v="1"/>
    <n v="0"/>
    <n v="0"/>
    <n v="0.7"/>
    <n v="0.7"/>
    <n v="219474.32258064515"/>
    <n v="163239"/>
    <n v="69960"/>
    <n v="0"/>
    <n v="233199"/>
    <n v="0"/>
    <n v="69960"/>
    <n v="-28824"/>
    <n v="41136"/>
  </r>
  <r>
    <x v="42"/>
    <x v="42"/>
    <s v="29th"/>
    <n v="0"/>
    <n v="86053"/>
    <n v="9558"/>
    <n v="95611"/>
    <n v="0"/>
    <n v="1"/>
    <n v="0"/>
    <n v="0.7"/>
    <n v="0.7"/>
    <n v="219474.32258064515"/>
    <n v="65842"/>
    <n v="153632"/>
    <n v="0"/>
    <n v="219474"/>
    <n v="65842"/>
    <n v="67579"/>
    <n v="-9558"/>
    <n v="123863"/>
  </r>
  <r>
    <x v="43"/>
    <x v="43"/>
    <s v="n/a"/>
    <n v="0"/>
    <n v="0"/>
    <n v="0"/>
    <n v="0"/>
    <n v="0"/>
    <n v="0"/>
    <n v="0"/>
    <n v="0.7"/>
    <n v="0.7"/>
    <n v="249724.25"/>
    <n v="0"/>
    <n v="0"/>
    <n v="0"/>
    <n v="0"/>
    <n v="0"/>
    <n v="0"/>
    <n v="0"/>
    <n v="0"/>
  </r>
  <r>
    <x v="44"/>
    <x v="44"/>
    <s v="n/a"/>
    <n v="0"/>
    <n v="0"/>
    <n v="0"/>
    <n v="0"/>
    <n v="0"/>
    <n v="0"/>
    <n v="0"/>
    <n v="0.7"/>
    <n v="0.7"/>
    <n v="289931"/>
    <n v="0"/>
    <n v="0"/>
    <n v="0"/>
    <n v="0"/>
    <n v="0"/>
    <n v="0"/>
    <n v="0"/>
    <n v="0"/>
  </r>
  <r>
    <x v="45"/>
    <x v="45"/>
    <s v="n/a"/>
    <n v="0"/>
    <n v="0"/>
    <n v="0"/>
    <n v="0"/>
    <n v="0"/>
    <n v="0"/>
    <n v="0"/>
    <n v="0.7"/>
    <n v="0.7"/>
    <n v="340041.36363636365"/>
    <n v="0"/>
    <n v="0"/>
    <n v="0"/>
    <n v="0"/>
    <n v="0"/>
    <n v="0"/>
    <n v="0"/>
    <n v="0"/>
  </r>
  <r>
    <x v="46"/>
    <x v="46"/>
    <s v="n/a"/>
    <n v="0"/>
    <n v="0"/>
    <n v="0"/>
    <n v="0"/>
    <n v="0"/>
    <n v="0"/>
    <n v="0"/>
    <n v="0.7"/>
    <n v="0.7"/>
    <n v="300626.59999999998"/>
    <n v="0"/>
    <n v="0"/>
    <n v="0"/>
    <n v="0"/>
    <n v="0"/>
    <n v="0"/>
    <n v="0"/>
    <n v="0"/>
  </r>
  <r>
    <x v="47"/>
    <x v="47"/>
    <s v="n/a"/>
    <n v="0"/>
    <n v="0"/>
    <n v="0"/>
    <n v="0"/>
    <n v="0"/>
    <n v="0"/>
    <n v="0"/>
    <n v="0.7"/>
    <n v="0.7"/>
    <n v="213784.66666666666"/>
    <n v="0"/>
    <n v="0"/>
    <n v="0"/>
    <n v="0"/>
    <n v="0"/>
    <n v="0"/>
    <n v="0"/>
    <n v="0"/>
  </r>
  <r>
    <x v="48"/>
    <x v="48"/>
    <s v="n/a"/>
    <n v="0"/>
    <n v="0"/>
    <n v="0"/>
    <n v="0"/>
    <n v="0"/>
    <n v="0"/>
    <n v="0"/>
    <n v="0.7"/>
    <n v="0.7"/>
    <n v="358256.25"/>
    <n v="0"/>
    <n v="0"/>
    <n v="0"/>
    <n v="0"/>
    <n v="0"/>
    <n v="0"/>
    <n v="0"/>
    <n v="0"/>
  </r>
  <r>
    <x v="49"/>
    <x v="49"/>
    <s v="n/a"/>
    <n v="0"/>
    <n v="0"/>
    <n v="0"/>
    <n v="0"/>
    <n v="0"/>
    <n v="0"/>
    <n v="0"/>
    <n v="0.7"/>
    <n v="0.7"/>
    <n v="25070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3:J54" firstHeaderRow="0" firstDataRow="1" firstDataCol="2"/>
  <pivotFields count="21">
    <pivotField axis="axisRow" compact="0" outline="0" showAll="0" defaultSubtota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</pivotField>
    <pivotField axis="axisRow" compact="0" outline="0" showAll="0" defaultSubtotal="0">
      <items count="50">
        <item x="1"/>
        <item x="0"/>
        <item x="3"/>
        <item x="2"/>
        <item x="4"/>
        <item x="5"/>
        <item x="6"/>
        <item x="7"/>
        <item x="8"/>
        <item x="9"/>
        <item x="10"/>
        <item x="14"/>
        <item x="11"/>
        <item x="12"/>
        <item x="13"/>
        <item x="15"/>
        <item x="16"/>
        <item x="17"/>
        <item x="20"/>
        <item x="19"/>
        <item x="18"/>
        <item x="21"/>
        <item x="22"/>
        <item x="24"/>
        <item x="23"/>
        <item x="25"/>
        <item x="32"/>
        <item x="33"/>
        <item x="26"/>
        <item x="28"/>
        <item x="29"/>
        <item x="30"/>
        <item x="27"/>
        <item x="31"/>
        <item x="34"/>
        <item x="35"/>
        <item x="36"/>
        <item x="37"/>
        <item x="38"/>
        <item x="39"/>
        <item x="40"/>
        <item x="41"/>
        <item x="42"/>
        <item x="43"/>
        <item x="45"/>
        <item x="44"/>
        <item x="46"/>
        <item x="48"/>
        <item x="47"/>
        <item x="49"/>
      </items>
    </pivotField>
    <pivotField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numFmtId="3" outline="0" showAll="0"/>
    <pivotField compact="0" outline="0" showAll="0"/>
    <pivotField compact="0" outline="0" showAll="0"/>
    <pivotField compact="0" outline="0" showAll="0"/>
    <pivotField compact="0" numFmtId="9" outline="0" showAll="0"/>
    <pivotField compact="0" numFmtId="9" outline="0" showAll="0"/>
    <pivotField compact="0" numFmtId="3" outline="0" showAll="0" defaultSubtotal="0"/>
    <pivotField compact="0" outline="0" showAll="0"/>
    <pivotField compact="0" outline="0" showAll="0"/>
    <pivotField compact="0" numFmtId="3" outline="0" showAll="0"/>
    <pivotField compact="0" numFmtId="3" outline="0" showAll="0"/>
    <pivotField dataField="1" compact="0" outline="0" showAll="0"/>
    <pivotField dataField="1" compact="0" outline="0" showAll="0"/>
    <pivotField dataField="1" compact="0" numFmtId="3" outline="0" showAll="0"/>
    <pivotField dataField="1" compact="0" numFmtId="3" outline="0" showAll="0"/>
  </pivotFields>
  <rowFields count="2">
    <field x="0"/>
    <field x="1"/>
  </rowFields>
  <rowItems count="51">
    <i>
      <x/>
      <x v="1"/>
    </i>
    <i>
      <x v="1"/>
      <x/>
    </i>
    <i>
      <x v="2"/>
      <x v="3"/>
    </i>
    <i>
      <x v="3"/>
      <x v="2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2"/>
    </i>
    <i>
      <x v="12"/>
      <x v="13"/>
    </i>
    <i>
      <x v="13"/>
      <x v="14"/>
    </i>
    <i>
      <x v="14"/>
      <x v="11"/>
    </i>
    <i>
      <x v="15"/>
      <x v="15"/>
    </i>
    <i>
      <x v="16"/>
      <x v="16"/>
    </i>
    <i>
      <x v="17"/>
      <x v="17"/>
    </i>
    <i>
      <x v="18"/>
      <x v="20"/>
    </i>
    <i>
      <x v="19"/>
      <x v="19"/>
    </i>
    <i>
      <x v="20"/>
      <x v="18"/>
    </i>
    <i>
      <x v="21"/>
      <x v="21"/>
    </i>
    <i>
      <x v="22"/>
      <x v="22"/>
    </i>
    <i>
      <x v="23"/>
      <x v="24"/>
    </i>
    <i>
      <x v="24"/>
      <x v="23"/>
    </i>
    <i>
      <x v="25"/>
      <x v="25"/>
    </i>
    <i>
      <x v="26"/>
      <x v="28"/>
    </i>
    <i>
      <x v="27"/>
      <x v="32"/>
    </i>
    <i>
      <x v="28"/>
      <x v="29"/>
    </i>
    <i>
      <x v="29"/>
      <x v="30"/>
    </i>
    <i>
      <x v="30"/>
      <x v="31"/>
    </i>
    <i>
      <x v="31"/>
      <x v="33"/>
    </i>
    <i>
      <x v="32"/>
      <x v="26"/>
    </i>
    <i>
      <x v="33"/>
      <x v="27"/>
    </i>
    <i>
      <x v="34"/>
      <x v="34"/>
    </i>
    <i>
      <x v="35"/>
      <x v="35"/>
    </i>
    <i>
      <x v="36"/>
      <x v="36"/>
    </i>
    <i>
      <x v="37"/>
      <x v="37"/>
    </i>
    <i>
      <x v="38"/>
      <x v="38"/>
    </i>
    <i>
      <x v="39"/>
      <x v="39"/>
    </i>
    <i>
      <x v="40"/>
      <x v="40"/>
    </i>
    <i>
      <x v="41"/>
      <x v="41"/>
    </i>
    <i>
      <x v="42"/>
      <x v="42"/>
    </i>
    <i>
      <x v="43"/>
      <x v="43"/>
    </i>
    <i>
      <x v="44"/>
      <x v="45"/>
    </i>
    <i>
      <x v="45"/>
      <x v="44"/>
    </i>
    <i>
      <x v="46"/>
      <x v="46"/>
    </i>
    <i>
      <x v="47"/>
      <x v="48"/>
    </i>
    <i>
      <x v="48"/>
      <x v="47"/>
    </i>
    <i>
      <x v="49"/>
      <x v="49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REP votes" fld="3" baseField="0" baseItem="0"/>
    <dataField name="DEM votes" fld="4" baseField="0" baseItem="0"/>
    <dataField name="OTH votes" fld="5" baseField="0" baseItem="0"/>
    <dataField name="TOT votes" fld="6" baseField="0" baseItem="0"/>
    <dataField name="REP adds" fld="17" baseField="0" baseItem="0"/>
    <dataField name="DEM adds" fld="18" baseField="0" baseItem="0"/>
    <dataField name="OTH adds" fld="19" baseField="0" baseItem="0"/>
    <dataField name="TOT adds" fld="20" baseField="0" baseItem="0"/>
  </dataFields>
  <formats count="2"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4">
            <x v="4"/>
            <x v="5"/>
            <x v="6"/>
            <x v="7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8"/>
  <sheetViews>
    <sheetView workbookViewId="0">
      <pane xSplit="1" ySplit="2" topLeftCell="B3" activePane="bottomRight" state="frozen"/>
      <selection pane="topRight" activeCell="B1" sqref="B1"/>
      <selection pane="bottomLeft" activeCell="A5" sqref="A5"/>
      <selection pane="bottomRight" activeCell="X52" sqref="A1:X52"/>
    </sheetView>
  </sheetViews>
  <sheetFormatPr baseColWidth="10" defaultRowHeight="16" x14ac:dyDescent="0.2"/>
  <cols>
    <col min="1" max="1" width="15.1640625" style="5" customWidth="1"/>
    <col min="2" max="2" width="4.1640625" style="5" bestFit="1" customWidth="1"/>
    <col min="3" max="3" width="10.83203125" style="6"/>
    <col min="4" max="5" width="10.83203125" style="7"/>
    <col min="6" max="6" width="12.1640625" style="7" customWidth="1"/>
    <col min="7" max="7" width="10.83203125" style="80" customWidth="1"/>
    <col min="8" max="9" width="10.83203125" style="90" customWidth="1"/>
    <col min="10" max="10" width="10.83203125" style="98" customWidth="1"/>
    <col min="11" max="11" width="10.83203125" style="6"/>
    <col min="12" max="13" width="10.83203125" style="83"/>
    <col min="14" max="14" width="10.83203125" style="86"/>
    <col min="15" max="15" width="10.83203125" style="6"/>
    <col min="16" max="17" width="10.83203125" style="7"/>
    <col min="18" max="18" width="12.1640625" style="7" customWidth="1"/>
    <col min="19" max="19" width="6.83203125" style="9" customWidth="1"/>
    <col min="20" max="20" width="6.83203125" style="5" customWidth="1"/>
    <col min="21" max="21" width="6.83203125" style="8" customWidth="1"/>
    <col min="22" max="22" width="6.83203125" style="5" customWidth="1"/>
    <col min="23" max="23" width="10.83203125" style="9"/>
    <col min="24" max="16384" width="10.83203125" style="5"/>
  </cols>
  <sheetData>
    <row r="1" spans="1:24" s="3" customFormat="1" x14ac:dyDescent="0.2">
      <c r="A1" s="12"/>
      <c r="B1" s="12" t="s">
        <v>14</v>
      </c>
      <c r="C1" s="92"/>
      <c r="D1" s="93" t="s">
        <v>176</v>
      </c>
      <c r="E1" s="94"/>
      <c r="F1" s="94"/>
      <c r="G1" s="87"/>
      <c r="H1" s="100" t="s">
        <v>185</v>
      </c>
      <c r="I1" s="89"/>
      <c r="J1" s="55" t="s">
        <v>183</v>
      </c>
      <c r="K1" s="40"/>
      <c r="L1" s="41" t="s">
        <v>178</v>
      </c>
      <c r="M1" s="41"/>
      <c r="N1" s="52"/>
      <c r="O1" s="40"/>
      <c r="P1" s="41" t="s">
        <v>170</v>
      </c>
      <c r="Q1" s="41"/>
      <c r="R1" s="52"/>
      <c r="S1" s="16"/>
      <c r="T1" s="17" t="s">
        <v>175</v>
      </c>
      <c r="U1" s="18"/>
      <c r="V1" s="18"/>
      <c r="W1" s="38" t="s">
        <v>108</v>
      </c>
      <c r="X1" s="39"/>
    </row>
    <row r="2" spans="1:24" s="4" customFormat="1" x14ac:dyDescent="0.2">
      <c r="A2" s="19" t="s">
        <v>0</v>
      </c>
      <c r="B2" s="19" t="s">
        <v>104</v>
      </c>
      <c r="C2" s="95" t="s">
        <v>117</v>
      </c>
      <c r="D2" s="82" t="s">
        <v>118</v>
      </c>
      <c r="E2" s="96" t="s">
        <v>119</v>
      </c>
      <c r="F2" s="97" t="s">
        <v>120</v>
      </c>
      <c r="G2" s="87" t="s">
        <v>129</v>
      </c>
      <c r="H2" s="89" t="s">
        <v>126</v>
      </c>
      <c r="I2" s="89" t="s">
        <v>127</v>
      </c>
      <c r="J2" s="55" t="s">
        <v>184</v>
      </c>
      <c r="K2" s="40" t="s">
        <v>130</v>
      </c>
      <c r="L2" s="41" t="s">
        <v>131</v>
      </c>
      <c r="M2" s="41" t="s">
        <v>132</v>
      </c>
      <c r="N2" s="52" t="s">
        <v>133</v>
      </c>
      <c r="O2" s="40" t="s">
        <v>179</v>
      </c>
      <c r="P2" s="41" t="s">
        <v>180</v>
      </c>
      <c r="Q2" s="41" t="s">
        <v>181</v>
      </c>
      <c r="R2" s="52" t="s">
        <v>182</v>
      </c>
      <c r="S2" s="95" t="s">
        <v>121</v>
      </c>
      <c r="T2" s="82" t="s">
        <v>122</v>
      </c>
      <c r="U2" s="82" t="s">
        <v>123</v>
      </c>
      <c r="V2" s="82" t="s">
        <v>177</v>
      </c>
      <c r="W2" s="40" t="s">
        <v>106</v>
      </c>
      <c r="X2" s="41" t="s">
        <v>107</v>
      </c>
    </row>
    <row r="3" spans="1:24" s="10" customFormat="1" x14ac:dyDescent="0.2">
      <c r="A3" s="29" t="s">
        <v>16</v>
      </c>
      <c r="B3" s="29" t="s">
        <v>17</v>
      </c>
      <c r="C3" s="24">
        <v>1233624</v>
      </c>
      <c r="D3" s="48">
        <v>693498</v>
      </c>
      <c r="E3" s="49">
        <f t="shared" ref="E3:E52" si="0">F3-D3-C3</f>
        <v>6508</v>
      </c>
      <c r="F3" s="48">
        <v>1933630</v>
      </c>
      <c r="G3" s="80">
        <v>200676</v>
      </c>
      <c r="H3" s="90">
        <v>1</v>
      </c>
      <c r="I3" s="90">
        <v>0</v>
      </c>
      <c r="J3" s="98">
        <f>(F3-G3)/(V3-SUM(H3:I3))</f>
        <v>288825.66666666669</v>
      </c>
      <c r="K3" s="24">
        <v>5804</v>
      </c>
      <c r="L3" s="48">
        <v>86648</v>
      </c>
      <c r="M3" s="48">
        <v>-4302</v>
      </c>
      <c r="N3" s="84">
        <v>88150</v>
      </c>
      <c r="O3" s="24">
        <f t="shared" ref="O3:O34" si="1">C3+K3</f>
        <v>1239428</v>
      </c>
      <c r="P3" s="48">
        <f t="shared" ref="P3:P34" si="2">D3+L3</f>
        <v>780146</v>
      </c>
      <c r="Q3" s="49">
        <f t="shared" ref="Q3:Q34" si="3">E3+M3</f>
        <v>2206</v>
      </c>
      <c r="R3" s="48">
        <f t="shared" ref="R3:R34" si="4">F3+N3</f>
        <v>2021780</v>
      </c>
      <c r="S3" s="27">
        <f t="shared" ref="S3:S52" si="5">V3-T3-U3</f>
        <v>6</v>
      </c>
      <c r="T3" s="50">
        <v>1</v>
      </c>
      <c r="U3" s="50">
        <v>0</v>
      </c>
      <c r="V3" s="29">
        <v>7</v>
      </c>
      <c r="W3" s="43">
        <f t="shared" ref="W3:W34" si="6">O3/SUM(O3:P3)</f>
        <v>0.6137076432950711</v>
      </c>
      <c r="X3" s="44">
        <f t="shared" ref="X3:X34" si="7">S3/SUM(S3:T3)</f>
        <v>0.8571428571428571</v>
      </c>
    </row>
    <row r="4" spans="1:24" s="11" customFormat="1" x14ac:dyDescent="0.2">
      <c r="A4" s="29" t="s">
        <v>18</v>
      </c>
      <c r="B4" s="29" t="s">
        <v>19</v>
      </c>
      <c r="C4" s="24">
        <v>185296</v>
      </c>
      <c r="D4" s="25">
        <v>82927</v>
      </c>
      <c r="E4" s="26">
        <f t="shared" si="0"/>
        <v>21581</v>
      </c>
      <c r="F4" s="25">
        <v>289804</v>
      </c>
      <c r="G4" s="80">
        <v>0</v>
      </c>
      <c r="H4" s="90">
        <v>0</v>
      </c>
      <c r="I4" s="90">
        <v>0</v>
      </c>
      <c r="J4" s="98">
        <f t="shared" ref="J4:J52" si="8">(F4-G4)/(V4-SUM(H4:I4))</f>
        <v>289804</v>
      </c>
      <c r="K4" s="24">
        <v>0</v>
      </c>
      <c r="L4" s="48">
        <v>0</v>
      </c>
      <c r="M4" s="48">
        <v>0</v>
      </c>
      <c r="N4" s="84">
        <v>0</v>
      </c>
      <c r="O4" s="24">
        <f t="shared" si="1"/>
        <v>185296</v>
      </c>
      <c r="P4" s="48">
        <f t="shared" si="2"/>
        <v>82927</v>
      </c>
      <c r="Q4" s="49">
        <f t="shared" si="3"/>
        <v>21581</v>
      </c>
      <c r="R4" s="48">
        <f t="shared" si="4"/>
        <v>289804</v>
      </c>
      <c r="S4" s="27">
        <f t="shared" si="5"/>
        <v>1</v>
      </c>
      <c r="T4" s="28">
        <v>0</v>
      </c>
      <c r="U4" s="28">
        <v>0</v>
      </c>
      <c r="V4" s="23">
        <v>1</v>
      </c>
      <c r="W4" s="43">
        <f t="shared" si="6"/>
        <v>0.69082815418513699</v>
      </c>
      <c r="X4" s="44">
        <f t="shared" si="7"/>
        <v>1</v>
      </c>
    </row>
    <row r="5" spans="1:24" s="11" customFormat="1" x14ac:dyDescent="0.2">
      <c r="A5" s="23" t="s">
        <v>20</v>
      </c>
      <c r="B5" s="23" t="s">
        <v>3</v>
      </c>
      <c r="C5" s="24">
        <v>1131663</v>
      </c>
      <c r="D5" s="25">
        <v>946994</v>
      </c>
      <c r="E5" s="26">
        <f t="shared" si="0"/>
        <v>94660</v>
      </c>
      <c r="F5" s="25">
        <v>2173317</v>
      </c>
      <c r="G5" s="80">
        <v>127827</v>
      </c>
      <c r="H5" s="90">
        <v>0</v>
      </c>
      <c r="I5" s="90">
        <v>1</v>
      </c>
      <c r="J5" s="98">
        <f t="shared" si="8"/>
        <v>255686.25</v>
      </c>
      <c r="K5" s="24">
        <v>76706</v>
      </c>
      <c r="L5" s="48">
        <v>74491</v>
      </c>
      <c r="M5" s="48">
        <v>-23338</v>
      </c>
      <c r="N5" s="84">
        <v>127859</v>
      </c>
      <c r="O5" s="24">
        <f t="shared" si="1"/>
        <v>1208369</v>
      </c>
      <c r="P5" s="48">
        <f t="shared" si="2"/>
        <v>1021485</v>
      </c>
      <c r="Q5" s="49">
        <f t="shared" si="3"/>
        <v>71322</v>
      </c>
      <c r="R5" s="48">
        <f t="shared" si="4"/>
        <v>2301176</v>
      </c>
      <c r="S5" s="27">
        <f t="shared" si="5"/>
        <v>4</v>
      </c>
      <c r="T5" s="28">
        <v>5</v>
      </c>
      <c r="U5" s="28">
        <v>0</v>
      </c>
      <c r="V5" s="23">
        <v>9</v>
      </c>
      <c r="W5" s="43">
        <f t="shared" si="6"/>
        <v>0.5419049857075845</v>
      </c>
      <c r="X5" s="44">
        <f t="shared" si="7"/>
        <v>0.44444444444444442</v>
      </c>
    </row>
    <row r="6" spans="1:24" s="11" customFormat="1" x14ac:dyDescent="0.2">
      <c r="A6" s="23" t="s">
        <v>21</v>
      </c>
      <c r="B6" s="23" t="s">
        <v>22</v>
      </c>
      <c r="C6" s="24">
        <v>637591</v>
      </c>
      <c r="D6" s="25">
        <v>304770</v>
      </c>
      <c r="E6" s="26">
        <f t="shared" si="0"/>
        <v>95693</v>
      </c>
      <c r="F6" s="25">
        <v>1038054</v>
      </c>
      <c r="G6" s="80">
        <v>245660</v>
      </c>
      <c r="H6" s="90">
        <v>1</v>
      </c>
      <c r="I6" s="90">
        <v>0</v>
      </c>
      <c r="J6" s="98">
        <f t="shared" si="8"/>
        <v>264131.33333333331</v>
      </c>
      <c r="K6" s="24">
        <v>0</v>
      </c>
      <c r="L6" s="48">
        <v>79914</v>
      </c>
      <c r="M6" s="48">
        <v>-59193</v>
      </c>
      <c r="N6" s="84">
        <v>20721</v>
      </c>
      <c r="O6" s="24">
        <f t="shared" si="1"/>
        <v>637591</v>
      </c>
      <c r="P6" s="48">
        <f t="shared" si="2"/>
        <v>384684</v>
      </c>
      <c r="Q6" s="49">
        <f t="shared" si="3"/>
        <v>36500</v>
      </c>
      <c r="R6" s="48">
        <f t="shared" si="4"/>
        <v>1058775</v>
      </c>
      <c r="S6" s="27">
        <f t="shared" si="5"/>
        <v>4</v>
      </c>
      <c r="T6" s="28">
        <v>0</v>
      </c>
      <c r="U6" s="28">
        <v>0</v>
      </c>
      <c r="V6" s="23">
        <v>4</v>
      </c>
      <c r="W6" s="43">
        <f t="shared" si="6"/>
        <v>0.62369812428162674</v>
      </c>
      <c r="X6" s="44">
        <f t="shared" si="7"/>
        <v>1</v>
      </c>
    </row>
    <row r="7" spans="1:24" s="11" customFormat="1" x14ac:dyDescent="0.2">
      <c r="A7" s="23" t="s">
        <v>23</v>
      </c>
      <c r="B7" s="23" t="s">
        <v>24</v>
      </c>
      <c r="C7" s="24">
        <v>4530012</v>
      </c>
      <c r="D7" s="25">
        <v>7392703</v>
      </c>
      <c r="E7" s="26">
        <f t="shared" si="0"/>
        <v>281642</v>
      </c>
      <c r="F7" s="25">
        <v>12204357</v>
      </c>
      <c r="G7" s="80">
        <v>2428159</v>
      </c>
      <c r="H7" s="90">
        <v>3</v>
      </c>
      <c r="I7" s="90">
        <v>9</v>
      </c>
      <c r="J7" s="98">
        <f t="shared" si="8"/>
        <v>238443.85365853659</v>
      </c>
      <c r="K7" s="24">
        <v>845898</v>
      </c>
      <c r="L7" s="48">
        <v>342282</v>
      </c>
      <c r="M7" s="48">
        <v>-281642</v>
      </c>
      <c r="N7" s="84">
        <v>906538</v>
      </c>
      <c r="O7" s="24">
        <f t="shared" si="1"/>
        <v>5375910</v>
      </c>
      <c r="P7" s="48">
        <f t="shared" si="2"/>
        <v>7734985</v>
      </c>
      <c r="Q7" s="49">
        <f t="shared" si="3"/>
        <v>0</v>
      </c>
      <c r="R7" s="48">
        <f t="shared" si="4"/>
        <v>13110895</v>
      </c>
      <c r="S7" s="27">
        <f t="shared" si="5"/>
        <v>15</v>
      </c>
      <c r="T7" s="28">
        <v>38</v>
      </c>
      <c r="U7" s="28">
        <v>0</v>
      </c>
      <c r="V7" s="23">
        <v>53</v>
      </c>
      <c r="W7" s="43">
        <f t="shared" si="6"/>
        <v>0.41003379250615613</v>
      </c>
      <c r="X7" s="44">
        <f t="shared" si="7"/>
        <v>0.28301886792452829</v>
      </c>
    </row>
    <row r="8" spans="1:24" s="11" customFormat="1" x14ac:dyDescent="0.2">
      <c r="A8" s="23" t="s">
        <v>25</v>
      </c>
      <c r="B8" s="23" t="s">
        <v>26</v>
      </c>
      <c r="C8" s="24">
        <v>1143796</v>
      </c>
      <c r="D8" s="25">
        <v>1080153</v>
      </c>
      <c r="E8" s="26">
        <f t="shared" si="0"/>
        <v>226539</v>
      </c>
      <c r="F8" s="25">
        <v>2450488</v>
      </c>
      <c r="G8" s="80">
        <v>307231</v>
      </c>
      <c r="H8" s="90">
        <v>1</v>
      </c>
      <c r="I8" s="90">
        <v>0</v>
      </c>
      <c r="J8" s="98">
        <f t="shared" si="8"/>
        <v>357209.5</v>
      </c>
      <c r="K8" s="24">
        <v>50408</v>
      </c>
      <c r="L8" s="48">
        <v>107592</v>
      </c>
      <c r="M8" s="48">
        <v>-107592</v>
      </c>
      <c r="N8" s="84">
        <v>50408</v>
      </c>
      <c r="O8" s="24">
        <f t="shared" si="1"/>
        <v>1194204</v>
      </c>
      <c r="P8" s="48">
        <f t="shared" si="2"/>
        <v>1187745</v>
      </c>
      <c r="Q8" s="49">
        <f t="shared" si="3"/>
        <v>118947</v>
      </c>
      <c r="R8" s="48">
        <f t="shared" si="4"/>
        <v>2500896</v>
      </c>
      <c r="S8" s="27">
        <f t="shared" si="5"/>
        <v>4</v>
      </c>
      <c r="T8" s="28">
        <v>3</v>
      </c>
      <c r="U8" s="28">
        <v>0</v>
      </c>
      <c r="V8" s="23">
        <v>7</v>
      </c>
      <c r="W8" s="43">
        <f t="shared" si="6"/>
        <v>0.50135582247982635</v>
      </c>
      <c r="X8" s="44">
        <f t="shared" si="7"/>
        <v>0.5714285714285714</v>
      </c>
    </row>
    <row r="9" spans="1:24" s="11" customFormat="1" x14ac:dyDescent="0.2">
      <c r="A9" s="23" t="s">
        <v>27</v>
      </c>
      <c r="B9" s="23" t="s">
        <v>28</v>
      </c>
      <c r="C9" s="24">
        <v>490580</v>
      </c>
      <c r="D9" s="25">
        <v>884398</v>
      </c>
      <c r="E9" s="26">
        <f t="shared" si="0"/>
        <v>91533</v>
      </c>
      <c r="F9" s="25">
        <v>1466511</v>
      </c>
      <c r="G9" s="80">
        <v>0</v>
      </c>
      <c r="H9" s="90">
        <v>0</v>
      </c>
      <c r="I9" s="90">
        <v>0</v>
      </c>
      <c r="J9" s="98">
        <f t="shared" si="8"/>
        <v>293302.2</v>
      </c>
      <c r="K9" s="24">
        <v>0</v>
      </c>
      <c r="L9" s="48">
        <v>0</v>
      </c>
      <c r="M9" s="48">
        <v>0</v>
      </c>
      <c r="N9" s="84">
        <v>0</v>
      </c>
      <c r="O9" s="24">
        <f t="shared" si="1"/>
        <v>490580</v>
      </c>
      <c r="P9" s="48">
        <f t="shared" si="2"/>
        <v>884398</v>
      </c>
      <c r="Q9" s="49">
        <f t="shared" si="3"/>
        <v>91533</v>
      </c>
      <c r="R9" s="48">
        <f t="shared" si="4"/>
        <v>1466511</v>
      </c>
      <c r="S9" s="27">
        <f t="shared" si="5"/>
        <v>0</v>
      </c>
      <c r="T9" s="28">
        <v>5</v>
      </c>
      <c r="U9" s="28">
        <v>0</v>
      </c>
      <c r="V9" s="23">
        <v>5</v>
      </c>
      <c r="W9" s="43">
        <f t="shared" si="6"/>
        <v>0.35679116320406579</v>
      </c>
      <c r="X9" s="44">
        <f t="shared" si="7"/>
        <v>0</v>
      </c>
    </row>
    <row r="10" spans="1:24" s="11" customFormat="1" x14ac:dyDescent="0.2">
      <c r="A10" s="23" t="s">
        <v>29</v>
      </c>
      <c r="B10" s="23" t="s">
        <v>30</v>
      </c>
      <c r="C10" s="24">
        <v>129757</v>
      </c>
      <c r="D10" s="25">
        <v>249933</v>
      </c>
      <c r="E10" s="26">
        <f t="shared" si="0"/>
        <v>8369</v>
      </c>
      <c r="F10" s="25">
        <v>388059</v>
      </c>
      <c r="G10" s="80">
        <v>0</v>
      </c>
      <c r="H10" s="90">
        <v>0</v>
      </c>
      <c r="I10" s="90">
        <v>0</v>
      </c>
      <c r="J10" s="98">
        <f t="shared" si="8"/>
        <v>388059</v>
      </c>
      <c r="K10" s="24">
        <v>0</v>
      </c>
      <c r="L10" s="48">
        <v>0</v>
      </c>
      <c r="M10" s="48">
        <v>0</v>
      </c>
      <c r="N10" s="84">
        <v>0</v>
      </c>
      <c r="O10" s="24">
        <f t="shared" si="1"/>
        <v>129757</v>
      </c>
      <c r="P10" s="48">
        <f t="shared" si="2"/>
        <v>249933</v>
      </c>
      <c r="Q10" s="49">
        <f t="shared" si="3"/>
        <v>8369</v>
      </c>
      <c r="R10" s="48">
        <f t="shared" si="4"/>
        <v>388059</v>
      </c>
      <c r="S10" s="27">
        <f t="shared" si="5"/>
        <v>0</v>
      </c>
      <c r="T10" s="28">
        <v>1</v>
      </c>
      <c r="U10" s="28">
        <v>0</v>
      </c>
      <c r="V10" s="23">
        <v>1</v>
      </c>
      <c r="W10" s="43">
        <f t="shared" si="6"/>
        <v>0.34174458110563882</v>
      </c>
      <c r="X10" s="44">
        <f t="shared" si="7"/>
        <v>0</v>
      </c>
    </row>
    <row r="11" spans="1:24" s="11" customFormat="1" x14ac:dyDescent="0.2">
      <c r="A11" s="23" t="s">
        <v>31</v>
      </c>
      <c r="B11" s="30" t="s">
        <v>10</v>
      </c>
      <c r="C11" s="24">
        <v>3826522</v>
      </c>
      <c r="D11" s="25">
        <v>3392402</v>
      </c>
      <c r="E11" s="26">
        <f t="shared" si="0"/>
        <v>294610</v>
      </c>
      <c r="F11" s="25">
        <v>7513534</v>
      </c>
      <c r="G11" s="80">
        <v>1044384</v>
      </c>
      <c r="H11" s="90">
        <v>3</v>
      </c>
      <c r="I11" s="90">
        <v>3</v>
      </c>
      <c r="J11" s="98">
        <f t="shared" si="8"/>
        <v>308054.76190476189</v>
      </c>
      <c r="K11" s="24">
        <v>559469</v>
      </c>
      <c r="L11" s="48">
        <v>504233</v>
      </c>
      <c r="M11" s="48">
        <v>-216940</v>
      </c>
      <c r="N11" s="84">
        <v>846762</v>
      </c>
      <c r="O11" s="24">
        <f t="shared" si="1"/>
        <v>4385991</v>
      </c>
      <c r="P11" s="48">
        <f t="shared" si="2"/>
        <v>3896635</v>
      </c>
      <c r="Q11" s="49">
        <f t="shared" si="3"/>
        <v>77670</v>
      </c>
      <c r="R11" s="48">
        <f t="shared" si="4"/>
        <v>8360296</v>
      </c>
      <c r="S11" s="27">
        <f t="shared" si="5"/>
        <v>17</v>
      </c>
      <c r="T11" s="28">
        <v>10</v>
      </c>
      <c r="U11" s="28">
        <v>0</v>
      </c>
      <c r="V11" s="23">
        <v>27</v>
      </c>
      <c r="W11" s="43">
        <f t="shared" si="6"/>
        <v>0.52954111413457516</v>
      </c>
      <c r="X11" s="44">
        <f t="shared" si="7"/>
        <v>0.62962962962962965</v>
      </c>
    </row>
    <row r="12" spans="1:24" s="11" customFormat="1" x14ac:dyDescent="0.2">
      <c r="A12" s="23" t="s">
        <v>32</v>
      </c>
      <c r="B12" s="23" t="s">
        <v>33</v>
      </c>
      <c r="C12" s="24">
        <v>2104098</v>
      </c>
      <c r="D12" s="25">
        <v>1448869</v>
      </c>
      <c r="E12" s="26">
        <f t="shared" si="0"/>
        <v>0</v>
      </c>
      <c r="F12" s="25">
        <v>3552967</v>
      </c>
      <c r="G12" s="80">
        <v>641234</v>
      </c>
      <c r="H12" s="90">
        <v>3</v>
      </c>
      <c r="I12" s="90">
        <v>0</v>
      </c>
      <c r="J12" s="98">
        <f t="shared" si="8"/>
        <v>264703</v>
      </c>
      <c r="K12" s="24">
        <v>0</v>
      </c>
      <c r="L12" s="48">
        <v>274814</v>
      </c>
      <c r="M12" s="48">
        <v>0</v>
      </c>
      <c r="N12" s="84">
        <v>274814</v>
      </c>
      <c r="O12" s="24">
        <f t="shared" si="1"/>
        <v>2104098</v>
      </c>
      <c r="P12" s="48">
        <f t="shared" si="2"/>
        <v>1723683</v>
      </c>
      <c r="Q12" s="49">
        <f t="shared" si="3"/>
        <v>0</v>
      </c>
      <c r="R12" s="48">
        <f t="shared" si="4"/>
        <v>3827781</v>
      </c>
      <c r="S12" s="27">
        <f t="shared" si="5"/>
        <v>9</v>
      </c>
      <c r="T12" s="28">
        <v>5</v>
      </c>
      <c r="U12" s="28">
        <v>0</v>
      </c>
      <c r="V12" s="23">
        <v>14</v>
      </c>
      <c r="W12" s="43">
        <f t="shared" si="6"/>
        <v>0.54969132246594044</v>
      </c>
      <c r="X12" s="44">
        <f t="shared" si="7"/>
        <v>0.6428571428571429</v>
      </c>
    </row>
    <row r="13" spans="1:24" x14ac:dyDescent="0.2">
      <c r="A13" s="23" t="s">
        <v>34</v>
      </c>
      <c r="B13" s="23" t="s">
        <v>35</v>
      </c>
      <c r="C13" s="24">
        <v>137531</v>
      </c>
      <c r="D13" s="25">
        <v>285008</v>
      </c>
      <c r="E13" s="26">
        <f t="shared" si="0"/>
        <v>14620</v>
      </c>
      <c r="F13" s="25">
        <v>437159</v>
      </c>
      <c r="G13" s="80">
        <v>0</v>
      </c>
      <c r="H13" s="90">
        <v>0</v>
      </c>
      <c r="I13" s="90">
        <v>0</v>
      </c>
      <c r="J13" s="98">
        <f t="shared" si="8"/>
        <v>218579.5</v>
      </c>
      <c r="K13" s="24">
        <v>0</v>
      </c>
      <c r="L13" s="48">
        <v>0</v>
      </c>
      <c r="M13" s="48">
        <v>0</v>
      </c>
      <c r="N13" s="84">
        <v>0</v>
      </c>
      <c r="O13" s="24">
        <f t="shared" si="1"/>
        <v>137531</v>
      </c>
      <c r="P13" s="48">
        <f t="shared" si="2"/>
        <v>285008</v>
      </c>
      <c r="Q13" s="49">
        <f t="shared" si="3"/>
        <v>14620</v>
      </c>
      <c r="R13" s="48">
        <f t="shared" si="4"/>
        <v>437159</v>
      </c>
      <c r="S13" s="27">
        <f t="shared" si="5"/>
        <v>0</v>
      </c>
      <c r="T13" s="28">
        <v>2</v>
      </c>
      <c r="U13" s="28">
        <v>0</v>
      </c>
      <c r="V13" s="23">
        <v>2</v>
      </c>
      <c r="W13" s="43">
        <f t="shared" si="6"/>
        <v>0.32548711479887066</v>
      </c>
      <c r="X13" s="44">
        <f t="shared" si="7"/>
        <v>0</v>
      </c>
    </row>
    <row r="14" spans="1:24" x14ac:dyDescent="0.2">
      <c r="A14" s="23" t="s">
        <v>36</v>
      </c>
      <c r="B14" s="23" t="s">
        <v>37</v>
      </c>
      <c r="C14" s="24">
        <v>406814</v>
      </c>
      <c r="D14" s="25">
        <v>208297</v>
      </c>
      <c r="E14" s="26">
        <f t="shared" si="0"/>
        <v>20107</v>
      </c>
      <c r="F14" s="25">
        <v>635218</v>
      </c>
      <c r="G14" s="80">
        <v>0</v>
      </c>
      <c r="H14" s="90">
        <v>0</v>
      </c>
      <c r="I14" s="90">
        <v>0</v>
      </c>
      <c r="J14" s="98">
        <f t="shared" si="8"/>
        <v>317609</v>
      </c>
      <c r="K14" s="24">
        <v>0</v>
      </c>
      <c r="L14" s="48">
        <v>0</v>
      </c>
      <c r="M14" s="48">
        <v>0</v>
      </c>
      <c r="N14" s="84">
        <v>0</v>
      </c>
      <c r="O14" s="24">
        <f t="shared" si="1"/>
        <v>406814</v>
      </c>
      <c r="P14" s="48">
        <f t="shared" si="2"/>
        <v>208297</v>
      </c>
      <c r="Q14" s="49">
        <f t="shared" si="3"/>
        <v>20107</v>
      </c>
      <c r="R14" s="48">
        <f t="shared" si="4"/>
        <v>635218</v>
      </c>
      <c r="S14" s="27">
        <f t="shared" si="5"/>
        <v>2</v>
      </c>
      <c r="T14" s="28">
        <v>0</v>
      </c>
      <c r="U14" s="28">
        <v>0</v>
      </c>
      <c r="V14" s="23">
        <v>2</v>
      </c>
      <c r="W14" s="43">
        <f t="shared" si="6"/>
        <v>0.66136681021799315</v>
      </c>
      <c r="X14" s="44">
        <f t="shared" si="7"/>
        <v>1</v>
      </c>
    </row>
    <row r="15" spans="1:24" x14ac:dyDescent="0.2">
      <c r="A15" s="23" t="s">
        <v>38</v>
      </c>
      <c r="B15" s="30" t="s">
        <v>9</v>
      </c>
      <c r="C15" s="24">
        <v>2207818</v>
      </c>
      <c r="D15" s="25">
        <v>2743702</v>
      </c>
      <c r="E15" s="26">
        <f t="shared" si="0"/>
        <v>106613</v>
      </c>
      <c r="F15" s="25">
        <v>5058133</v>
      </c>
      <c r="G15" s="80">
        <v>0</v>
      </c>
      <c r="H15" s="90">
        <v>0</v>
      </c>
      <c r="I15" s="90">
        <v>0</v>
      </c>
      <c r="J15" s="98">
        <f t="shared" si="8"/>
        <v>281007.38888888888</v>
      </c>
      <c r="K15" s="24">
        <v>0</v>
      </c>
      <c r="L15" s="48">
        <v>0</v>
      </c>
      <c r="M15" s="48">
        <v>0</v>
      </c>
      <c r="N15" s="84">
        <v>0</v>
      </c>
      <c r="O15" s="24">
        <f t="shared" si="1"/>
        <v>2207818</v>
      </c>
      <c r="P15" s="48">
        <f t="shared" si="2"/>
        <v>2743702</v>
      </c>
      <c r="Q15" s="49">
        <f t="shared" si="3"/>
        <v>106613</v>
      </c>
      <c r="R15" s="48">
        <f t="shared" si="4"/>
        <v>5058133</v>
      </c>
      <c r="S15" s="27">
        <f t="shared" si="5"/>
        <v>6</v>
      </c>
      <c r="T15" s="28">
        <v>12</v>
      </c>
      <c r="U15" s="28">
        <v>0</v>
      </c>
      <c r="V15" s="23">
        <v>18</v>
      </c>
      <c r="W15" s="43">
        <f t="shared" si="6"/>
        <v>0.4458869195721718</v>
      </c>
      <c r="X15" s="44">
        <f t="shared" si="7"/>
        <v>0.33333333333333331</v>
      </c>
    </row>
    <row r="16" spans="1:24" x14ac:dyDescent="0.2">
      <c r="A16" s="23" t="s">
        <v>39</v>
      </c>
      <c r="B16" s="30" t="s">
        <v>12</v>
      </c>
      <c r="C16" s="24">
        <v>1351760</v>
      </c>
      <c r="D16" s="25">
        <v>1142554</v>
      </c>
      <c r="E16" s="26">
        <f t="shared" si="0"/>
        <v>59432</v>
      </c>
      <c r="F16" s="25">
        <v>2553746</v>
      </c>
      <c r="G16" s="80">
        <v>0</v>
      </c>
      <c r="H16" s="90">
        <v>0</v>
      </c>
      <c r="I16" s="90">
        <v>0</v>
      </c>
      <c r="J16" s="98">
        <f t="shared" si="8"/>
        <v>283749.55555555556</v>
      </c>
      <c r="K16" s="24">
        <v>0</v>
      </c>
      <c r="L16" s="48">
        <v>0</v>
      </c>
      <c r="M16" s="48">
        <v>0</v>
      </c>
      <c r="N16" s="84">
        <v>0</v>
      </c>
      <c r="O16" s="24">
        <f t="shared" si="1"/>
        <v>1351760</v>
      </c>
      <c r="P16" s="48">
        <f t="shared" si="2"/>
        <v>1142554</v>
      </c>
      <c r="Q16" s="49">
        <f t="shared" si="3"/>
        <v>59432</v>
      </c>
      <c r="R16" s="48">
        <f t="shared" si="4"/>
        <v>2553746</v>
      </c>
      <c r="S16" s="27">
        <f t="shared" si="5"/>
        <v>7</v>
      </c>
      <c r="T16" s="28">
        <v>2</v>
      </c>
      <c r="U16" s="28">
        <v>0</v>
      </c>
      <c r="V16" s="23">
        <v>9</v>
      </c>
      <c r="W16" s="43">
        <f t="shared" si="6"/>
        <v>0.54193658055882299</v>
      </c>
      <c r="X16" s="44">
        <f t="shared" si="7"/>
        <v>0.77777777777777779</v>
      </c>
    </row>
    <row r="17" spans="1:24" x14ac:dyDescent="0.2">
      <c r="A17" s="23" t="s">
        <v>40</v>
      </c>
      <c r="B17" s="23" t="s">
        <v>41</v>
      </c>
      <c r="C17" s="24">
        <v>726505</v>
      </c>
      <c r="D17" s="25">
        <v>772387</v>
      </c>
      <c r="E17" s="26">
        <f t="shared" si="0"/>
        <v>37957</v>
      </c>
      <c r="F17" s="25">
        <v>1536849</v>
      </c>
      <c r="G17" s="80">
        <v>0</v>
      </c>
      <c r="H17" s="90">
        <v>0</v>
      </c>
      <c r="I17" s="90">
        <v>0</v>
      </c>
      <c r="J17" s="98">
        <f t="shared" si="8"/>
        <v>384212.25</v>
      </c>
      <c r="K17" s="24">
        <v>0</v>
      </c>
      <c r="L17" s="48">
        <v>0</v>
      </c>
      <c r="M17" s="48">
        <v>0</v>
      </c>
      <c r="N17" s="84">
        <v>0</v>
      </c>
      <c r="O17" s="24">
        <f t="shared" si="1"/>
        <v>726505</v>
      </c>
      <c r="P17" s="48">
        <f t="shared" si="2"/>
        <v>772387</v>
      </c>
      <c r="Q17" s="49">
        <f t="shared" si="3"/>
        <v>37957</v>
      </c>
      <c r="R17" s="48">
        <f t="shared" si="4"/>
        <v>1536849</v>
      </c>
      <c r="S17" s="27">
        <f t="shared" si="5"/>
        <v>2</v>
      </c>
      <c r="T17" s="28">
        <v>2</v>
      </c>
      <c r="U17" s="28">
        <v>0</v>
      </c>
      <c r="V17" s="23">
        <v>4</v>
      </c>
      <c r="W17" s="43">
        <f t="shared" si="6"/>
        <v>0.48469469448098995</v>
      </c>
      <c r="X17" s="44">
        <f t="shared" si="7"/>
        <v>0.5</v>
      </c>
    </row>
    <row r="18" spans="1:24" x14ac:dyDescent="0.2">
      <c r="A18" s="23" t="s">
        <v>42</v>
      </c>
      <c r="B18" s="23" t="s">
        <v>43</v>
      </c>
      <c r="C18" s="24">
        <v>740981</v>
      </c>
      <c r="D18" s="25">
        <v>195505</v>
      </c>
      <c r="E18" s="26">
        <f t="shared" si="0"/>
        <v>121253</v>
      </c>
      <c r="F18" s="25">
        <v>1057739</v>
      </c>
      <c r="G18" s="80">
        <v>505099</v>
      </c>
      <c r="H18" s="90">
        <v>2</v>
      </c>
      <c r="I18" s="90">
        <v>0</v>
      </c>
      <c r="J18" s="98">
        <f t="shared" si="8"/>
        <v>276320</v>
      </c>
      <c r="K18" s="24">
        <v>0</v>
      </c>
      <c r="L18" s="48">
        <v>183248</v>
      </c>
      <c r="M18" s="48">
        <v>-92675</v>
      </c>
      <c r="N18" s="84">
        <v>90573</v>
      </c>
      <c r="O18" s="24">
        <f t="shared" si="1"/>
        <v>740981</v>
      </c>
      <c r="P18" s="48">
        <f t="shared" si="2"/>
        <v>378753</v>
      </c>
      <c r="Q18" s="49">
        <f t="shared" si="3"/>
        <v>28578</v>
      </c>
      <c r="R18" s="48">
        <f t="shared" si="4"/>
        <v>1148312</v>
      </c>
      <c r="S18" s="27">
        <f t="shared" si="5"/>
        <v>4</v>
      </c>
      <c r="T18" s="28">
        <v>0</v>
      </c>
      <c r="U18" s="28">
        <v>0</v>
      </c>
      <c r="V18" s="23">
        <v>4</v>
      </c>
      <c r="W18" s="43">
        <f t="shared" si="6"/>
        <v>0.66174734356552534</v>
      </c>
      <c r="X18" s="44">
        <f t="shared" si="7"/>
        <v>1</v>
      </c>
    </row>
    <row r="19" spans="1:24" x14ac:dyDescent="0.2">
      <c r="A19" s="23" t="s">
        <v>44</v>
      </c>
      <c r="B19" s="23" t="s">
        <v>45</v>
      </c>
      <c r="C19" s="24">
        <v>1027582</v>
      </c>
      <c r="D19" s="25">
        <v>684744</v>
      </c>
      <c r="E19" s="26">
        <f t="shared" si="0"/>
        <v>33051</v>
      </c>
      <c r="F19" s="25">
        <v>1745377</v>
      </c>
      <c r="G19" s="80">
        <v>0</v>
      </c>
      <c r="H19" s="90">
        <v>0</v>
      </c>
      <c r="I19" s="90">
        <v>0</v>
      </c>
      <c r="J19" s="98">
        <f t="shared" si="8"/>
        <v>290896.16666666669</v>
      </c>
      <c r="K19" s="24">
        <v>0</v>
      </c>
      <c r="L19" s="48">
        <v>0</v>
      </c>
      <c r="M19" s="48">
        <v>0</v>
      </c>
      <c r="N19" s="84">
        <v>0</v>
      </c>
      <c r="O19" s="24">
        <f t="shared" si="1"/>
        <v>1027582</v>
      </c>
      <c r="P19" s="48">
        <f t="shared" si="2"/>
        <v>684744</v>
      </c>
      <c r="Q19" s="49">
        <f t="shared" si="3"/>
        <v>33051</v>
      </c>
      <c r="R19" s="48">
        <f t="shared" si="4"/>
        <v>1745377</v>
      </c>
      <c r="S19" s="27">
        <f t="shared" si="5"/>
        <v>5</v>
      </c>
      <c r="T19" s="28">
        <v>1</v>
      </c>
      <c r="U19" s="28">
        <v>0</v>
      </c>
      <c r="V19" s="23">
        <v>6</v>
      </c>
      <c r="W19" s="43">
        <f t="shared" si="6"/>
        <v>0.60010885777591416</v>
      </c>
      <c r="X19" s="44">
        <f t="shared" si="7"/>
        <v>0.83333333333333337</v>
      </c>
    </row>
    <row r="20" spans="1:24" x14ac:dyDescent="0.2">
      <c r="A20" s="23" t="s">
        <v>46</v>
      </c>
      <c r="B20" s="23" t="s">
        <v>47</v>
      </c>
      <c r="C20" s="24">
        <v>1143027</v>
      </c>
      <c r="D20" s="25">
        <v>359190</v>
      </c>
      <c r="E20" s="26">
        <f t="shared" si="0"/>
        <v>203400</v>
      </c>
      <c r="F20" s="25">
        <v>1705617</v>
      </c>
      <c r="G20" s="80">
        <v>816460</v>
      </c>
      <c r="H20" s="90">
        <v>3</v>
      </c>
      <c r="I20" s="90">
        <v>0</v>
      </c>
      <c r="J20" s="98">
        <f t="shared" si="8"/>
        <v>296385.66666666669</v>
      </c>
      <c r="K20" s="24">
        <v>24510</v>
      </c>
      <c r="L20" s="48">
        <v>282212</v>
      </c>
      <c r="M20" s="48">
        <v>-182477</v>
      </c>
      <c r="N20" s="84">
        <v>124245</v>
      </c>
      <c r="O20" s="24">
        <f t="shared" si="1"/>
        <v>1167537</v>
      </c>
      <c r="P20" s="48">
        <f t="shared" si="2"/>
        <v>641402</v>
      </c>
      <c r="Q20" s="49">
        <f t="shared" si="3"/>
        <v>20923</v>
      </c>
      <c r="R20" s="48">
        <f t="shared" si="4"/>
        <v>1829862</v>
      </c>
      <c r="S20" s="27">
        <f t="shared" si="5"/>
        <v>5</v>
      </c>
      <c r="T20" s="28">
        <v>1</v>
      </c>
      <c r="U20" s="28">
        <v>0</v>
      </c>
      <c r="V20" s="23">
        <v>6</v>
      </c>
      <c r="W20" s="43">
        <f t="shared" si="6"/>
        <v>0.6454264074134064</v>
      </c>
      <c r="X20" s="44">
        <f t="shared" si="7"/>
        <v>0.83333333333333337</v>
      </c>
    </row>
    <row r="21" spans="1:24" x14ac:dyDescent="0.2">
      <c r="A21" s="23" t="s">
        <v>48</v>
      </c>
      <c r="B21" s="23" t="s">
        <v>49</v>
      </c>
      <c r="C21" s="24">
        <v>265982</v>
      </c>
      <c r="D21" s="25">
        <v>427819</v>
      </c>
      <c r="E21" s="26">
        <f t="shared" si="0"/>
        <v>30822</v>
      </c>
      <c r="F21" s="25">
        <v>724623</v>
      </c>
      <c r="G21" s="80">
        <v>0</v>
      </c>
      <c r="H21" s="90">
        <v>0</v>
      </c>
      <c r="I21" s="90">
        <v>0</v>
      </c>
      <c r="J21" s="98">
        <f t="shared" si="8"/>
        <v>362311.5</v>
      </c>
      <c r="K21" s="24">
        <v>0</v>
      </c>
      <c r="L21" s="48">
        <v>0</v>
      </c>
      <c r="M21" s="48">
        <v>0</v>
      </c>
      <c r="N21" s="84">
        <v>0</v>
      </c>
      <c r="O21" s="24">
        <f t="shared" si="1"/>
        <v>265982</v>
      </c>
      <c r="P21" s="48">
        <f t="shared" si="2"/>
        <v>427819</v>
      </c>
      <c r="Q21" s="49">
        <f t="shared" si="3"/>
        <v>30822</v>
      </c>
      <c r="R21" s="48">
        <f t="shared" si="4"/>
        <v>724623</v>
      </c>
      <c r="S21" s="27">
        <f t="shared" si="5"/>
        <v>0</v>
      </c>
      <c r="T21" s="28">
        <v>2</v>
      </c>
      <c r="U21" s="28">
        <v>0</v>
      </c>
      <c r="V21" s="23">
        <v>2</v>
      </c>
      <c r="W21" s="43">
        <f t="shared" si="6"/>
        <v>0.38336929465365427</v>
      </c>
      <c r="X21" s="44">
        <f t="shared" si="7"/>
        <v>0</v>
      </c>
    </row>
    <row r="22" spans="1:24" x14ac:dyDescent="0.2">
      <c r="A22" s="23" t="s">
        <v>50</v>
      </c>
      <c r="B22" s="30" t="s">
        <v>6</v>
      </c>
      <c r="C22" s="24">
        <v>858406</v>
      </c>
      <c r="D22" s="25">
        <v>1626872</v>
      </c>
      <c r="E22" s="26">
        <f t="shared" si="0"/>
        <v>100236</v>
      </c>
      <c r="F22" s="25">
        <v>2585514</v>
      </c>
      <c r="G22" s="80">
        <v>0</v>
      </c>
      <c r="H22" s="90">
        <v>0</v>
      </c>
      <c r="I22" s="90">
        <v>0</v>
      </c>
      <c r="J22" s="98">
        <f t="shared" si="8"/>
        <v>323189.25</v>
      </c>
      <c r="K22" s="24">
        <v>0</v>
      </c>
      <c r="L22" s="48">
        <v>0</v>
      </c>
      <c r="M22" s="48">
        <v>0</v>
      </c>
      <c r="N22" s="84">
        <v>0</v>
      </c>
      <c r="O22" s="24">
        <f t="shared" si="1"/>
        <v>858406</v>
      </c>
      <c r="P22" s="48">
        <f t="shared" si="2"/>
        <v>1626872</v>
      </c>
      <c r="Q22" s="49">
        <f t="shared" si="3"/>
        <v>100236</v>
      </c>
      <c r="R22" s="48">
        <f t="shared" si="4"/>
        <v>2585514</v>
      </c>
      <c r="S22" s="27">
        <f t="shared" si="5"/>
        <v>1</v>
      </c>
      <c r="T22" s="28">
        <v>7</v>
      </c>
      <c r="U22" s="28">
        <v>0</v>
      </c>
      <c r="V22" s="23">
        <v>8</v>
      </c>
      <c r="W22" s="43">
        <f t="shared" si="6"/>
        <v>0.34539637014450697</v>
      </c>
      <c r="X22" s="44">
        <f t="shared" si="7"/>
        <v>0.125</v>
      </c>
    </row>
    <row r="23" spans="1:24" x14ac:dyDescent="0.2">
      <c r="A23" s="23" t="s">
        <v>51</v>
      </c>
      <c r="B23" s="23" t="s">
        <v>52</v>
      </c>
      <c r="C23" s="24">
        <v>697637</v>
      </c>
      <c r="D23" s="25">
        <v>2080594</v>
      </c>
      <c r="E23" s="26">
        <f t="shared" si="0"/>
        <v>405965</v>
      </c>
      <c r="F23" s="25">
        <v>3184196</v>
      </c>
      <c r="G23" s="80">
        <v>964425</v>
      </c>
      <c r="H23" s="90">
        <v>0</v>
      </c>
      <c r="I23" s="90">
        <v>3</v>
      </c>
      <c r="J23" s="98">
        <f t="shared" si="8"/>
        <v>369961.83333333331</v>
      </c>
      <c r="K23" s="24">
        <v>334356</v>
      </c>
      <c r="L23" s="48">
        <v>48179</v>
      </c>
      <c r="M23" s="48">
        <v>-232438</v>
      </c>
      <c r="N23" s="84">
        <v>150097</v>
      </c>
      <c r="O23" s="24">
        <f t="shared" si="1"/>
        <v>1031993</v>
      </c>
      <c r="P23" s="48">
        <f t="shared" si="2"/>
        <v>2128773</v>
      </c>
      <c r="Q23" s="49">
        <f t="shared" si="3"/>
        <v>173527</v>
      </c>
      <c r="R23" s="48">
        <f t="shared" si="4"/>
        <v>3334293</v>
      </c>
      <c r="S23" s="27">
        <f t="shared" si="5"/>
        <v>0</v>
      </c>
      <c r="T23" s="28">
        <v>9</v>
      </c>
      <c r="U23" s="28">
        <v>0</v>
      </c>
      <c r="V23" s="23">
        <v>9</v>
      </c>
      <c r="W23" s="43">
        <f t="shared" si="6"/>
        <v>0.32650091781549156</v>
      </c>
      <c r="X23" s="44">
        <f t="shared" si="7"/>
        <v>0</v>
      </c>
    </row>
    <row r="24" spans="1:24" x14ac:dyDescent="0.2">
      <c r="A24" s="23" t="s">
        <v>53</v>
      </c>
      <c r="B24" s="30" t="s">
        <v>4</v>
      </c>
      <c r="C24" s="24">
        <v>2086804</v>
      </c>
      <c r="D24" s="25">
        <v>2327985</v>
      </c>
      <c r="E24" s="26">
        <f t="shared" si="0"/>
        <v>159843</v>
      </c>
      <c r="F24" s="25">
        <v>4574632</v>
      </c>
      <c r="G24" s="80">
        <v>0</v>
      </c>
      <c r="H24" s="90">
        <v>0</v>
      </c>
      <c r="I24" s="90">
        <v>0</v>
      </c>
      <c r="J24" s="98">
        <f t="shared" si="8"/>
        <v>326759.42857142858</v>
      </c>
      <c r="K24" s="24">
        <v>0</v>
      </c>
      <c r="L24" s="48">
        <v>0</v>
      </c>
      <c r="M24" s="48">
        <v>0</v>
      </c>
      <c r="N24" s="84">
        <v>0</v>
      </c>
      <c r="O24" s="24">
        <f t="shared" si="1"/>
        <v>2086804</v>
      </c>
      <c r="P24" s="48">
        <f t="shared" si="2"/>
        <v>2327985</v>
      </c>
      <c r="Q24" s="49">
        <f t="shared" si="3"/>
        <v>159843</v>
      </c>
      <c r="R24" s="48">
        <f t="shared" si="4"/>
        <v>4574632</v>
      </c>
      <c r="S24" s="27">
        <f t="shared" si="5"/>
        <v>9</v>
      </c>
      <c r="T24" s="28">
        <v>5</v>
      </c>
      <c r="U24" s="28">
        <v>0</v>
      </c>
      <c r="V24" s="23">
        <v>14</v>
      </c>
      <c r="W24" s="43">
        <f t="shared" si="6"/>
        <v>0.47268487803154352</v>
      </c>
      <c r="X24" s="44">
        <f t="shared" si="7"/>
        <v>0.6428571428571429</v>
      </c>
    </row>
    <row r="25" spans="1:24" x14ac:dyDescent="0.2">
      <c r="A25" s="23" t="s">
        <v>54</v>
      </c>
      <c r="B25" s="23" t="s">
        <v>55</v>
      </c>
      <c r="C25" s="24">
        <v>1210409</v>
      </c>
      <c r="D25" s="25">
        <v>1560984</v>
      </c>
      <c r="E25" s="26">
        <f t="shared" si="0"/>
        <v>41990</v>
      </c>
      <c r="F25" s="25">
        <v>2813383</v>
      </c>
      <c r="G25" s="80">
        <v>0</v>
      </c>
      <c r="H25" s="90">
        <v>0</v>
      </c>
      <c r="I25" s="90">
        <v>0</v>
      </c>
      <c r="J25" s="98">
        <f t="shared" si="8"/>
        <v>351672.875</v>
      </c>
      <c r="K25" s="24">
        <v>0</v>
      </c>
      <c r="L25" s="48">
        <v>0</v>
      </c>
      <c r="M25" s="48">
        <v>0</v>
      </c>
      <c r="N25" s="84">
        <v>0</v>
      </c>
      <c r="O25" s="24">
        <f t="shared" si="1"/>
        <v>1210409</v>
      </c>
      <c r="P25" s="48">
        <f t="shared" si="2"/>
        <v>1560984</v>
      </c>
      <c r="Q25" s="49">
        <f t="shared" si="3"/>
        <v>41990</v>
      </c>
      <c r="R25" s="48">
        <f t="shared" si="4"/>
        <v>2813383</v>
      </c>
      <c r="S25" s="27">
        <f t="shared" si="5"/>
        <v>3</v>
      </c>
      <c r="T25" s="28">
        <v>5</v>
      </c>
      <c r="U25" s="28">
        <v>0</v>
      </c>
      <c r="V25" s="23">
        <v>8</v>
      </c>
      <c r="W25" s="43">
        <f t="shared" si="6"/>
        <v>0.43675112118707088</v>
      </c>
      <c r="X25" s="44">
        <f t="shared" si="7"/>
        <v>0.375</v>
      </c>
    </row>
    <row r="26" spans="1:24" x14ac:dyDescent="0.2">
      <c r="A26" s="23" t="s">
        <v>56</v>
      </c>
      <c r="B26" s="23" t="s">
        <v>57</v>
      </c>
      <c r="C26" s="24">
        <v>703635</v>
      </c>
      <c r="D26" s="25">
        <v>411398</v>
      </c>
      <c r="E26" s="26">
        <f t="shared" si="0"/>
        <v>93142</v>
      </c>
      <c r="F26" s="25">
        <v>1208175</v>
      </c>
      <c r="G26" s="80">
        <v>293322</v>
      </c>
      <c r="H26" s="90">
        <v>1</v>
      </c>
      <c r="I26" s="90">
        <v>0</v>
      </c>
      <c r="J26" s="98">
        <f t="shared" si="8"/>
        <v>304951</v>
      </c>
      <c r="K26" s="24">
        <v>0</v>
      </c>
      <c r="L26" s="48">
        <v>100593</v>
      </c>
      <c r="M26" s="48">
        <v>-58605</v>
      </c>
      <c r="N26" s="84">
        <v>41988</v>
      </c>
      <c r="O26" s="24">
        <f t="shared" si="1"/>
        <v>703635</v>
      </c>
      <c r="P26" s="48">
        <f t="shared" si="2"/>
        <v>511991</v>
      </c>
      <c r="Q26" s="49">
        <f t="shared" si="3"/>
        <v>34537</v>
      </c>
      <c r="R26" s="48">
        <f t="shared" si="4"/>
        <v>1250163</v>
      </c>
      <c r="S26" s="27">
        <f t="shared" si="5"/>
        <v>3</v>
      </c>
      <c r="T26" s="28">
        <v>1</v>
      </c>
      <c r="U26" s="28">
        <v>0</v>
      </c>
      <c r="V26" s="23">
        <v>4</v>
      </c>
      <c r="W26" s="43">
        <f t="shared" si="6"/>
        <v>0.57882523078644255</v>
      </c>
      <c r="X26" s="44">
        <f t="shared" si="7"/>
        <v>0.75</v>
      </c>
    </row>
    <row r="27" spans="1:24" x14ac:dyDescent="0.2">
      <c r="A27" s="23" t="s">
        <v>58</v>
      </c>
      <c r="B27" s="23" t="s">
        <v>59</v>
      </c>
      <c r="C27" s="24">
        <v>1463586</v>
      </c>
      <c r="D27" s="25">
        <v>1119554</v>
      </c>
      <c r="E27" s="26">
        <f t="shared" si="0"/>
        <v>92760</v>
      </c>
      <c r="F27" s="25">
        <v>2675900</v>
      </c>
      <c r="G27" s="80">
        <v>0</v>
      </c>
      <c r="H27" s="90">
        <v>0</v>
      </c>
      <c r="I27" s="90">
        <v>0</v>
      </c>
      <c r="J27" s="98">
        <f t="shared" si="8"/>
        <v>334487.5</v>
      </c>
      <c r="K27" s="24">
        <v>0</v>
      </c>
      <c r="L27" s="48">
        <v>0</v>
      </c>
      <c r="M27" s="48">
        <v>0</v>
      </c>
      <c r="N27" s="84">
        <v>0</v>
      </c>
      <c r="O27" s="24">
        <f t="shared" si="1"/>
        <v>1463586</v>
      </c>
      <c r="P27" s="48">
        <f t="shared" si="2"/>
        <v>1119554</v>
      </c>
      <c r="Q27" s="49">
        <f t="shared" si="3"/>
        <v>92760</v>
      </c>
      <c r="R27" s="48">
        <f t="shared" si="4"/>
        <v>2675900</v>
      </c>
      <c r="S27" s="27">
        <f t="shared" si="5"/>
        <v>6</v>
      </c>
      <c r="T27" s="28">
        <v>2</v>
      </c>
      <c r="U27" s="28">
        <v>0</v>
      </c>
      <c r="V27" s="23">
        <v>8</v>
      </c>
      <c r="W27" s="43">
        <f t="shared" si="6"/>
        <v>0.56659182235573757</v>
      </c>
      <c r="X27" s="44">
        <f t="shared" si="7"/>
        <v>0.75</v>
      </c>
    </row>
    <row r="28" spans="1:24" x14ac:dyDescent="0.2">
      <c r="A28" s="23" t="s">
        <v>60</v>
      </c>
      <c r="B28" s="23" t="s">
        <v>61</v>
      </c>
      <c r="C28" s="24">
        <v>255468</v>
      </c>
      <c r="D28" s="25">
        <v>204939</v>
      </c>
      <c r="E28" s="26">
        <f t="shared" si="0"/>
        <v>19333</v>
      </c>
      <c r="F28" s="25">
        <v>479740</v>
      </c>
      <c r="G28" s="80">
        <v>0</v>
      </c>
      <c r="H28" s="90">
        <v>0</v>
      </c>
      <c r="I28" s="90">
        <v>0</v>
      </c>
      <c r="J28" s="98">
        <f t="shared" si="8"/>
        <v>479740</v>
      </c>
      <c r="K28" s="24">
        <v>0</v>
      </c>
      <c r="L28" s="48">
        <v>0</v>
      </c>
      <c r="M28" s="48">
        <v>0</v>
      </c>
      <c r="N28" s="84">
        <v>0</v>
      </c>
      <c r="O28" s="24">
        <f t="shared" si="1"/>
        <v>255468</v>
      </c>
      <c r="P28" s="48">
        <f t="shared" si="2"/>
        <v>204939</v>
      </c>
      <c r="Q28" s="49">
        <f t="shared" si="3"/>
        <v>19333</v>
      </c>
      <c r="R28" s="48">
        <f t="shared" si="4"/>
        <v>479740</v>
      </c>
      <c r="S28" s="27">
        <f t="shared" si="5"/>
        <v>1</v>
      </c>
      <c r="T28" s="28">
        <v>0</v>
      </c>
      <c r="U28" s="28">
        <v>0</v>
      </c>
      <c r="V28" s="23">
        <v>1</v>
      </c>
      <c r="W28" s="43">
        <f t="shared" si="6"/>
        <v>0.55487427428340574</v>
      </c>
      <c r="X28" s="44">
        <f t="shared" si="7"/>
        <v>1</v>
      </c>
    </row>
    <row r="29" spans="1:24" x14ac:dyDescent="0.2">
      <c r="A29" s="23" t="s">
        <v>62</v>
      </c>
      <c r="B29" s="23" t="s">
        <v>63</v>
      </c>
      <c r="C29" s="24">
        <v>496276</v>
      </c>
      <c r="D29" s="25">
        <v>276239</v>
      </c>
      <c r="E29" s="26">
        <f t="shared" si="0"/>
        <v>0</v>
      </c>
      <c r="F29" s="25">
        <v>772515</v>
      </c>
      <c r="G29" s="80">
        <v>0</v>
      </c>
      <c r="H29" s="90">
        <v>0</v>
      </c>
      <c r="I29" s="90">
        <v>0</v>
      </c>
      <c r="J29" s="98">
        <f t="shared" si="8"/>
        <v>257505</v>
      </c>
      <c r="K29" s="24">
        <v>0</v>
      </c>
      <c r="L29" s="48">
        <v>0</v>
      </c>
      <c r="M29" s="48">
        <v>0</v>
      </c>
      <c r="N29" s="84">
        <v>0</v>
      </c>
      <c r="O29" s="24">
        <f t="shared" si="1"/>
        <v>496276</v>
      </c>
      <c r="P29" s="48">
        <f t="shared" si="2"/>
        <v>276239</v>
      </c>
      <c r="Q29" s="49">
        <f t="shared" si="3"/>
        <v>0</v>
      </c>
      <c r="R29" s="48">
        <f t="shared" si="4"/>
        <v>772515</v>
      </c>
      <c r="S29" s="27">
        <f t="shared" si="5"/>
        <v>3</v>
      </c>
      <c r="T29" s="28">
        <v>0</v>
      </c>
      <c r="U29" s="28">
        <v>0</v>
      </c>
      <c r="V29" s="23">
        <v>3</v>
      </c>
      <c r="W29" s="43">
        <f t="shared" si="6"/>
        <v>0.64241600486721939</v>
      </c>
      <c r="X29" s="44">
        <f t="shared" si="7"/>
        <v>1</v>
      </c>
    </row>
    <row r="30" spans="1:24" x14ac:dyDescent="0.2">
      <c r="A30" s="23" t="s">
        <v>64</v>
      </c>
      <c r="B30" s="23" t="s">
        <v>65</v>
      </c>
      <c r="C30" s="24">
        <v>457239</v>
      </c>
      <c r="D30" s="25">
        <v>453310</v>
      </c>
      <c r="E30" s="26">
        <f t="shared" si="0"/>
        <v>63193</v>
      </c>
      <c r="F30" s="25">
        <v>973742</v>
      </c>
      <c r="G30" s="80">
        <v>0</v>
      </c>
      <c r="H30" s="90">
        <v>0</v>
      </c>
      <c r="I30" s="90">
        <v>0</v>
      </c>
      <c r="J30" s="98">
        <f t="shared" si="8"/>
        <v>243435.5</v>
      </c>
      <c r="K30" s="24">
        <v>0</v>
      </c>
      <c r="L30" s="48">
        <v>0</v>
      </c>
      <c r="M30" s="48">
        <v>0</v>
      </c>
      <c r="N30" s="84">
        <v>0</v>
      </c>
      <c r="O30" s="24">
        <f t="shared" si="1"/>
        <v>457239</v>
      </c>
      <c r="P30" s="48">
        <f t="shared" si="2"/>
        <v>453310</v>
      </c>
      <c r="Q30" s="49">
        <f t="shared" si="3"/>
        <v>63193</v>
      </c>
      <c r="R30" s="48">
        <f t="shared" si="4"/>
        <v>973742</v>
      </c>
      <c r="S30" s="27">
        <f t="shared" si="5"/>
        <v>2</v>
      </c>
      <c r="T30" s="28">
        <v>2</v>
      </c>
      <c r="U30" s="28">
        <v>0</v>
      </c>
      <c r="V30" s="23">
        <v>4</v>
      </c>
      <c r="W30" s="43">
        <f t="shared" si="6"/>
        <v>0.50215748960242668</v>
      </c>
      <c r="X30" s="44">
        <f t="shared" si="7"/>
        <v>0.5</v>
      </c>
    </row>
    <row r="31" spans="1:24" x14ac:dyDescent="0.2">
      <c r="A31" s="23" t="s">
        <v>66</v>
      </c>
      <c r="B31" s="23" t="s">
        <v>67</v>
      </c>
      <c r="C31" s="24">
        <v>311636</v>
      </c>
      <c r="D31" s="25">
        <v>340925</v>
      </c>
      <c r="E31" s="26">
        <f t="shared" si="0"/>
        <v>29855</v>
      </c>
      <c r="F31" s="25">
        <v>682416</v>
      </c>
      <c r="G31" s="80">
        <v>0</v>
      </c>
      <c r="H31" s="90">
        <v>0</v>
      </c>
      <c r="I31" s="90">
        <v>0</v>
      </c>
      <c r="J31" s="98">
        <f t="shared" si="8"/>
        <v>341208</v>
      </c>
      <c r="K31" s="24">
        <v>0</v>
      </c>
      <c r="L31" s="48">
        <v>0</v>
      </c>
      <c r="M31" s="48">
        <v>0</v>
      </c>
      <c r="N31" s="84">
        <v>0</v>
      </c>
      <c r="O31" s="24">
        <f t="shared" si="1"/>
        <v>311636</v>
      </c>
      <c r="P31" s="48">
        <f t="shared" si="2"/>
        <v>340925</v>
      </c>
      <c r="Q31" s="49">
        <f t="shared" si="3"/>
        <v>29855</v>
      </c>
      <c r="R31" s="48">
        <f t="shared" si="4"/>
        <v>682416</v>
      </c>
      <c r="S31" s="27">
        <f t="shared" si="5"/>
        <v>0</v>
      </c>
      <c r="T31" s="28">
        <v>2</v>
      </c>
      <c r="U31" s="28">
        <v>0</v>
      </c>
      <c r="V31" s="23">
        <v>2</v>
      </c>
      <c r="W31" s="43">
        <f t="shared" si="6"/>
        <v>0.47755841982588598</v>
      </c>
      <c r="X31" s="44">
        <f t="shared" si="7"/>
        <v>0</v>
      </c>
    </row>
    <row r="32" spans="1:24" x14ac:dyDescent="0.2">
      <c r="A32" s="23" t="s">
        <v>68</v>
      </c>
      <c r="B32" s="23" t="s">
        <v>69</v>
      </c>
      <c r="C32" s="24">
        <v>1430325</v>
      </c>
      <c r="D32" s="25">
        <v>1794301</v>
      </c>
      <c r="E32" s="26">
        <f t="shared" si="0"/>
        <v>57152</v>
      </c>
      <c r="F32" s="25">
        <v>3281778</v>
      </c>
      <c r="G32" s="80">
        <v>0</v>
      </c>
      <c r="H32" s="90">
        <v>0</v>
      </c>
      <c r="I32" s="90">
        <v>0</v>
      </c>
      <c r="J32" s="98">
        <f t="shared" si="8"/>
        <v>273481.5</v>
      </c>
      <c r="K32" s="24">
        <v>0</v>
      </c>
      <c r="L32" s="48">
        <v>0</v>
      </c>
      <c r="M32" s="48">
        <v>0</v>
      </c>
      <c r="N32" s="84">
        <v>0</v>
      </c>
      <c r="O32" s="24">
        <f t="shared" si="1"/>
        <v>1430325</v>
      </c>
      <c r="P32" s="48">
        <f t="shared" si="2"/>
        <v>1794301</v>
      </c>
      <c r="Q32" s="49">
        <f t="shared" si="3"/>
        <v>57152</v>
      </c>
      <c r="R32" s="48">
        <f t="shared" si="4"/>
        <v>3281778</v>
      </c>
      <c r="S32" s="27">
        <f t="shared" si="5"/>
        <v>6</v>
      </c>
      <c r="T32" s="28">
        <v>6</v>
      </c>
      <c r="U32" s="31">
        <v>0</v>
      </c>
      <c r="V32" s="23">
        <v>12</v>
      </c>
      <c r="W32" s="43">
        <f t="shared" si="6"/>
        <v>0.44356306746890956</v>
      </c>
      <c r="X32" s="44">
        <f t="shared" si="7"/>
        <v>0.5</v>
      </c>
    </row>
    <row r="33" spans="1:24" x14ac:dyDescent="0.2">
      <c r="A33" s="23" t="s">
        <v>70</v>
      </c>
      <c r="B33" s="23" t="s">
        <v>71</v>
      </c>
      <c r="C33" s="24">
        <v>343269</v>
      </c>
      <c r="D33" s="25">
        <v>422189</v>
      </c>
      <c r="E33" s="26">
        <f t="shared" si="0"/>
        <v>632</v>
      </c>
      <c r="F33" s="25">
        <v>766090</v>
      </c>
      <c r="G33" s="80">
        <v>0</v>
      </c>
      <c r="H33" s="90">
        <v>0</v>
      </c>
      <c r="I33" s="90">
        <v>0</v>
      </c>
      <c r="J33" s="98">
        <f t="shared" si="8"/>
        <v>255363.33333333334</v>
      </c>
      <c r="K33" s="24">
        <v>0</v>
      </c>
      <c r="L33" s="48">
        <v>0</v>
      </c>
      <c r="M33" s="48">
        <v>0</v>
      </c>
      <c r="N33" s="84">
        <v>0</v>
      </c>
      <c r="O33" s="24">
        <f t="shared" si="1"/>
        <v>343269</v>
      </c>
      <c r="P33" s="48">
        <f t="shared" si="2"/>
        <v>422189</v>
      </c>
      <c r="Q33" s="49">
        <f t="shared" si="3"/>
        <v>632</v>
      </c>
      <c r="R33" s="48">
        <f t="shared" si="4"/>
        <v>766090</v>
      </c>
      <c r="S33" s="27">
        <f t="shared" si="5"/>
        <v>1</v>
      </c>
      <c r="T33" s="28">
        <v>2</v>
      </c>
      <c r="U33" s="28">
        <v>0</v>
      </c>
      <c r="V33" s="23">
        <v>3</v>
      </c>
      <c r="W33" s="43">
        <f t="shared" si="6"/>
        <v>0.4484491637686196</v>
      </c>
      <c r="X33" s="44">
        <f t="shared" si="7"/>
        <v>0.33333333333333331</v>
      </c>
    </row>
    <row r="34" spans="1:24" x14ac:dyDescent="0.2">
      <c r="A34" s="23" t="s">
        <v>72</v>
      </c>
      <c r="B34" s="23" t="s">
        <v>73</v>
      </c>
      <c r="C34" s="24">
        <v>1733037</v>
      </c>
      <c r="D34" s="25">
        <v>3897953</v>
      </c>
      <c r="E34" s="26">
        <f t="shared" si="0"/>
        <v>1485346</v>
      </c>
      <c r="F34" s="25">
        <v>7116336</v>
      </c>
      <c r="G34" s="80">
        <v>178825</v>
      </c>
      <c r="H34" s="90">
        <v>0</v>
      </c>
      <c r="I34" s="90">
        <v>1</v>
      </c>
      <c r="J34" s="98">
        <f t="shared" si="8"/>
        <v>266827.34615384613</v>
      </c>
      <c r="K34" s="24">
        <v>80048</v>
      </c>
      <c r="L34" s="48">
        <v>54323</v>
      </c>
      <c r="M34" s="48">
        <v>-46369</v>
      </c>
      <c r="N34" s="84">
        <v>88002</v>
      </c>
      <c r="O34" s="24">
        <f t="shared" si="1"/>
        <v>1813085</v>
      </c>
      <c r="P34" s="48">
        <f t="shared" si="2"/>
        <v>3952276</v>
      </c>
      <c r="Q34" s="49">
        <f t="shared" si="3"/>
        <v>1438977</v>
      </c>
      <c r="R34" s="48">
        <f t="shared" si="4"/>
        <v>7204338</v>
      </c>
      <c r="S34" s="27">
        <f t="shared" si="5"/>
        <v>6</v>
      </c>
      <c r="T34" s="28">
        <v>21</v>
      </c>
      <c r="U34" s="28">
        <v>0</v>
      </c>
      <c r="V34" s="23">
        <v>27</v>
      </c>
      <c r="W34" s="43">
        <f t="shared" si="6"/>
        <v>0.31447900660513711</v>
      </c>
      <c r="X34" s="44">
        <f t="shared" si="7"/>
        <v>0.22222222222222221</v>
      </c>
    </row>
    <row r="35" spans="1:24" x14ac:dyDescent="0.2">
      <c r="A35" s="23" t="s">
        <v>74</v>
      </c>
      <c r="B35" s="30" t="s">
        <v>2</v>
      </c>
      <c r="C35" s="24">
        <v>2137167</v>
      </c>
      <c r="D35" s="25">
        <v>2218357</v>
      </c>
      <c r="E35" s="26">
        <f t="shared" si="0"/>
        <v>28588</v>
      </c>
      <c r="F35" s="25">
        <v>4384112</v>
      </c>
      <c r="G35" s="80">
        <v>0</v>
      </c>
      <c r="H35" s="90">
        <v>0</v>
      </c>
      <c r="I35" s="90">
        <v>0</v>
      </c>
      <c r="J35" s="98">
        <f t="shared" si="8"/>
        <v>337239.38461538462</v>
      </c>
      <c r="K35" s="24">
        <v>0</v>
      </c>
      <c r="L35" s="48">
        <v>0</v>
      </c>
      <c r="M35" s="48">
        <v>0</v>
      </c>
      <c r="N35" s="84">
        <v>0</v>
      </c>
      <c r="O35" s="24">
        <f t="shared" ref="O35:O52" si="9">C35+K35</f>
        <v>2137167</v>
      </c>
      <c r="P35" s="48">
        <f t="shared" ref="P35:P52" si="10">D35+L35</f>
        <v>2218357</v>
      </c>
      <c r="Q35" s="49">
        <f t="shared" ref="Q35:Q52" si="11">E35+M35</f>
        <v>28588</v>
      </c>
      <c r="R35" s="48">
        <f t="shared" ref="R35:R52" si="12">F35+N35</f>
        <v>4384112</v>
      </c>
      <c r="S35" s="27">
        <f t="shared" si="5"/>
        <v>9</v>
      </c>
      <c r="T35" s="28">
        <v>4</v>
      </c>
      <c r="U35" s="31">
        <v>0</v>
      </c>
      <c r="V35" s="23">
        <v>13</v>
      </c>
      <c r="W35" s="43">
        <f t="shared" ref="W35:W52" si="13">O35/SUM(O35:P35)</f>
        <v>0.49067965186278389</v>
      </c>
      <c r="X35" s="44">
        <f t="shared" ref="X35:X52" si="14">S35/SUM(S35:T35)</f>
        <v>0.69230769230769229</v>
      </c>
    </row>
    <row r="36" spans="1:24" x14ac:dyDescent="0.2">
      <c r="A36" s="23" t="s">
        <v>75</v>
      </c>
      <c r="B36" s="23" t="s">
        <v>76</v>
      </c>
      <c r="C36" s="24">
        <v>173585</v>
      </c>
      <c r="D36" s="25">
        <v>131870</v>
      </c>
      <c r="E36" s="26">
        <f t="shared" si="0"/>
        <v>10769</v>
      </c>
      <c r="F36" s="25">
        <v>316224</v>
      </c>
      <c r="G36" s="80">
        <v>0</v>
      </c>
      <c r="H36" s="90">
        <v>0</v>
      </c>
      <c r="I36" s="90">
        <v>0</v>
      </c>
      <c r="J36" s="98">
        <f t="shared" si="8"/>
        <v>316224</v>
      </c>
      <c r="K36" s="24">
        <v>0</v>
      </c>
      <c r="L36" s="48">
        <v>0</v>
      </c>
      <c r="M36" s="48">
        <v>0</v>
      </c>
      <c r="N36" s="84">
        <v>0</v>
      </c>
      <c r="O36" s="24">
        <f t="shared" si="9"/>
        <v>173585</v>
      </c>
      <c r="P36" s="48">
        <f t="shared" si="10"/>
        <v>131870</v>
      </c>
      <c r="Q36" s="49">
        <f t="shared" si="11"/>
        <v>10769</v>
      </c>
      <c r="R36" s="48">
        <f t="shared" si="12"/>
        <v>316224</v>
      </c>
      <c r="S36" s="27">
        <f t="shared" si="5"/>
        <v>1</v>
      </c>
      <c r="T36" s="28">
        <v>0</v>
      </c>
      <c r="U36" s="28">
        <v>0</v>
      </c>
      <c r="V36" s="23">
        <v>1</v>
      </c>
      <c r="W36" s="43">
        <f t="shared" si="13"/>
        <v>0.56828338053068372</v>
      </c>
      <c r="X36" s="44">
        <f t="shared" si="14"/>
        <v>1</v>
      </c>
    </row>
    <row r="37" spans="1:24" x14ac:dyDescent="0.2">
      <c r="A37" s="23" t="s">
        <v>77</v>
      </c>
      <c r="B37" s="30" t="s">
        <v>8</v>
      </c>
      <c r="C37" s="24">
        <v>2620233</v>
      </c>
      <c r="D37" s="25">
        <v>2412385</v>
      </c>
      <c r="E37" s="26">
        <f t="shared" si="0"/>
        <v>109508</v>
      </c>
      <c r="F37" s="25">
        <v>5142126</v>
      </c>
      <c r="G37" s="80">
        <v>506675</v>
      </c>
      <c r="H37" s="90">
        <v>1</v>
      </c>
      <c r="I37" s="90">
        <v>1</v>
      </c>
      <c r="J37" s="98">
        <f t="shared" si="8"/>
        <v>331103.64285714284</v>
      </c>
      <c r="K37" s="24">
        <v>110725</v>
      </c>
      <c r="L37" s="48">
        <v>105591</v>
      </c>
      <c r="M37" s="48">
        <v>-1938</v>
      </c>
      <c r="N37" s="84">
        <v>214378</v>
      </c>
      <c r="O37" s="24">
        <f t="shared" si="9"/>
        <v>2730958</v>
      </c>
      <c r="P37" s="48">
        <f t="shared" si="10"/>
        <v>2517976</v>
      </c>
      <c r="Q37" s="49">
        <f t="shared" si="11"/>
        <v>107570</v>
      </c>
      <c r="R37" s="48">
        <f t="shared" si="12"/>
        <v>5356504</v>
      </c>
      <c r="S37" s="27">
        <f t="shared" si="5"/>
        <v>12</v>
      </c>
      <c r="T37" s="28">
        <v>4</v>
      </c>
      <c r="U37" s="28">
        <v>0</v>
      </c>
      <c r="V37" s="23">
        <v>16</v>
      </c>
      <c r="W37" s="43">
        <f t="shared" si="13"/>
        <v>0.52028811945435016</v>
      </c>
      <c r="X37" s="44">
        <f t="shared" si="14"/>
        <v>0.75</v>
      </c>
    </row>
    <row r="38" spans="1:24" x14ac:dyDescent="0.2">
      <c r="A38" s="23" t="s">
        <v>78</v>
      </c>
      <c r="B38" s="23" t="s">
        <v>79</v>
      </c>
      <c r="C38" s="24">
        <v>856872</v>
      </c>
      <c r="D38" s="25">
        <v>410324</v>
      </c>
      <c r="E38" s="26">
        <f t="shared" si="0"/>
        <v>58739</v>
      </c>
      <c r="F38" s="25">
        <v>1325935</v>
      </c>
      <c r="G38" s="80">
        <v>0</v>
      </c>
      <c r="H38" s="90">
        <v>0</v>
      </c>
      <c r="I38" s="90">
        <v>0</v>
      </c>
      <c r="J38" s="98">
        <f t="shared" si="8"/>
        <v>265187</v>
      </c>
      <c r="K38" s="24">
        <v>0</v>
      </c>
      <c r="L38" s="48">
        <v>0</v>
      </c>
      <c r="M38" s="48">
        <v>0</v>
      </c>
      <c r="N38" s="84">
        <v>0</v>
      </c>
      <c r="O38" s="24">
        <f t="shared" si="9"/>
        <v>856872</v>
      </c>
      <c r="P38" s="48">
        <f t="shared" si="10"/>
        <v>410324</v>
      </c>
      <c r="Q38" s="49">
        <f t="shared" si="11"/>
        <v>58739</v>
      </c>
      <c r="R38" s="48">
        <f t="shared" si="12"/>
        <v>1325935</v>
      </c>
      <c r="S38" s="27">
        <f t="shared" si="5"/>
        <v>5</v>
      </c>
      <c r="T38" s="28">
        <v>0</v>
      </c>
      <c r="U38" s="28">
        <v>0</v>
      </c>
      <c r="V38" s="23">
        <v>5</v>
      </c>
      <c r="W38" s="43">
        <f t="shared" si="13"/>
        <v>0.67619531627309426</v>
      </c>
      <c r="X38" s="44">
        <f t="shared" si="14"/>
        <v>1</v>
      </c>
    </row>
    <row r="39" spans="1:24" x14ac:dyDescent="0.2">
      <c r="A39" s="23" t="s">
        <v>80</v>
      </c>
      <c r="B39" s="23" t="s">
        <v>81</v>
      </c>
      <c r="C39" s="24">
        <v>547290</v>
      </c>
      <c r="D39" s="25">
        <v>852919</v>
      </c>
      <c r="E39" s="26">
        <f t="shared" si="0"/>
        <v>307959</v>
      </c>
      <c r="F39" s="25">
        <v>1708168</v>
      </c>
      <c r="G39" s="80">
        <v>692343</v>
      </c>
      <c r="H39" s="90">
        <v>1</v>
      </c>
      <c r="I39" s="90">
        <v>1</v>
      </c>
      <c r="J39" s="98">
        <f t="shared" si="8"/>
        <v>338608.33333333331</v>
      </c>
      <c r="K39" s="24">
        <v>156205</v>
      </c>
      <c r="L39" s="48">
        <v>128372</v>
      </c>
      <c r="M39" s="48">
        <v>-251434</v>
      </c>
      <c r="N39" s="84">
        <v>33143</v>
      </c>
      <c r="O39" s="24">
        <f t="shared" si="9"/>
        <v>703495</v>
      </c>
      <c r="P39" s="48">
        <f t="shared" si="10"/>
        <v>981291</v>
      </c>
      <c r="Q39" s="49">
        <f t="shared" si="11"/>
        <v>56525</v>
      </c>
      <c r="R39" s="48">
        <f t="shared" si="12"/>
        <v>1741311</v>
      </c>
      <c r="S39" s="27">
        <f t="shared" si="5"/>
        <v>1</v>
      </c>
      <c r="T39" s="28">
        <v>4</v>
      </c>
      <c r="U39" s="28">
        <v>0</v>
      </c>
      <c r="V39" s="23">
        <v>5</v>
      </c>
      <c r="W39" s="43">
        <f t="shared" si="13"/>
        <v>0.41755748207784255</v>
      </c>
      <c r="X39" s="44">
        <f t="shared" si="14"/>
        <v>0.2</v>
      </c>
    </row>
    <row r="40" spans="1:24" x14ac:dyDescent="0.2">
      <c r="A40" s="23" t="s">
        <v>82</v>
      </c>
      <c r="B40" s="30" t="s">
        <v>1</v>
      </c>
      <c r="C40" s="24">
        <v>2710070</v>
      </c>
      <c r="D40" s="25">
        <v>2793538</v>
      </c>
      <c r="E40" s="26">
        <f t="shared" si="0"/>
        <v>52722</v>
      </c>
      <c r="F40" s="25">
        <v>5556330</v>
      </c>
      <c r="G40" s="80">
        <v>0</v>
      </c>
      <c r="H40" s="90">
        <v>0</v>
      </c>
      <c r="I40" s="90">
        <v>0</v>
      </c>
      <c r="J40" s="98">
        <f t="shared" si="8"/>
        <v>308685</v>
      </c>
      <c r="K40" s="24">
        <v>0</v>
      </c>
      <c r="L40" s="48">
        <v>0</v>
      </c>
      <c r="M40" s="48">
        <v>0</v>
      </c>
      <c r="N40" s="84">
        <v>0</v>
      </c>
      <c r="O40" s="24">
        <f t="shared" si="9"/>
        <v>2710070</v>
      </c>
      <c r="P40" s="48">
        <f t="shared" si="10"/>
        <v>2793538</v>
      </c>
      <c r="Q40" s="49">
        <f t="shared" si="11"/>
        <v>52722</v>
      </c>
      <c r="R40" s="48">
        <f t="shared" si="12"/>
        <v>5556330</v>
      </c>
      <c r="S40" s="27">
        <f t="shared" si="5"/>
        <v>13</v>
      </c>
      <c r="T40" s="28">
        <v>5</v>
      </c>
      <c r="U40" s="28">
        <v>0</v>
      </c>
      <c r="V40" s="23">
        <v>18</v>
      </c>
      <c r="W40" s="43">
        <f t="shared" si="13"/>
        <v>0.49241697446475113</v>
      </c>
      <c r="X40" s="44">
        <f t="shared" si="14"/>
        <v>0.72222222222222221</v>
      </c>
    </row>
    <row r="41" spans="1:24" x14ac:dyDescent="0.2">
      <c r="A41" s="23" t="s">
        <v>83</v>
      </c>
      <c r="B41" s="23" t="s">
        <v>84</v>
      </c>
      <c r="C41" s="24">
        <v>161926</v>
      </c>
      <c r="D41" s="25">
        <v>232679</v>
      </c>
      <c r="E41" s="26">
        <f t="shared" si="0"/>
        <v>33170</v>
      </c>
      <c r="F41" s="25">
        <v>427775</v>
      </c>
      <c r="G41" s="80">
        <v>0</v>
      </c>
      <c r="H41" s="90">
        <v>0</v>
      </c>
      <c r="I41" s="90">
        <v>0</v>
      </c>
      <c r="J41" s="98">
        <f t="shared" si="8"/>
        <v>213887.5</v>
      </c>
      <c r="K41" s="24">
        <v>0</v>
      </c>
      <c r="L41" s="48">
        <v>0</v>
      </c>
      <c r="M41" s="48">
        <v>0</v>
      </c>
      <c r="N41" s="84">
        <v>0</v>
      </c>
      <c r="O41" s="24">
        <f t="shared" si="9"/>
        <v>161926</v>
      </c>
      <c r="P41" s="48">
        <f t="shared" si="10"/>
        <v>232679</v>
      </c>
      <c r="Q41" s="49">
        <f t="shared" si="11"/>
        <v>33170</v>
      </c>
      <c r="R41" s="48">
        <f t="shared" si="12"/>
        <v>427775</v>
      </c>
      <c r="S41" s="27">
        <f t="shared" si="5"/>
        <v>0</v>
      </c>
      <c r="T41" s="28">
        <v>2</v>
      </c>
      <c r="U41" s="28">
        <v>0</v>
      </c>
      <c r="V41" s="23">
        <v>2</v>
      </c>
      <c r="W41" s="43">
        <f t="shared" si="13"/>
        <v>0.41034959009642552</v>
      </c>
      <c r="X41" s="44">
        <f t="shared" si="14"/>
        <v>0</v>
      </c>
    </row>
    <row r="42" spans="1:24" x14ac:dyDescent="0.2">
      <c r="A42" s="23" t="s">
        <v>85</v>
      </c>
      <c r="B42" s="23" t="s">
        <v>86</v>
      </c>
      <c r="C42" s="24">
        <v>1026129</v>
      </c>
      <c r="D42" s="25">
        <v>714191</v>
      </c>
      <c r="E42" s="26">
        <f t="shared" si="0"/>
        <v>62414</v>
      </c>
      <c r="F42" s="25">
        <v>1802734</v>
      </c>
      <c r="G42" s="80">
        <v>437333</v>
      </c>
      <c r="H42" s="90">
        <v>1</v>
      </c>
      <c r="I42" s="90">
        <v>1</v>
      </c>
      <c r="J42" s="98">
        <f t="shared" si="8"/>
        <v>273080.2</v>
      </c>
      <c r="K42" s="24">
        <v>93736</v>
      </c>
      <c r="L42" s="48">
        <v>84050</v>
      </c>
      <c r="M42" s="48">
        <v>-22500</v>
      </c>
      <c r="N42" s="84">
        <v>155286</v>
      </c>
      <c r="O42" s="24">
        <f t="shared" si="9"/>
        <v>1119865</v>
      </c>
      <c r="P42" s="48">
        <f t="shared" si="10"/>
        <v>798241</v>
      </c>
      <c r="Q42" s="49">
        <f t="shared" si="11"/>
        <v>39914</v>
      </c>
      <c r="R42" s="48">
        <f t="shared" si="12"/>
        <v>1958020</v>
      </c>
      <c r="S42" s="27">
        <f t="shared" si="5"/>
        <v>6</v>
      </c>
      <c r="T42" s="28">
        <v>1</v>
      </c>
      <c r="U42" s="28">
        <v>0</v>
      </c>
      <c r="V42" s="23">
        <v>7</v>
      </c>
      <c r="W42" s="43">
        <f t="shared" si="13"/>
        <v>0.58383895363447069</v>
      </c>
      <c r="X42" s="44">
        <f t="shared" si="14"/>
        <v>0.8571428571428571</v>
      </c>
    </row>
    <row r="43" spans="1:24" x14ac:dyDescent="0.2">
      <c r="A43" s="23" t="s">
        <v>87</v>
      </c>
      <c r="B43" s="23" t="s">
        <v>88</v>
      </c>
      <c r="C43" s="24">
        <v>207640</v>
      </c>
      <c r="D43" s="25">
        <v>153789</v>
      </c>
      <c r="E43" s="26">
        <f t="shared" si="0"/>
        <v>0</v>
      </c>
      <c r="F43" s="25">
        <v>361429</v>
      </c>
      <c r="G43" s="80">
        <v>0</v>
      </c>
      <c r="H43" s="90">
        <v>0</v>
      </c>
      <c r="I43" s="90">
        <v>0</v>
      </c>
      <c r="J43" s="98">
        <f t="shared" si="8"/>
        <v>361429</v>
      </c>
      <c r="K43" s="24">
        <v>0</v>
      </c>
      <c r="L43" s="48">
        <v>0</v>
      </c>
      <c r="M43" s="48">
        <v>0</v>
      </c>
      <c r="N43" s="84">
        <v>0</v>
      </c>
      <c r="O43" s="24">
        <f t="shared" si="9"/>
        <v>207640</v>
      </c>
      <c r="P43" s="48">
        <f t="shared" si="10"/>
        <v>153789</v>
      </c>
      <c r="Q43" s="49">
        <f t="shared" si="11"/>
        <v>0</v>
      </c>
      <c r="R43" s="48">
        <f t="shared" si="12"/>
        <v>361429</v>
      </c>
      <c r="S43" s="27">
        <f t="shared" si="5"/>
        <v>1</v>
      </c>
      <c r="T43" s="28">
        <v>0</v>
      </c>
      <c r="U43" s="28">
        <v>0</v>
      </c>
      <c r="V43" s="23">
        <v>1</v>
      </c>
      <c r="W43" s="43">
        <f t="shared" si="13"/>
        <v>0.57449734249326978</v>
      </c>
      <c r="X43" s="44">
        <f t="shared" si="14"/>
        <v>1</v>
      </c>
    </row>
    <row r="44" spans="1:24" x14ac:dyDescent="0.2">
      <c r="A44" s="23" t="s">
        <v>89</v>
      </c>
      <c r="B44" s="23" t="s">
        <v>90</v>
      </c>
      <c r="C44" s="24">
        <v>1369562</v>
      </c>
      <c r="D44" s="25">
        <v>796513</v>
      </c>
      <c r="E44" s="26">
        <f t="shared" si="0"/>
        <v>117652</v>
      </c>
      <c r="F44" s="25">
        <v>2283727</v>
      </c>
      <c r="G44" s="80">
        <v>241241</v>
      </c>
      <c r="H44" s="90">
        <v>1</v>
      </c>
      <c r="I44" s="90">
        <v>0</v>
      </c>
      <c r="J44" s="98">
        <f t="shared" si="8"/>
        <v>255310.75</v>
      </c>
      <c r="K44" s="24">
        <v>0</v>
      </c>
      <c r="L44" s="48">
        <v>79021</v>
      </c>
      <c r="M44" s="48">
        <v>-56858</v>
      </c>
      <c r="N44" s="84">
        <v>22163</v>
      </c>
      <c r="O44" s="24">
        <f t="shared" si="9"/>
        <v>1369562</v>
      </c>
      <c r="P44" s="48">
        <f t="shared" si="10"/>
        <v>875534</v>
      </c>
      <c r="Q44" s="49">
        <f t="shared" si="11"/>
        <v>60794</v>
      </c>
      <c r="R44" s="48">
        <f t="shared" si="12"/>
        <v>2305890</v>
      </c>
      <c r="S44" s="27">
        <f t="shared" si="5"/>
        <v>7</v>
      </c>
      <c r="T44" s="28">
        <v>2</v>
      </c>
      <c r="U44" s="28">
        <v>0</v>
      </c>
      <c r="V44" s="23">
        <v>9</v>
      </c>
      <c r="W44" s="43">
        <f t="shared" si="13"/>
        <v>0.61002380299105252</v>
      </c>
      <c r="X44" s="44">
        <f t="shared" si="14"/>
        <v>0.77777777777777779</v>
      </c>
    </row>
    <row r="45" spans="1:24" x14ac:dyDescent="0.2">
      <c r="A45" s="23" t="s">
        <v>91</v>
      </c>
      <c r="B45" s="30" t="s">
        <v>5</v>
      </c>
      <c r="C45" s="24">
        <v>4429270</v>
      </c>
      <c r="D45" s="25">
        <v>2949900</v>
      </c>
      <c r="E45" s="26">
        <f t="shared" si="0"/>
        <v>285038</v>
      </c>
      <c r="F45" s="25">
        <v>7664208</v>
      </c>
      <c r="G45" s="80">
        <v>860504</v>
      </c>
      <c r="H45" s="90">
        <v>4</v>
      </c>
      <c r="I45" s="90">
        <v>1</v>
      </c>
      <c r="J45" s="98">
        <f t="shared" si="8"/>
        <v>219474.32258064515</v>
      </c>
      <c r="K45" s="24">
        <v>76190</v>
      </c>
      <c r="L45" s="48">
        <v>364076</v>
      </c>
      <c r="M45" s="48">
        <v>-92973</v>
      </c>
      <c r="N45" s="84">
        <v>347293</v>
      </c>
      <c r="O45" s="24">
        <f t="shared" si="9"/>
        <v>4505460</v>
      </c>
      <c r="P45" s="48">
        <f t="shared" si="10"/>
        <v>3313976</v>
      </c>
      <c r="Q45" s="49">
        <f t="shared" si="11"/>
        <v>192065</v>
      </c>
      <c r="R45" s="48">
        <f t="shared" si="12"/>
        <v>8011501</v>
      </c>
      <c r="S45" s="27">
        <f t="shared" si="5"/>
        <v>24</v>
      </c>
      <c r="T45" s="28">
        <v>12</v>
      </c>
      <c r="U45" s="28">
        <v>0</v>
      </c>
      <c r="V45" s="23">
        <v>36</v>
      </c>
      <c r="W45" s="43">
        <f t="shared" si="13"/>
        <v>0.57618733627335783</v>
      </c>
      <c r="X45" s="44">
        <f t="shared" si="14"/>
        <v>0.66666666666666663</v>
      </c>
    </row>
    <row r="46" spans="1:24" x14ac:dyDescent="0.2">
      <c r="A46" s="23" t="s">
        <v>92</v>
      </c>
      <c r="B46" s="23" t="s">
        <v>93</v>
      </c>
      <c r="C46" s="24">
        <v>647873</v>
      </c>
      <c r="D46" s="25">
        <v>324309</v>
      </c>
      <c r="E46" s="26">
        <f t="shared" si="0"/>
        <v>26715</v>
      </c>
      <c r="F46" s="25">
        <v>998897</v>
      </c>
      <c r="G46" s="80">
        <v>0</v>
      </c>
      <c r="H46" s="90">
        <v>0</v>
      </c>
      <c r="I46" s="90">
        <v>0</v>
      </c>
      <c r="J46" s="98">
        <f t="shared" si="8"/>
        <v>249724.25</v>
      </c>
      <c r="K46" s="24">
        <v>0</v>
      </c>
      <c r="L46" s="48">
        <v>0</v>
      </c>
      <c r="M46" s="48">
        <v>0</v>
      </c>
      <c r="N46" s="84">
        <v>0</v>
      </c>
      <c r="O46" s="24">
        <f t="shared" si="9"/>
        <v>647873</v>
      </c>
      <c r="P46" s="48">
        <f t="shared" si="10"/>
        <v>324309</v>
      </c>
      <c r="Q46" s="49">
        <f t="shared" si="11"/>
        <v>26715</v>
      </c>
      <c r="R46" s="48">
        <f t="shared" si="12"/>
        <v>998897</v>
      </c>
      <c r="S46" s="27">
        <f t="shared" si="5"/>
        <v>3</v>
      </c>
      <c r="T46" s="28">
        <v>1</v>
      </c>
      <c r="U46" s="28">
        <v>0</v>
      </c>
      <c r="V46" s="23">
        <v>4</v>
      </c>
      <c r="W46" s="43">
        <f t="shared" si="13"/>
        <v>0.66641122752735604</v>
      </c>
      <c r="X46" s="44">
        <f t="shared" si="14"/>
        <v>0.75</v>
      </c>
    </row>
    <row r="47" spans="1:24" x14ac:dyDescent="0.2">
      <c r="A47" s="23" t="s">
        <v>94</v>
      </c>
      <c r="B47" s="23" t="s">
        <v>95</v>
      </c>
      <c r="C47" s="24">
        <v>67543</v>
      </c>
      <c r="D47" s="25">
        <v>208600</v>
      </c>
      <c r="E47" s="26">
        <f t="shared" si="0"/>
        <v>13788</v>
      </c>
      <c r="F47" s="25">
        <v>289931</v>
      </c>
      <c r="G47" s="80">
        <v>0</v>
      </c>
      <c r="H47" s="90">
        <v>0</v>
      </c>
      <c r="I47" s="90">
        <v>0</v>
      </c>
      <c r="J47" s="98">
        <f t="shared" si="8"/>
        <v>289931</v>
      </c>
      <c r="K47" s="24">
        <v>0</v>
      </c>
      <c r="L47" s="48">
        <v>0</v>
      </c>
      <c r="M47" s="48">
        <v>0</v>
      </c>
      <c r="N47" s="84">
        <v>0</v>
      </c>
      <c r="O47" s="24">
        <f t="shared" si="9"/>
        <v>67543</v>
      </c>
      <c r="P47" s="48">
        <f t="shared" si="10"/>
        <v>208600</v>
      </c>
      <c r="Q47" s="49">
        <f t="shared" si="11"/>
        <v>13788</v>
      </c>
      <c r="R47" s="48">
        <f t="shared" si="12"/>
        <v>289931</v>
      </c>
      <c r="S47" s="27">
        <f t="shared" si="5"/>
        <v>0</v>
      </c>
      <c r="T47" s="28">
        <v>1</v>
      </c>
      <c r="U47" s="28">
        <v>0</v>
      </c>
      <c r="V47" s="23">
        <v>1</v>
      </c>
      <c r="W47" s="43">
        <f t="shared" si="13"/>
        <v>0.24459428629369565</v>
      </c>
      <c r="X47" s="44">
        <f t="shared" si="14"/>
        <v>0</v>
      </c>
    </row>
    <row r="48" spans="1:24" x14ac:dyDescent="0.2">
      <c r="A48" s="23" t="s">
        <v>96</v>
      </c>
      <c r="B48" s="30" t="s">
        <v>7</v>
      </c>
      <c r="C48" s="24">
        <v>1876761</v>
      </c>
      <c r="D48" s="25">
        <v>1806025</v>
      </c>
      <c r="E48" s="26">
        <f t="shared" si="0"/>
        <v>57669</v>
      </c>
      <c r="F48" s="25">
        <v>3740455</v>
      </c>
      <c r="G48" s="80">
        <v>0</v>
      </c>
      <c r="H48" s="90">
        <v>0</v>
      </c>
      <c r="I48" s="90">
        <v>0</v>
      </c>
      <c r="J48" s="98">
        <f t="shared" si="8"/>
        <v>340041.36363636365</v>
      </c>
      <c r="K48" s="24">
        <v>0</v>
      </c>
      <c r="L48" s="48">
        <v>0</v>
      </c>
      <c r="M48" s="48">
        <v>0</v>
      </c>
      <c r="N48" s="84">
        <v>0</v>
      </c>
      <c r="O48" s="24">
        <f t="shared" si="9"/>
        <v>1876761</v>
      </c>
      <c r="P48" s="48">
        <f t="shared" si="10"/>
        <v>1806025</v>
      </c>
      <c r="Q48" s="49">
        <f t="shared" si="11"/>
        <v>57669</v>
      </c>
      <c r="R48" s="48">
        <f t="shared" si="12"/>
        <v>3740455</v>
      </c>
      <c r="S48" s="27">
        <f t="shared" si="5"/>
        <v>8</v>
      </c>
      <c r="T48" s="28">
        <v>3</v>
      </c>
      <c r="U48" s="31">
        <v>0</v>
      </c>
      <c r="V48" s="23">
        <v>11</v>
      </c>
      <c r="W48" s="43">
        <f t="shared" si="13"/>
        <v>0.50960359901444174</v>
      </c>
      <c r="X48" s="44">
        <f t="shared" si="14"/>
        <v>0.72727272727272729</v>
      </c>
    </row>
    <row r="49" spans="1:24" x14ac:dyDescent="0.2">
      <c r="A49" s="23" t="s">
        <v>97</v>
      </c>
      <c r="B49" s="23" t="s">
        <v>98</v>
      </c>
      <c r="C49" s="24">
        <v>1369540</v>
      </c>
      <c r="D49" s="25">
        <v>1636726</v>
      </c>
      <c r="E49" s="26">
        <f t="shared" si="0"/>
        <v>0</v>
      </c>
      <c r="F49" s="25">
        <v>3006266</v>
      </c>
      <c r="G49" s="80">
        <v>0</v>
      </c>
      <c r="H49" s="90">
        <v>0</v>
      </c>
      <c r="I49" s="90">
        <v>0</v>
      </c>
      <c r="J49" s="98">
        <f t="shared" si="8"/>
        <v>300626.59999999998</v>
      </c>
      <c r="K49" s="24">
        <v>0</v>
      </c>
      <c r="L49" s="48">
        <v>0</v>
      </c>
      <c r="M49" s="48">
        <v>0</v>
      </c>
      <c r="N49" s="84">
        <v>0</v>
      </c>
      <c r="O49" s="24">
        <f t="shared" si="9"/>
        <v>1369540</v>
      </c>
      <c r="P49" s="48">
        <f t="shared" si="10"/>
        <v>1636726</v>
      </c>
      <c r="Q49" s="49">
        <f t="shared" si="11"/>
        <v>0</v>
      </c>
      <c r="R49" s="48">
        <f t="shared" si="12"/>
        <v>3006266</v>
      </c>
      <c r="S49" s="27">
        <f t="shared" si="5"/>
        <v>4</v>
      </c>
      <c r="T49" s="28">
        <v>6</v>
      </c>
      <c r="U49" s="28">
        <v>0</v>
      </c>
      <c r="V49" s="23">
        <v>10</v>
      </c>
      <c r="W49" s="43">
        <f t="shared" si="13"/>
        <v>0.455561816552494</v>
      </c>
      <c r="X49" s="44">
        <f t="shared" si="14"/>
        <v>0.4</v>
      </c>
    </row>
    <row r="50" spans="1:24" x14ac:dyDescent="0.2">
      <c r="A50" s="23" t="s">
        <v>99</v>
      </c>
      <c r="B50" s="23" t="s">
        <v>100</v>
      </c>
      <c r="C50" s="24">
        <v>384253</v>
      </c>
      <c r="D50" s="25">
        <v>257101</v>
      </c>
      <c r="E50" s="26">
        <f t="shared" si="0"/>
        <v>0</v>
      </c>
      <c r="F50" s="25">
        <v>641354</v>
      </c>
      <c r="G50" s="80">
        <v>0</v>
      </c>
      <c r="H50" s="90">
        <v>0</v>
      </c>
      <c r="I50" s="90">
        <v>0</v>
      </c>
      <c r="J50" s="98">
        <f t="shared" si="8"/>
        <v>213784.66666666666</v>
      </c>
      <c r="K50" s="24">
        <v>0</v>
      </c>
      <c r="L50" s="48">
        <v>0</v>
      </c>
      <c r="M50" s="48">
        <v>0</v>
      </c>
      <c r="N50" s="84">
        <v>0</v>
      </c>
      <c r="O50" s="24">
        <f t="shared" si="9"/>
        <v>384253</v>
      </c>
      <c r="P50" s="48">
        <f t="shared" si="10"/>
        <v>257101</v>
      </c>
      <c r="Q50" s="49">
        <f t="shared" si="11"/>
        <v>0</v>
      </c>
      <c r="R50" s="48">
        <f t="shared" si="12"/>
        <v>641354</v>
      </c>
      <c r="S50" s="27">
        <f t="shared" si="5"/>
        <v>2</v>
      </c>
      <c r="T50" s="28">
        <v>1</v>
      </c>
      <c r="U50" s="28">
        <v>0</v>
      </c>
      <c r="V50" s="23">
        <v>3</v>
      </c>
      <c r="W50" s="43">
        <f t="shared" si="13"/>
        <v>0.59912778278454648</v>
      </c>
      <c r="X50" s="44">
        <f t="shared" si="14"/>
        <v>0.66666666666666663</v>
      </c>
    </row>
    <row r="51" spans="1:24" x14ac:dyDescent="0.2">
      <c r="A51" s="23" t="s">
        <v>101</v>
      </c>
      <c r="B51" s="30" t="s">
        <v>11</v>
      </c>
      <c r="C51" s="24">
        <v>1401995</v>
      </c>
      <c r="D51" s="25">
        <v>1445015</v>
      </c>
      <c r="E51" s="26">
        <f t="shared" si="0"/>
        <v>19040</v>
      </c>
      <c r="F51" s="25">
        <v>2866050</v>
      </c>
      <c r="G51" s="80">
        <v>0</v>
      </c>
      <c r="H51" s="90">
        <v>0</v>
      </c>
      <c r="I51" s="90">
        <v>0</v>
      </c>
      <c r="J51" s="98">
        <f t="shared" si="8"/>
        <v>358256.25</v>
      </c>
      <c r="K51" s="24">
        <v>0</v>
      </c>
      <c r="L51" s="48">
        <v>0</v>
      </c>
      <c r="M51" s="48">
        <v>0</v>
      </c>
      <c r="N51" s="84">
        <v>0</v>
      </c>
      <c r="O51" s="24">
        <f t="shared" si="9"/>
        <v>1401995</v>
      </c>
      <c r="P51" s="48">
        <f t="shared" si="10"/>
        <v>1445015</v>
      </c>
      <c r="Q51" s="49">
        <f t="shared" si="11"/>
        <v>19040</v>
      </c>
      <c r="R51" s="48">
        <f t="shared" si="12"/>
        <v>2866050</v>
      </c>
      <c r="S51" s="27">
        <f t="shared" si="5"/>
        <v>5</v>
      </c>
      <c r="T51" s="28">
        <v>3</v>
      </c>
      <c r="U51" s="28">
        <v>0</v>
      </c>
      <c r="V51" s="23">
        <v>8</v>
      </c>
      <c r="W51" s="43">
        <f t="shared" si="13"/>
        <v>0.49244470514680316</v>
      </c>
      <c r="X51" s="44">
        <f t="shared" si="14"/>
        <v>0.625</v>
      </c>
    </row>
    <row r="52" spans="1:24" x14ac:dyDescent="0.2">
      <c r="A52" s="23" t="s">
        <v>102</v>
      </c>
      <c r="B52" s="23" t="s">
        <v>103</v>
      </c>
      <c r="C52" s="24">
        <v>166452</v>
      </c>
      <c r="D52" s="25">
        <v>57573</v>
      </c>
      <c r="E52" s="26">
        <f t="shared" si="0"/>
        <v>26675</v>
      </c>
      <c r="F52" s="25">
        <v>250700</v>
      </c>
      <c r="G52" s="80">
        <v>0</v>
      </c>
      <c r="H52" s="90">
        <v>0</v>
      </c>
      <c r="I52" s="90">
        <v>0</v>
      </c>
      <c r="J52" s="98">
        <f t="shared" si="8"/>
        <v>250700</v>
      </c>
      <c r="K52" s="24">
        <v>0</v>
      </c>
      <c r="L52" s="48">
        <v>0</v>
      </c>
      <c r="M52" s="48">
        <v>0</v>
      </c>
      <c r="N52" s="84">
        <v>0</v>
      </c>
      <c r="O52" s="24">
        <f t="shared" si="9"/>
        <v>166452</v>
      </c>
      <c r="P52" s="48">
        <f t="shared" si="10"/>
        <v>57573</v>
      </c>
      <c r="Q52" s="49">
        <f t="shared" si="11"/>
        <v>26675</v>
      </c>
      <c r="R52" s="48">
        <f t="shared" si="12"/>
        <v>250700</v>
      </c>
      <c r="S52" s="27">
        <f t="shared" si="5"/>
        <v>1</v>
      </c>
      <c r="T52" s="28">
        <v>0</v>
      </c>
      <c r="U52" s="28">
        <v>0</v>
      </c>
      <c r="V52" s="23">
        <v>1</v>
      </c>
      <c r="W52" s="43">
        <f t="shared" si="13"/>
        <v>0.74300636089722127</v>
      </c>
      <c r="X52" s="44">
        <f t="shared" si="14"/>
        <v>1</v>
      </c>
    </row>
    <row r="53" spans="1:24" x14ac:dyDescent="0.2">
      <c r="A53" s="23"/>
      <c r="B53" s="23"/>
      <c r="C53" s="24"/>
      <c r="D53" s="25"/>
      <c r="E53" s="26"/>
      <c r="F53" s="25"/>
      <c r="K53" s="24"/>
      <c r="L53" s="48"/>
      <c r="M53" s="48"/>
      <c r="N53" s="84"/>
      <c r="O53" s="24"/>
      <c r="P53" s="25"/>
      <c r="Q53" s="26"/>
      <c r="R53" s="25"/>
      <c r="S53" s="32"/>
      <c r="T53" s="23"/>
      <c r="U53" s="28"/>
      <c r="V53" s="23"/>
    </row>
    <row r="54" spans="1:24" s="51" customFormat="1" x14ac:dyDescent="0.2">
      <c r="A54" s="33" t="s">
        <v>13</v>
      </c>
      <c r="B54" s="33"/>
      <c r="C54" s="34">
        <f>SUM(C3:C52)</f>
        <v>57622827</v>
      </c>
      <c r="D54" s="35">
        <f t="shared" ref="D54:N54" si="15">SUM(D3:D52)</f>
        <v>59214910</v>
      </c>
      <c r="E54" s="35">
        <f t="shared" si="15"/>
        <v>5508283</v>
      </c>
      <c r="F54" s="35">
        <f t="shared" si="15"/>
        <v>122346020</v>
      </c>
      <c r="G54" s="88">
        <f>SUM(G3:G52)</f>
        <v>10491398</v>
      </c>
      <c r="H54" s="91">
        <f t="shared" ref="H54:I54" si="16">SUM(H3:H52)</f>
        <v>26</v>
      </c>
      <c r="I54" s="91">
        <f t="shared" si="16"/>
        <v>21</v>
      </c>
      <c r="J54" s="99" t="s">
        <v>14</v>
      </c>
      <c r="K54" s="34">
        <f t="shared" si="15"/>
        <v>2414055</v>
      </c>
      <c r="L54" s="35">
        <f t="shared" si="15"/>
        <v>2899639</v>
      </c>
      <c r="M54" s="35">
        <f t="shared" si="15"/>
        <v>-1731274</v>
      </c>
      <c r="N54" s="85">
        <f t="shared" si="15"/>
        <v>3582420</v>
      </c>
      <c r="O54" s="34">
        <f>SUM(O3:O52)</f>
        <v>60036882</v>
      </c>
      <c r="P54" s="35">
        <f t="shared" ref="P54:R54" si="17">SUM(P3:P52)</f>
        <v>62114549</v>
      </c>
      <c r="Q54" s="35">
        <f t="shared" si="17"/>
        <v>3777009</v>
      </c>
      <c r="R54" s="35">
        <f t="shared" si="17"/>
        <v>125928440</v>
      </c>
      <c r="S54" s="36">
        <f>SUM(S3:S52)</f>
        <v>234</v>
      </c>
      <c r="T54" s="37">
        <f t="shared" ref="T54:V54" si="18">SUM(T3:T52)</f>
        <v>201</v>
      </c>
      <c r="U54" s="37">
        <f t="shared" si="18"/>
        <v>0</v>
      </c>
      <c r="V54" s="37">
        <f t="shared" si="18"/>
        <v>435</v>
      </c>
      <c r="W54" s="46">
        <f>O54/SUM(O54:P54)</f>
        <v>0.4914955273835474</v>
      </c>
      <c r="X54" s="47">
        <f>S54/V54</f>
        <v>0.53793103448275859</v>
      </c>
    </row>
    <row r="55" spans="1:24" x14ac:dyDescent="0.2">
      <c r="A55" s="23" t="s">
        <v>109</v>
      </c>
      <c r="B55" s="23">
        <f>COUNTIF(B3:B52,"*")</f>
        <v>50</v>
      </c>
      <c r="C55" s="24"/>
      <c r="D55" s="25"/>
      <c r="E55" s="25"/>
      <c r="F55" s="25"/>
      <c r="K55" s="24"/>
      <c r="L55" s="48"/>
      <c r="M55" s="48"/>
      <c r="N55" s="84"/>
      <c r="O55" s="24"/>
      <c r="P55" s="25"/>
      <c r="Q55" s="25"/>
      <c r="R55" s="25"/>
      <c r="S55" s="32"/>
      <c r="T55" s="23"/>
      <c r="U55" s="28"/>
      <c r="V55" s="23"/>
      <c r="W55" s="9">
        <f>ROUND(V54*W54,0)</f>
        <v>214</v>
      </c>
    </row>
    <row r="56" spans="1:24" x14ac:dyDescent="0.2">
      <c r="A56" s="23" t="s">
        <v>110</v>
      </c>
      <c r="B56" s="23"/>
      <c r="C56" s="24"/>
      <c r="D56" s="25"/>
      <c r="E56" s="25"/>
      <c r="F56" s="25"/>
      <c r="K56" s="24"/>
      <c r="L56" s="48"/>
      <c r="M56" s="48"/>
      <c r="N56" s="84"/>
      <c r="O56" s="24"/>
      <c r="P56" s="25"/>
      <c r="Q56" s="25"/>
      <c r="R56" s="25"/>
      <c r="S56" s="32"/>
      <c r="T56" s="23"/>
      <c r="U56" s="28"/>
      <c r="V56" s="23"/>
    </row>
    <row r="57" spans="1:24" x14ac:dyDescent="0.2">
      <c r="A57" s="23"/>
      <c r="B57" s="23"/>
      <c r="C57" s="24"/>
      <c r="D57" s="25"/>
      <c r="E57" s="25"/>
      <c r="F57" s="25"/>
      <c r="K57" s="24"/>
      <c r="L57" s="48"/>
      <c r="M57" s="48"/>
      <c r="N57" s="84"/>
      <c r="O57" s="24"/>
      <c r="P57" s="25"/>
      <c r="Q57" s="25"/>
      <c r="R57" s="25"/>
      <c r="S57" s="32"/>
      <c r="T57" s="23"/>
      <c r="U57" s="28"/>
      <c r="V57" s="23"/>
    </row>
    <row r="58" spans="1:24" x14ac:dyDescent="0.2">
      <c r="A58" s="5" t="s">
        <v>187</v>
      </c>
    </row>
  </sheetData>
  <sheetProtection sheet="1" formatCells="0" formatColumns="0" formatRows="0" insertColumns="0" insertRows="0" deleteColumns="0" deleteRows="0" sort="0" autoFilter="0" pivotTables="0"/>
  <autoFilter ref="A2:X52" xr:uid="{00000000-0009-0000-0000-000000000000}"/>
  <sortState xmlns:xlrd2="http://schemas.microsoft.com/office/spreadsheetml/2017/richdata2" ref="A5:X54">
    <sortCondition ref="A5:A54"/>
  </sortState>
  <pageMargins left="0.7" right="0.7" top="0.75" bottom="0.75" header="0.3" footer="0.3"/>
  <ignoredErrors>
    <ignoredError sqref="O57:V57 O53:V54 O1 Q1:S1 S4:W52 S55:V55 U1:V1 W54:X54 S3:W3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87"/>
  <sheetViews>
    <sheetView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N22" sqref="N22"/>
    </sheetView>
  </sheetViews>
  <sheetFormatPr baseColWidth="10" defaultRowHeight="16" x14ac:dyDescent="0.2"/>
  <cols>
    <col min="1" max="1" width="22.1640625" customWidth="1"/>
    <col min="2" max="2" width="5.6640625" bestFit="1" customWidth="1"/>
    <col min="4" max="4" width="10.83203125" style="63"/>
    <col min="6" max="6" width="10.83203125" style="78"/>
    <col min="7" max="7" width="10.83203125" style="79"/>
    <col min="8" max="8" width="10.83203125" style="63"/>
    <col min="11" max="11" width="10.83203125" style="63"/>
    <col min="13" max="13" width="10.83203125" style="79"/>
    <col min="14" max="14" width="10.83203125" style="80"/>
    <col min="15" max="17" width="10.83203125" style="79"/>
    <col min="18" max="18" width="10.83203125" style="80"/>
    <col min="19" max="21" width="10.83203125" style="79"/>
    <col min="22" max="22" width="52.33203125" style="63" bestFit="1" customWidth="1"/>
  </cols>
  <sheetData>
    <row r="1" spans="1:22" x14ac:dyDescent="0.2">
      <c r="A1" s="12"/>
      <c r="B1" s="12" t="s">
        <v>14</v>
      </c>
      <c r="C1" s="12"/>
      <c r="D1" s="13"/>
      <c r="E1" s="14" t="s">
        <v>111</v>
      </c>
      <c r="F1" s="53"/>
      <c r="G1" s="15"/>
      <c r="H1" s="16"/>
      <c r="I1" s="17" t="s">
        <v>112</v>
      </c>
      <c r="J1" s="18"/>
      <c r="K1" s="54" t="s">
        <v>113</v>
      </c>
      <c r="L1" s="58"/>
      <c r="M1" s="55" t="s">
        <v>183</v>
      </c>
      <c r="N1" s="54"/>
      <c r="O1" s="56" t="s">
        <v>114</v>
      </c>
      <c r="P1" s="57"/>
      <c r="Q1" s="58"/>
      <c r="R1" s="54"/>
      <c r="S1" s="58" t="s">
        <v>115</v>
      </c>
      <c r="T1" s="58"/>
      <c r="U1" s="58"/>
      <c r="V1" s="101"/>
    </row>
    <row r="2" spans="1:22" x14ac:dyDescent="0.2">
      <c r="A2" s="19" t="s">
        <v>0</v>
      </c>
      <c r="B2" s="19" t="s">
        <v>104</v>
      </c>
      <c r="C2" s="19" t="s">
        <v>116</v>
      </c>
      <c r="D2" s="20" t="s">
        <v>117</v>
      </c>
      <c r="E2" s="12" t="s">
        <v>118</v>
      </c>
      <c r="F2" s="21" t="s">
        <v>119</v>
      </c>
      <c r="G2" s="22" t="s">
        <v>120</v>
      </c>
      <c r="H2" s="20" t="s">
        <v>121</v>
      </c>
      <c r="I2" s="12" t="s">
        <v>122</v>
      </c>
      <c r="J2" s="12" t="s">
        <v>123</v>
      </c>
      <c r="K2" s="54" t="s">
        <v>124</v>
      </c>
      <c r="L2" s="58" t="s">
        <v>125</v>
      </c>
      <c r="M2" s="55" t="s">
        <v>184</v>
      </c>
      <c r="N2" s="54" t="s">
        <v>126</v>
      </c>
      <c r="O2" s="58" t="s">
        <v>127</v>
      </c>
      <c r="P2" s="58" t="s">
        <v>128</v>
      </c>
      <c r="Q2" s="58" t="s">
        <v>129</v>
      </c>
      <c r="R2" s="54" t="s">
        <v>130</v>
      </c>
      <c r="S2" s="58" t="s">
        <v>131</v>
      </c>
      <c r="T2" s="58" t="s">
        <v>132</v>
      </c>
      <c r="U2" s="58" t="s">
        <v>133</v>
      </c>
      <c r="V2" s="101" t="s">
        <v>15</v>
      </c>
    </row>
    <row r="3" spans="1:22" x14ac:dyDescent="0.2">
      <c r="A3" s="29" t="s">
        <v>16</v>
      </c>
      <c r="B3" s="29" t="s">
        <v>17</v>
      </c>
      <c r="C3" s="29" t="s">
        <v>134</v>
      </c>
      <c r="D3" s="24">
        <v>196374</v>
      </c>
      <c r="E3" s="48">
        <v>0</v>
      </c>
      <c r="F3" s="49">
        <f t="shared" ref="F3:F22" si="0">G3-SUM(D3:E3)</f>
        <v>4302</v>
      </c>
      <c r="G3" s="48">
        <v>200676</v>
      </c>
      <c r="H3" s="27">
        <v>1</v>
      </c>
      <c r="I3" s="50">
        <v>0</v>
      </c>
      <c r="J3" s="50">
        <v>0</v>
      </c>
      <c r="K3" s="59">
        <f t="shared" ref="K3:K66" si="1">$C$86</f>
        <v>0.7</v>
      </c>
      <c r="L3" s="60">
        <f t="shared" ref="L3:L66" si="2">$C$87</f>
        <v>0.7</v>
      </c>
      <c r="M3" s="62">
        <f>VLOOKUP(B3,'Election Results by State'!$B$3:$J$52,9,FALSE)</f>
        <v>288825.66666666669</v>
      </c>
      <c r="N3" s="61">
        <f>IF(G3&gt;0,IF(H3&gt;0,MAX(D3,ROUND(K3*M3,0)),MAX(F3,ROUND((1-L3)*(O3/L3),0))),D3)</f>
        <v>202178</v>
      </c>
      <c r="O3" s="62">
        <f>IF(G3&gt;0,IF(I3&gt;0,MAX(E3,ROUND(L3*M3,0)),MAX(F3,ROUND((1-K3)*(N3/K3),0))),E3)</f>
        <v>86648</v>
      </c>
      <c r="P3" s="62">
        <v>0</v>
      </c>
      <c r="Q3" s="62">
        <f>SUM(N3:P3)</f>
        <v>288826</v>
      </c>
      <c r="R3" s="61">
        <f t="shared" ref="R3:R22" si="3">N3-D3</f>
        <v>5804</v>
      </c>
      <c r="S3" s="62">
        <f t="shared" ref="S3:S22" si="4">O3-E3</f>
        <v>86648</v>
      </c>
      <c r="T3" s="62">
        <f t="shared" ref="T3:T22" si="5">P3-F3</f>
        <v>-4302</v>
      </c>
      <c r="U3" s="62">
        <f t="shared" ref="U3:U22" si="6">Q3-G3</f>
        <v>88150</v>
      </c>
    </row>
    <row r="4" spans="1:22" x14ac:dyDescent="0.2">
      <c r="A4" s="29" t="s">
        <v>18</v>
      </c>
      <c r="B4" s="29" t="s">
        <v>19</v>
      </c>
      <c r="C4" s="29" t="s">
        <v>135</v>
      </c>
      <c r="D4" s="24">
        <v>0</v>
      </c>
      <c r="E4" s="48">
        <v>0</v>
      </c>
      <c r="F4" s="49">
        <f t="shared" si="0"/>
        <v>0</v>
      </c>
      <c r="G4" s="48">
        <v>0</v>
      </c>
      <c r="H4" s="27">
        <v>0</v>
      </c>
      <c r="I4" s="50">
        <v>0</v>
      </c>
      <c r="J4" s="50">
        <v>0</v>
      </c>
      <c r="K4" s="59">
        <f t="shared" si="1"/>
        <v>0.7</v>
      </c>
      <c r="L4" s="60">
        <f t="shared" si="2"/>
        <v>0.7</v>
      </c>
      <c r="M4" s="62">
        <f>VLOOKUP(B4,'Election Results by State'!$B$3:$J$52,9,FALSE)</f>
        <v>289804</v>
      </c>
      <c r="N4" s="61">
        <f t="shared" ref="N4:N67" si="7">IF(G4&gt;0,IF(H4&gt;0,MAX(D4,ROUND(K4*M4,0)),MAX(F4,ROUND((1-L4)*(O4/L4),0))),D4)</f>
        <v>0</v>
      </c>
      <c r="O4" s="62">
        <f t="shared" ref="O4:O67" si="8">IF(G4&gt;0,IF(I4&gt;0,MAX(E4,ROUND(L4*M4,0)),MAX(F4,ROUND((1-K4)*(N4/K4),0))),E4)</f>
        <v>0</v>
      </c>
      <c r="P4" s="62">
        <v>0</v>
      </c>
      <c r="Q4" s="62">
        <f t="shared" ref="Q4:Q67" si="9">SUM(N4:P4)</f>
        <v>0</v>
      </c>
      <c r="R4" s="61">
        <f t="shared" si="3"/>
        <v>0</v>
      </c>
      <c r="S4" s="62">
        <f t="shared" si="4"/>
        <v>0</v>
      </c>
      <c r="T4" s="62">
        <f t="shared" si="5"/>
        <v>0</v>
      </c>
      <c r="U4" s="62">
        <f t="shared" si="6"/>
        <v>0</v>
      </c>
    </row>
    <row r="5" spans="1:22" x14ac:dyDescent="0.2">
      <c r="A5" s="23" t="s">
        <v>20</v>
      </c>
      <c r="B5" s="23" t="s">
        <v>3</v>
      </c>
      <c r="C5" s="23" t="s">
        <v>136</v>
      </c>
      <c r="D5" s="24">
        <v>0</v>
      </c>
      <c r="E5" s="48">
        <v>104489</v>
      </c>
      <c r="F5" s="49">
        <f t="shared" si="0"/>
        <v>23338</v>
      </c>
      <c r="G5" s="48">
        <v>127827</v>
      </c>
      <c r="H5" s="27">
        <v>0</v>
      </c>
      <c r="I5" s="50">
        <v>1</v>
      </c>
      <c r="J5" s="50">
        <v>0</v>
      </c>
      <c r="K5" s="59">
        <f t="shared" si="1"/>
        <v>0.7</v>
      </c>
      <c r="L5" s="60">
        <f t="shared" si="2"/>
        <v>0.7</v>
      </c>
      <c r="M5" s="62">
        <f>VLOOKUP(B5,'Election Results by State'!$B$3:$J$52,9,FALSE)</f>
        <v>255686.25</v>
      </c>
      <c r="N5" s="61">
        <f t="shared" si="7"/>
        <v>76706</v>
      </c>
      <c r="O5" s="62">
        <f t="shared" si="8"/>
        <v>178980</v>
      </c>
      <c r="P5" s="62">
        <v>0</v>
      </c>
      <c r="Q5" s="62">
        <f t="shared" si="9"/>
        <v>255686</v>
      </c>
      <c r="R5" s="61">
        <f t="shared" si="3"/>
        <v>76706</v>
      </c>
      <c r="S5" s="62">
        <f t="shared" si="4"/>
        <v>74491</v>
      </c>
      <c r="T5" s="62">
        <f t="shared" si="5"/>
        <v>-23338</v>
      </c>
      <c r="U5" s="62">
        <f t="shared" si="6"/>
        <v>127859</v>
      </c>
    </row>
    <row r="6" spans="1:22" x14ac:dyDescent="0.2">
      <c r="A6" s="23" t="s">
        <v>21</v>
      </c>
      <c r="B6" s="23" t="s">
        <v>22</v>
      </c>
      <c r="C6" s="23" t="s">
        <v>137</v>
      </c>
      <c r="D6" s="24">
        <v>186467</v>
      </c>
      <c r="E6" s="48">
        <v>0</v>
      </c>
      <c r="F6" s="49">
        <f t="shared" si="0"/>
        <v>59193</v>
      </c>
      <c r="G6" s="48">
        <v>245660</v>
      </c>
      <c r="H6" s="27">
        <v>1</v>
      </c>
      <c r="I6" s="50">
        <v>0</v>
      </c>
      <c r="J6" s="50">
        <v>0</v>
      </c>
      <c r="K6" s="59">
        <f t="shared" si="1"/>
        <v>0.7</v>
      </c>
      <c r="L6" s="60">
        <f t="shared" si="2"/>
        <v>0.7</v>
      </c>
      <c r="M6" s="62">
        <f>VLOOKUP(B6,'Election Results by State'!$B$3:$J$52,9,FALSE)</f>
        <v>264131.33333333331</v>
      </c>
      <c r="N6" s="61">
        <f t="shared" si="7"/>
        <v>186467</v>
      </c>
      <c r="O6" s="62">
        <f t="shared" si="8"/>
        <v>79914</v>
      </c>
      <c r="P6" s="62">
        <v>0</v>
      </c>
      <c r="Q6" s="62">
        <f t="shared" si="9"/>
        <v>266381</v>
      </c>
      <c r="R6" s="61">
        <f t="shared" si="3"/>
        <v>0</v>
      </c>
      <c r="S6" s="62">
        <f t="shared" si="4"/>
        <v>79914</v>
      </c>
      <c r="T6" s="62">
        <f t="shared" si="5"/>
        <v>-59193</v>
      </c>
      <c r="U6" s="62">
        <f t="shared" si="6"/>
        <v>20721</v>
      </c>
    </row>
    <row r="7" spans="1:22" x14ac:dyDescent="0.2">
      <c r="A7" s="23" t="s">
        <v>23</v>
      </c>
      <c r="B7" s="23" t="s">
        <v>24</v>
      </c>
      <c r="C7" s="23" t="s">
        <v>138</v>
      </c>
      <c r="D7" s="24">
        <v>179644</v>
      </c>
      <c r="E7" s="48">
        <v>0</v>
      </c>
      <c r="F7" s="49">
        <f t="shared" si="0"/>
        <v>0</v>
      </c>
      <c r="G7" s="48">
        <v>179644</v>
      </c>
      <c r="H7" s="27">
        <v>1</v>
      </c>
      <c r="I7" s="50">
        <v>0</v>
      </c>
      <c r="J7" s="50">
        <v>0</v>
      </c>
      <c r="K7" s="59">
        <f t="shared" si="1"/>
        <v>0.7</v>
      </c>
      <c r="L7" s="60">
        <f t="shared" si="2"/>
        <v>0.7</v>
      </c>
      <c r="M7" s="62">
        <f>VLOOKUP(B7,'Election Results by State'!$B$3:$J$52,9,FALSE)</f>
        <v>238443.85365853659</v>
      </c>
      <c r="N7" s="61">
        <f t="shared" si="7"/>
        <v>179644</v>
      </c>
      <c r="O7" s="62">
        <f t="shared" si="8"/>
        <v>76990</v>
      </c>
      <c r="P7" s="62">
        <v>0</v>
      </c>
      <c r="Q7" s="62">
        <f t="shared" si="9"/>
        <v>256634</v>
      </c>
      <c r="R7" s="61">
        <f t="shared" si="3"/>
        <v>0</v>
      </c>
      <c r="S7" s="62">
        <f t="shared" si="4"/>
        <v>76990</v>
      </c>
      <c r="T7" s="62">
        <f t="shared" si="5"/>
        <v>0</v>
      </c>
      <c r="U7" s="62">
        <f t="shared" si="6"/>
        <v>76990</v>
      </c>
    </row>
    <row r="8" spans="1:22" x14ac:dyDescent="0.2">
      <c r="A8" s="23" t="s">
        <v>23</v>
      </c>
      <c r="B8" s="23" t="s">
        <v>24</v>
      </c>
      <c r="C8" s="23" t="s">
        <v>139</v>
      </c>
      <c r="D8" s="24">
        <v>0</v>
      </c>
      <c r="E8" s="48">
        <v>250436</v>
      </c>
      <c r="F8" s="49">
        <f t="shared" si="0"/>
        <v>38146</v>
      </c>
      <c r="G8" s="48">
        <v>288582</v>
      </c>
      <c r="H8" s="27">
        <v>0</v>
      </c>
      <c r="I8" s="50">
        <v>1</v>
      </c>
      <c r="J8" s="50">
        <v>0</v>
      </c>
      <c r="K8" s="59">
        <f t="shared" si="1"/>
        <v>0.7</v>
      </c>
      <c r="L8" s="60">
        <f t="shared" si="2"/>
        <v>0.7</v>
      </c>
      <c r="M8" s="62">
        <f>VLOOKUP(B8,'Election Results by State'!$B$3:$J$52,9,FALSE)</f>
        <v>238443.85365853659</v>
      </c>
      <c r="N8" s="61">
        <f t="shared" si="7"/>
        <v>107330</v>
      </c>
      <c r="O8" s="62">
        <f t="shared" si="8"/>
        <v>250436</v>
      </c>
      <c r="P8" s="62">
        <v>0</v>
      </c>
      <c r="Q8" s="62">
        <f t="shared" si="9"/>
        <v>357766</v>
      </c>
      <c r="R8" s="61">
        <f t="shared" si="3"/>
        <v>107330</v>
      </c>
      <c r="S8" s="62">
        <f t="shared" si="4"/>
        <v>0</v>
      </c>
      <c r="T8" s="62">
        <f t="shared" si="5"/>
        <v>-38146</v>
      </c>
      <c r="U8" s="62">
        <f t="shared" si="6"/>
        <v>69184</v>
      </c>
    </row>
    <row r="9" spans="1:22" x14ac:dyDescent="0.2">
      <c r="A9" s="23" t="s">
        <v>23</v>
      </c>
      <c r="B9" s="23" t="s">
        <v>24</v>
      </c>
      <c r="C9" s="23" t="s">
        <v>140</v>
      </c>
      <c r="D9" s="24">
        <v>0</v>
      </c>
      <c r="E9" s="48">
        <v>231034</v>
      </c>
      <c r="F9" s="49">
        <f t="shared" si="0"/>
        <v>0</v>
      </c>
      <c r="G9" s="48">
        <v>231034</v>
      </c>
      <c r="H9" s="27">
        <v>0</v>
      </c>
      <c r="I9" s="50">
        <v>1</v>
      </c>
      <c r="J9" s="50">
        <v>0</v>
      </c>
      <c r="K9" s="59">
        <f t="shared" si="1"/>
        <v>0.7</v>
      </c>
      <c r="L9" s="60">
        <f t="shared" si="2"/>
        <v>0.7</v>
      </c>
      <c r="M9" s="62">
        <f>VLOOKUP(B9,'Election Results by State'!$B$3:$J$52,9,FALSE)</f>
        <v>238443.85365853659</v>
      </c>
      <c r="N9" s="61">
        <f t="shared" si="7"/>
        <v>99015</v>
      </c>
      <c r="O9" s="62">
        <f t="shared" si="8"/>
        <v>231034</v>
      </c>
      <c r="P9" s="62">
        <v>0</v>
      </c>
      <c r="Q9" s="62">
        <f t="shared" si="9"/>
        <v>330049</v>
      </c>
      <c r="R9" s="61">
        <f t="shared" si="3"/>
        <v>99015</v>
      </c>
      <c r="S9" s="62">
        <f t="shared" si="4"/>
        <v>0</v>
      </c>
      <c r="T9" s="62">
        <f t="shared" si="5"/>
        <v>0</v>
      </c>
      <c r="U9" s="62">
        <f t="shared" si="6"/>
        <v>99015</v>
      </c>
    </row>
    <row r="10" spans="1:22" x14ac:dyDescent="0.2">
      <c r="A10" s="23" t="s">
        <v>23</v>
      </c>
      <c r="B10" s="23" t="s">
        <v>24</v>
      </c>
      <c r="C10" s="23" t="s">
        <v>141</v>
      </c>
      <c r="D10" s="24">
        <v>158161</v>
      </c>
      <c r="E10" s="48">
        <v>0</v>
      </c>
      <c r="F10" s="49">
        <f t="shared" si="0"/>
        <v>57842</v>
      </c>
      <c r="G10" s="48">
        <v>216003</v>
      </c>
      <c r="H10" s="27">
        <v>1</v>
      </c>
      <c r="I10" s="50">
        <v>0</v>
      </c>
      <c r="J10" s="50">
        <v>0</v>
      </c>
      <c r="K10" s="59">
        <f t="shared" si="1"/>
        <v>0.7</v>
      </c>
      <c r="L10" s="60">
        <f t="shared" si="2"/>
        <v>0.7</v>
      </c>
      <c r="M10" s="62">
        <f>VLOOKUP(B10,'Election Results by State'!$B$3:$J$52,9,FALSE)</f>
        <v>238443.85365853659</v>
      </c>
      <c r="N10" s="61">
        <f t="shared" si="7"/>
        <v>166911</v>
      </c>
      <c r="O10" s="62">
        <f t="shared" si="8"/>
        <v>71533</v>
      </c>
      <c r="P10" s="62">
        <v>0</v>
      </c>
      <c r="Q10" s="62">
        <f t="shared" si="9"/>
        <v>238444</v>
      </c>
      <c r="R10" s="61">
        <f t="shared" si="3"/>
        <v>8750</v>
      </c>
      <c r="S10" s="62">
        <f t="shared" si="4"/>
        <v>71533</v>
      </c>
      <c r="T10" s="62">
        <f t="shared" si="5"/>
        <v>-57842</v>
      </c>
      <c r="U10" s="62">
        <f t="shared" si="6"/>
        <v>22441</v>
      </c>
    </row>
    <row r="11" spans="1:22" x14ac:dyDescent="0.2">
      <c r="A11" s="23" t="s">
        <v>23</v>
      </c>
      <c r="B11" s="23" t="s">
        <v>24</v>
      </c>
      <c r="C11" s="23" t="s">
        <v>142</v>
      </c>
      <c r="D11" s="24">
        <v>0</v>
      </c>
      <c r="E11" s="48">
        <v>111287</v>
      </c>
      <c r="F11" s="49">
        <f t="shared" si="0"/>
        <v>38994</v>
      </c>
      <c r="G11" s="48">
        <v>150281</v>
      </c>
      <c r="H11" s="27">
        <v>0</v>
      </c>
      <c r="I11" s="50">
        <v>1</v>
      </c>
      <c r="J11" s="50">
        <v>0</v>
      </c>
      <c r="K11" s="59">
        <f t="shared" si="1"/>
        <v>0.7</v>
      </c>
      <c r="L11" s="60">
        <f t="shared" si="2"/>
        <v>0.7</v>
      </c>
      <c r="M11" s="62">
        <f>VLOOKUP(B11,'Election Results by State'!$B$3:$J$52,9,FALSE)</f>
        <v>238443.85365853659</v>
      </c>
      <c r="N11" s="61">
        <f t="shared" si="7"/>
        <v>71533</v>
      </c>
      <c r="O11" s="62">
        <f t="shared" si="8"/>
        <v>166911</v>
      </c>
      <c r="P11" s="62">
        <v>0</v>
      </c>
      <c r="Q11" s="62">
        <f t="shared" si="9"/>
        <v>238444</v>
      </c>
      <c r="R11" s="61">
        <f t="shared" si="3"/>
        <v>71533</v>
      </c>
      <c r="S11" s="62">
        <f t="shared" si="4"/>
        <v>55624</v>
      </c>
      <c r="T11" s="62">
        <f t="shared" si="5"/>
        <v>-38994</v>
      </c>
      <c r="U11" s="62">
        <f t="shared" si="6"/>
        <v>88163</v>
      </c>
    </row>
    <row r="12" spans="1:22" x14ac:dyDescent="0.2">
      <c r="A12" s="23" t="s">
        <v>23</v>
      </c>
      <c r="B12" s="23" t="s">
        <v>24</v>
      </c>
      <c r="C12" s="23" t="s">
        <v>143</v>
      </c>
      <c r="D12" s="24">
        <v>0</v>
      </c>
      <c r="E12" s="48">
        <v>247851</v>
      </c>
      <c r="F12" s="49">
        <f t="shared" si="0"/>
        <v>0</v>
      </c>
      <c r="G12" s="48">
        <v>247851</v>
      </c>
      <c r="H12" s="27">
        <v>0</v>
      </c>
      <c r="I12" s="50">
        <v>1</v>
      </c>
      <c r="J12" s="50">
        <v>0</v>
      </c>
      <c r="K12" s="59">
        <f t="shared" si="1"/>
        <v>0.7</v>
      </c>
      <c r="L12" s="60">
        <f t="shared" si="2"/>
        <v>0.7</v>
      </c>
      <c r="M12" s="62">
        <f>VLOOKUP(B12,'Election Results by State'!$B$3:$J$52,9,FALSE)</f>
        <v>238443.85365853659</v>
      </c>
      <c r="N12" s="61">
        <f t="shared" si="7"/>
        <v>106222</v>
      </c>
      <c r="O12" s="62">
        <f t="shared" si="8"/>
        <v>247851</v>
      </c>
      <c r="P12" s="62">
        <v>0</v>
      </c>
      <c r="Q12" s="62">
        <f t="shared" si="9"/>
        <v>354073</v>
      </c>
      <c r="R12" s="61">
        <f t="shared" si="3"/>
        <v>106222</v>
      </c>
      <c r="S12" s="62">
        <f t="shared" si="4"/>
        <v>0</v>
      </c>
      <c r="T12" s="62">
        <f t="shared" si="5"/>
        <v>0</v>
      </c>
      <c r="U12" s="62">
        <f t="shared" si="6"/>
        <v>106222</v>
      </c>
    </row>
    <row r="13" spans="1:22" x14ac:dyDescent="0.2">
      <c r="A13" s="23" t="s">
        <v>23</v>
      </c>
      <c r="B13" s="23" t="s">
        <v>24</v>
      </c>
      <c r="C13" s="23" t="s">
        <v>144</v>
      </c>
      <c r="D13" s="24">
        <v>161219</v>
      </c>
      <c r="E13" s="48">
        <v>0</v>
      </c>
      <c r="F13" s="49">
        <f t="shared" si="0"/>
        <v>0</v>
      </c>
      <c r="G13" s="48">
        <v>161219</v>
      </c>
      <c r="H13" s="27">
        <v>1</v>
      </c>
      <c r="I13" s="50">
        <v>0</v>
      </c>
      <c r="J13" s="50">
        <v>0</v>
      </c>
      <c r="K13" s="59">
        <f t="shared" si="1"/>
        <v>0.7</v>
      </c>
      <c r="L13" s="60">
        <f t="shared" si="2"/>
        <v>0.7</v>
      </c>
      <c r="M13" s="62">
        <f>VLOOKUP(B13,'Election Results by State'!$B$3:$J$52,9,FALSE)</f>
        <v>238443.85365853659</v>
      </c>
      <c r="N13" s="61">
        <f t="shared" si="7"/>
        <v>166911</v>
      </c>
      <c r="O13" s="62">
        <f t="shared" si="8"/>
        <v>71533</v>
      </c>
      <c r="P13" s="62">
        <v>0</v>
      </c>
      <c r="Q13" s="62">
        <f t="shared" si="9"/>
        <v>238444</v>
      </c>
      <c r="R13" s="61">
        <f t="shared" si="3"/>
        <v>5692</v>
      </c>
      <c r="S13" s="62">
        <f t="shared" si="4"/>
        <v>71533</v>
      </c>
      <c r="T13" s="62">
        <f t="shared" si="5"/>
        <v>0</v>
      </c>
      <c r="U13" s="62">
        <f t="shared" si="6"/>
        <v>77225</v>
      </c>
    </row>
    <row r="14" spans="1:22" x14ac:dyDescent="0.2">
      <c r="A14" s="23" t="s">
        <v>23</v>
      </c>
      <c r="B14" s="23" t="s">
        <v>24</v>
      </c>
      <c r="C14" s="23" t="s">
        <v>145</v>
      </c>
      <c r="D14" s="24">
        <v>0</v>
      </c>
      <c r="E14" s="48">
        <v>171860</v>
      </c>
      <c r="F14" s="49">
        <f t="shared" si="0"/>
        <v>146660</v>
      </c>
      <c r="G14" s="48">
        <v>318520</v>
      </c>
      <c r="H14" s="27">
        <v>0</v>
      </c>
      <c r="I14" s="50">
        <v>1</v>
      </c>
      <c r="J14" s="50">
        <v>0</v>
      </c>
      <c r="K14" s="59">
        <f t="shared" si="1"/>
        <v>0.7</v>
      </c>
      <c r="L14" s="60">
        <f t="shared" si="2"/>
        <v>0.7</v>
      </c>
      <c r="M14" s="62">
        <f>VLOOKUP(B14,'Election Results by State'!$B$3:$J$52,9,FALSE)</f>
        <v>238443.85365853659</v>
      </c>
      <c r="N14" s="61">
        <f t="shared" si="7"/>
        <v>146660</v>
      </c>
      <c r="O14" s="62">
        <f t="shared" si="8"/>
        <v>171860</v>
      </c>
      <c r="P14" s="62">
        <v>0</v>
      </c>
      <c r="Q14" s="62">
        <f t="shared" si="9"/>
        <v>318520</v>
      </c>
      <c r="R14" s="61">
        <f t="shared" si="3"/>
        <v>146660</v>
      </c>
      <c r="S14" s="62">
        <f t="shared" si="4"/>
        <v>0</v>
      </c>
      <c r="T14" s="62">
        <f t="shared" si="5"/>
        <v>-146660</v>
      </c>
      <c r="U14" s="62">
        <f t="shared" si="6"/>
        <v>0</v>
      </c>
    </row>
    <row r="15" spans="1:22" x14ac:dyDescent="0.2">
      <c r="A15" s="23" t="s">
        <v>23</v>
      </c>
      <c r="B15" s="23" t="s">
        <v>24</v>
      </c>
      <c r="C15" s="23" t="s">
        <v>146</v>
      </c>
      <c r="D15" s="24">
        <v>0</v>
      </c>
      <c r="E15" s="48">
        <v>142680</v>
      </c>
      <c r="F15" s="49">
        <f t="shared" si="0"/>
        <v>0</v>
      </c>
      <c r="G15" s="48">
        <v>142680</v>
      </c>
      <c r="H15" s="27">
        <v>0</v>
      </c>
      <c r="I15" s="50">
        <v>1</v>
      </c>
      <c r="J15" s="50">
        <v>0</v>
      </c>
      <c r="K15" s="59">
        <f t="shared" si="1"/>
        <v>0.7</v>
      </c>
      <c r="L15" s="60">
        <f t="shared" si="2"/>
        <v>0.7</v>
      </c>
      <c r="M15" s="62">
        <f>VLOOKUP(B15,'Election Results by State'!$B$3:$J$52,9,FALSE)</f>
        <v>238443.85365853659</v>
      </c>
      <c r="N15" s="61">
        <f t="shared" si="7"/>
        <v>71533</v>
      </c>
      <c r="O15" s="62">
        <f t="shared" si="8"/>
        <v>166911</v>
      </c>
      <c r="P15" s="62">
        <v>0</v>
      </c>
      <c r="Q15" s="62">
        <f t="shared" si="9"/>
        <v>238444</v>
      </c>
      <c r="R15" s="61">
        <f t="shared" si="3"/>
        <v>71533</v>
      </c>
      <c r="S15" s="62">
        <f t="shared" si="4"/>
        <v>24231</v>
      </c>
      <c r="T15" s="62">
        <f t="shared" si="5"/>
        <v>0</v>
      </c>
      <c r="U15" s="62">
        <f t="shared" si="6"/>
        <v>95764</v>
      </c>
    </row>
    <row r="16" spans="1:22" x14ac:dyDescent="0.2">
      <c r="A16" s="23" t="s">
        <v>23</v>
      </c>
      <c r="B16" s="23" t="s">
        <v>24</v>
      </c>
      <c r="C16" s="23" t="s">
        <v>147</v>
      </c>
      <c r="D16" s="24">
        <v>0</v>
      </c>
      <c r="E16" s="48">
        <v>125553</v>
      </c>
      <c r="F16" s="49">
        <f t="shared" si="0"/>
        <v>0</v>
      </c>
      <c r="G16" s="48">
        <v>125553</v>
      </c>
      <c r="H16" s="27">
        <v>0</v>
      </c>
      <c r="I16" s="50">
        <v>1</v>
      </c>
      <c r="J16" s="50">
        <v>0</v>
      </c>
      <c r="K16" s="59">
        <f t="shared" si="1"/>
        <v>0.7</v>
      </c>
      <c r="L16" s="60">
        <f t="shared" si="2"/>
        <v>0.7</v>
      </c>
      <c r="M16" s="62">
        <f>VLOOKUP(B16,'Election Results by State'!$B$3:$J$52,9,FALSE)</f>
        <v>238443.85365853659</v>
      </c>
      <c r="N16" s="61">
        <f t="shared" si="7"/>
        <v>71533</v>
      </c>
      <c r="O16" s="62">
        <f t="shared" si="8"/>
        <v>166911</v>
      </c>
      <c r="P16" s="62">
        <v>0</v>
      </c>
      <c r="Q16" s="62">
        <f t="shared" si="9"/>
        <v>238444</v>
      </c>
      <c r="R16" s="61">
        <f t="shared" si="3"/>
        <v>71533</v>
      </c>
      <c r="S16" s="62">
        <f t="shared" si="4"/>
        <v>41358</v>
      </c>
      <c r="T16" s="62">
        <f t="shared" si="5"/>
        <v>0</v>
      </c>
      <c r="U16" s="62">
        <f t="shared" si="6"/>
        <v>112891</v>
      </c>
    </row>
    <row r="17" spans="1:22" x14ac:dyDescent="0.2">
      <c r="A17" s="23" t="s">
        <v>23</v>
      </c>
      <c r="B17" s="23" t="s">
        <v>24</v>
      </c>
      <c r="C17" s="23" t="s">
        <v>148</v>
      </c>
      <c r="D17" s="24">
        <v>0</v>
      </c>
      <c r="E17" s="48">
        <v>200894</v>
      </c>
      <c r="F17" s="49">
        <f t="shared" si="0"/>
        <v>0</v>
      </c>
      <c r="G17" s="48">
        <v>200894</v>
      </c>
      <c r="H17" s="27">
        <v>0</v>
      </c>
      <c r="I17" s="50">
        <v>1</v>
      </c>
      <c r="J17" s="50">
        <v>0</v>
      </c>
      <c r="K17" s="59">
        <f t="shared" si="1"/>
        <v>0.7</v>
      </c>
      <c r="L17" s="60">
        <f t="shared" si="2"/>
        <v>0.7</v>
      </c>
      <c r="M17" s="62">
        <f>VLOOKUP(B17,'Election Results by State'!$B$3:$J$52,9,FALSE)</f>
        <v>238443.85365853659</v>
      </c>
      <c r="N17" s="61">
        <f t="shared" si="7"/>
        <v>86097</v>
      </c>
      <c r="O17" s="62">
        <f t="shared" si="8"/>
        <v>200894</v>
      </c>
      <c r="P17" s="62">
        <v>0</v>
      </c>
      <c r="Q17" s="62">
        <f t="shared" si="9"/>
        <v>286991</v>
      </c>
      <c r="R17" s="61">
        <f t="shared" si="3"/>
        <v>86097</v>
      </c>
      <c r="S17" s="62">
        <f t="shared" si="4"/>
        <v>0</v>
      </c>
      <c r="T17" s="62">
        <f t="shared" si="5"/>
        <v>0</v>
      </c>
      <c r="U17" s="62">
        <f t="shared" si="6"/>
        <v>86097</v>
      </c>
    </row>
    <row r="18" spans="1:22" x14ac:dyDescent="0.2">
      <c r="A18" s="23" t="s">
        <v>23</v>
      </c>
      <c r="B18" s="23" t="s">
        <v>24</v>
      </c>
      <c r="C18" s="23" t="s">
        <v>149</v>
      </c>
      <c r="D18" s="24">
        <v>0</v>
      </c>
      <c r="E18" s="48">
        <v>165898</v>
      </c>
      <c r="F18" s="49">
        <f t="shared" si="0"/>
        <v>0</v>
      </c>
      <c r="G18" s="48">
        <v>165898</v>
      </c>
      <c r="H18" s="27">
        <v>0</v>
      </c>
      <c r="I18" s="50">
        <v>1</v>
      </c>
      <c r="J18" s="50">
        <v>0</v>
      </c>
      <c r="K18" s="59">
        <f t="shared" si="1"/>
        <v>0.7</v>
      </c>
      <c r="L18" s="60">
        <f t="shared" si="2"/>
        <v>0.7</v>
      </c>
      <c r="M18" s="62">
        <f>VLOOKUP(B18,'Election Results by State'!$B$3:$J$52,9,FALSE)</f>
        <v>238443.85365853659</v>
      </c>
      <c r="N18" s="61">
        <f t="shared" si="7"/>
        <v>71533</v>
      </c>
      <c r="O18" s="62">
        <f t="shared" si="8"/>
        <v>166911</v>
      </c>
      <c r="P18" s="62">
        <v>0</v>
      </c>
      <c r="Q18" s="62">
        <f t="shared" si="9"/>
        <v>238444</v>
      </c>
      <c r="R18" s="61">
        <f t="shared" si="3"/>
        <v>71533</v>
      </c>
      <c r="S18" s="62">
        <f t="shared" si="4"/>
        <v>1013</v>
      </c>
      <c r="T18" s="62">
        <f t="shared" si="5"/>
        <v>0</v>
      </c>
      <c r="U18" s="62">
        <f t="shared" si="6"/>
        <v>72546</v>
      </c>
    </row>
    <row r="19" spans="1:22" x14ac:dyDescent="0.2">
      <c r="A19" s="23" t="s">
        <v>25</v>
      </c>
      <c r="B19" s="23" t="s">
        <v>26</v>
      </c>
      <c r="C19" s="23" t="s">
        <v>150</v>
      </c>
      <c r="D19" s="24">
        <v>199639</v>
      </c>
      <c r="E19" s="48">
        <v>0</v>
      </c>
      <c r="F19" s="49">
        <f t="shared" si="0"/>
        <v>107592</v>
      </c>
      <c r="G19" s="48">
        <v>307231</v>
      </c>
      <c r="H19" s="27">
        <v>1</v>
      </c>
      <c r="I19" s="50">
        <v>0</v>
      </c>
      <c r="J19" s="50">
        <v>0</v>
      </c>
      <c r="K19" s="59">
        <f t="shared" si="1"/>
        <v>0.7</v>
      </c>
      <c r="L19" s="60">
        <f t="shared" si="2"/>
        <v>0.7</v>
      </c>
      <c r="M19" s="62">
        <f>VLOOKUP(B19,'Election Results by State'!$B$3:$J$52,9,FALSE)</f>
        <v>357209.5</v>
      </c>
      <c r="N19" s="61">
        <f t="shared" si="7"/>
        <v>250047</v>
      </c>
      <c r="O19" s="62">
        <f t="shared" si="8"/>
        <v>107592</v>
      </c>
      <c r="P19" s="62">
        <v>0</v>
      </c>
      <c r="Q19" s="62">
        <f t="shared" si="9"/>
        <v>357639</v>
      </c>
      <c r="R19" s="61">
        <f t="shared" si="3"/>
        <v>50408</v>
      </c>
      <c r="S19" s="62">
        <f t="shared" si="4"/>
        <v>107592</v>
      </c>
      <c r="T19" s="62">
        <f t="shared" si="5"/>
        <v>-107592</v>
      </c>
      <c r="U19" s="62">
        <f t="shared" si="6"/>
        <v>50408</v>
      </c>
    </row>
    <row r="20" spans="1:22" x14ac:dyDescent="0.2">
      <c r="A20" s="23" t="s">
        <v>27</v>
      </c>
      <c r="B20" s="23" t="s">
        <v>28</v>
      </c>
      <c r="C20" s="23" t="s">
        <v>135</v>
      </c>
      <c r="D20" s="24">
        <v>0</v>
      </c>
      <c r="E20" s="48">
        <v>0</v>
      </c>
      <c r="F20" s="49">
        <f t="shared" si="0"/>
        <v>0</v>
      </c>
      <c r="G20" s="48">
        <v>0</v>
      </c>
      <c r="H20" s="27">
        <v>0</v>
      </c>
      <c r="I20" s="50">
        <v>0</v>
      </c>
      <c r="J20" s="50">
        <v>0</v>
      </c>
      <c r="K20" s="59">
        <f t="shared" si="1"/>
        <v>0.7</v>
      </c>
      <c r="L20" s="60">
        <f t="shared" si="2"/>
        <v>0.7</v>
      </c>
      <c r="M20" s="62">
        <f>VLOOKUP(B20,'Election Results by State'!$B$3:$J$52,9,FALSE)</f>
        <v>293302.2</v>
      </c>
      <c r="N20" s="61">
        <f t="shared" si="7"/>
        <v>0</v>
      </c>
      <c r="O20" s="62">
        <f t="shared" si="8"/>
        <v>0</v>
      </c>
      <c r="P20" s="62">
        <v>0</v>
      </c>
      <c r="Q20" s="62">
        <f t="shared" si="9"/>
        <v>0</v>
      </c>
      <c r="R20" s="61">
        <f t="shared" si="3"/>
        <v>0</v>
      </c>
      <c r="S20" s="62">
        <f t="shared" si="4"/>
        <v>0</v>
      </c>
      <c r="T20" s="62">
        <f t="shared" si="5"/>
        <v>0</v>
      </c>
      <c r="U20" s="62">
        <f t="shared" si="6"/>
        <v>0</v>
      </c>
    </row>
    <row r="21" spans="1:22" x14ac:dyDescent="0.2">
      <c r="A21" s="23" t="s">
        <v>29</v>
      </c>
      <c r="B21" s="23" t="s">
        <v>30</v>
      </c>
      <c r="C21" s="23" t="s">
        <v>135</v>
      </c>
      <c r="D21" s="24">
        <v>0</v>
      </c>
      <c r="E21" s="48">
        <v>0</v>
      </c>
      <c r="F21" s="49">
        <f t="shared" si="0"/>
        <v>0</v>
      </c>
      <c r="G21" s="48">
        <v>0</v>
      </c>
      <c r="H21" s="27">
        <v>0</v>
      </c>
      <c r="I21" s="50">
        <v>0</v>
      </c>
      <c r="J21" s="50">
        <v>0</v>
      </c>
      <c r="K21" s="59">
        <f t="shared" si="1"/>
        <v>0.7</v>
      </c>
      <c r="L21" s="60">
        <f t="shared" si="2"/>
        <v>0.7</v>
      </c>
      <c r="M21" s="62">
        <f>VLOOKUP(B21,'Election Results by State'!$B$3:$J$52,9,FALSE)</f>
        <v>388059</v>
      </c>
      <c r="N21" s="61">
        <f t="shared" si="7"/>
        <v>0</v>
      </c>
      <c r="O21" s="62">
        <f t="shared" si="8"/>
        <v>0</v>
      </c>
      <c r="P21" s="62">
        <v>0</v>
      </c>
      <c r="Q21" s="62">
        <f t="shared" si="9"/>
        <v>0</v>
      </c>
      <c r="R21" s="61">
        <f t="shared" si="3"/>
        <v>0</v>
      </c>
      <c r="S21" s="62">
        <f t="shared" si="4"/>
        <v>0</v>
      </c>
      <c r="T21" s="62">
        <f t="shared" si="5"/>
        <v>0</v>
      </c>
      <c r="U21" s="62">
        <f t="shared" si="6"/>
        <v>0</v>
      </c>
    </row>
    <row r="22" spans="1:22" x14ac:dyDescent="0.2">
      <c r="A22" s="23" t="s">
        <v>31</v>
      </c>
      <c r="B22" s="23" t="s">
        <v>10</v>
      </c>
      <c r="C22" s="23" t="s">
        <v>151</v>
      </c>
      <c r="D22" s="24">
        <v>239988</v>
      </c>
      <c r="E22" s="48">
        <v>0</v>
      </c>
      <c r="F22" s="49">
        <f t="shared" si="0"/>
        <v>75482</v>
      </c>
      <c r="G22" s="48">
        <v>315470</v>
      </c>
      <c r="H22" s="27">
        <v>1</v>
      </c>
      <c r="I22" s="50">
        <v>0</v>
      </c>
      <c r="J22" s="50">
        <v>0</v>
      </c>
      <c r="K22" s="59">
        <f t="shared" si="1"/>
        <v>0.7</v>
      </c>
      <c r="L22" s="60">
        <f t="shared" si="2"/>
        <v>0.7</v>
      </c>
      <c r="M22" s="62">
        <f>VLOOKUP(B22,'Election Results by State'!$B$3:$J$52,9,FALSE)</f>
        <v>308054.76190476189</v>
      </c>
      <c r="N22" s="61">
        <f t="shared" si="7"/>
        <v>239988</v>
      </c>
      <c r="O22" s="62">
        <f t="shared" si="8"/>
        <v>102852</v>
      </c>
      <c r="P22" s="62">
        <v>0</v>
      </c>
      <c r="Q22" s="62">
        <f t="shared" si="9"/>
        <v>342840</v>
      </c>
      <c r="R22" s="61">
        <f t="shared" si="3"/>
        <v>0</v>
      </c>
      <c r="S22" s="62">
        <f t="shared" si="4"/>
        <v>102852</v>
      </c>
      <c r="T22" s="62">
        <f t="shared" si="5"/>
        <v>-75482</v>
      </c>
      <c r="U22" s="62">
        <f t="shared" si="6"/>
        <v>27370</v>
      </c>
    </row>
    <row r="23" spans="1:22" s="45" customFormat="1" x14ac:dyDescent="0.2">
      <c r="A23" s="64" t="s">
        <v>31</v>
      </c>
      <c r="B23" s="64" t="s">
        <v>10</v>
      </c>
      <c r="C23" s="64" t="s">
        <v>140</v>
      </c>
      <c r="D23" s="65" t="s">
        <v>14</v>
      </c>
      <c r="E23" s="66" t="s">
        <v>14</v>
      </c>
      <c r="F23" s="67" t="s">
        <v>14</v>
      </c>
      <c r="G23" s="67" t="s">
        <v>14</v>
      </c>
      <c r="H23" s="68">
        <v>1</v>
      </c>
      <c r="I23" s="69">
        <v>0</v>
      </c>
      <c r="J23" s="69">
        <v>0</v>
      </c>
      <c r="K23" s="70">
        <f t="shared" si="1"/>
        <v>0.7</v>
      </c>
      <c r="L23" s="71">
        <f t="shared" si="2"/>
        <v>0.7</v>
      </c>
      <c r="M23" s="73">
        <f>VLOOKUP(B23,'Election Results by State'!$B$3:$J$52,9,FALSE)</f>
        <v>308054.76190476189</v>
      </c>
      <c r="N23" s="72">
        <f t="shared" si="7"/>
        <v>215638</v>
      </c>
      <c r="O23" s="73">
        <f t="shared" si="8"/>
        <v>92416</v>
      </c>
      <c r="P23" s="73">
        <v>0</v>
      </c>
      <c r="Q23" s="73">
        <f t="shared" si="9"/>
        <v>308054</v>
      </c>
      <c r="R23" s="72">
        <f>N23</f>
        <v>215638</v>
      </c>
      <c r="S23" s="73">
        <f>O23</f>
        <v>92416</v>
      </c>
      <c r="T23" s="73">
        <f>P23</f>
        <v>0</v>
      </c>
      <c r="U23" s="73">
        <f>Q23</f>
        <v>308054</v>
      </c>
      <c r="V23" s="74" t="s">
        <v>152</v>
      </c>
    </row>
    <row r="24" spans="1:22" x14ac:dyDescent="0.2">
      <c r="A24" s="23" t="s">
        <v>31</v>
      </c>
      <c r="B24" s="30" t="s">
        <v>10</v>
      </c>
      <c r="C24" s="30" t="s">
        <v>153</v>
      </c>
      <c r="D24" s="24">
        <v>0</v>
      </c>
      <c r="E24" s="48">
        <v>214727</v>
      </c>
      <c r="F24" s="49">
        <f>G24-SUM(D24:E24)</f>
        <v>29558</v>
      </c>
      <c r="G24" s="48">
        <v>244285</v>
      </c>
      <c r="H24" s="27">
        <v>0</v>
      </c>
      <c r="I24" s="50">
        <v>1</v>
      </c>
      <c r="J24" s="50">
        <v>0</v>
      </c>
      <c r="K24" s="59">
        <f t="shared" si="1"/>
        <v>0.7</v>
      </c>
      <c r="L24" s="60">
        <f t="shared" si="2"/>
        <v>0.7</v>
      </c>
      <c r="M24" s="62">
        <f>VLOOKUP(B24,'Election Results by State'!$B$3:$J$52,9,FALSE)</f>
        <v>308054.76190476189</v>
      </c>
      <c r="N24" s="61">
        <f t="shared" si="7"/>
        <v>92416</v>
      </c>
      <c r="O24" s="62">
        <f t="shared" si="8"/>
        <v>215638</v>
      </c>
      <c r="P24" s="62">
        <v>0</v>
      </c>
      <c r="Q24" s="62">
        <f t="shared" si="9"/>
        <v>308054</v>
      </c>
      <c r="R24" s="61">
        <f t="shared" ref="R24:U25" si="10">N24-D24</f>
        <v>92416</v>
      </c>
      <c r="S24" s="62">
        <f t="shared" si="10"/>
        <v>911</v>
      </c>
      <c r="T24" s="62">
        <f t="shared" si="10"/>
        <v>-29558</v>
      </c>
      <c r="U24" s="62">
        <f t="shared" si="10"/>
        <v>63769</v>
      </c>
    </row>
    <row r="25" spans="1:22" x14ac:dyDescent="0.2">
      <c r="A25" s="23" t="s">
        <v>31</v>
      </c>
      <c r="B25" s="30" t="s">
        <v>10</v>
      </c>
      <c r="C25" s="30" t="s">
        <v>154</v>
      </c>
      <c r="D25" s="24">
        <v>0</v>
      </c>
      <c r="E25" s="48">
        <v>221263</v>
      </c>
      <c r="F25" s="49">
        <f>G25-SUM(D25:E25)</f>
        <v>63137</v>
      </c>
      <c r="G25" s="48">
        <v>284400</v>
      </c>
      <c r="H25" s="27">
        <v>0</v>
      </c>
      <c r="I25" s="50">
        <v>1</v>
      </c>
      <c r="J25" s="50">
        <v>0</v>
      </c>
      <c r="K25" s="59">
        <f t="shared" si="1"/>
        <v>0.7</v>
      </c>
      <c r="L25" s="60">
        <f t="shared" si="2"/>
        <v>0.7</v>
      </c>
      <c r="M25" s="62">
        <f>VLOOKUP(B25,'Election Results by State'!$B$3:$J$52,9,FALSE)</f>
        <v>308054.76190476189</v>
      </c>
      <c r="N25" s="61">
        <f t="shared" si="7"/>
        <v>94827</v>
      </c>
      <c r="O25" s="62">
        <f t="shared" si="8"/>
        <v>221263</v>
      </c>
      <c r="P25" s="62">
        <v>0</v>
      </c>
      <c r="Q25" s="62">
        <f t="shared" si="9"/>
        <v>316090</v>
      </c>
      <c r="R25" s="61">
        <f t="shared" si="10"/>
        <v>94827</v>
      </c>
      <c r="S25" s="62">
        <f t="shared" si="10"/>
        <v>0</v>
      </c>
      <c r="T25" s="62">
        <f t="shared" si="10"/>
        <v>-63137</v>
      </c>
      <c r="U25" s="62">
        <f t="shared" si="10"/>
        <v>31690</v>
      </c>
    </row>
    <row r="26" spans="1:22" s="45" customFormat="1" x14ac:dyDescent="0.2">
      <c r="A26" s="64" t="s">
        <v>31</v>
      </c>
      <c r="B26" s="64" t="s">
        <v>10</v>
      </c>
      <c r="C26" s="64" t="s">
        <v>155</v>
      </c>
      <c r="D26" s="65" t="s">
        <v>14</v>
      </c>
      <c r="E26" s="66" t="s">
        <v>14</v>
      </c>
      <c r="F26" s="67" t="s">
        <v>14</v>
      </c>
      <c r="G26" s="67" t="s">
        <v>14</v>
      </c>
      <c r="H26" s="68">
        <v>0</v>
      </c>
      <c r="I26" s="69">
        <v>1</v>
      </c>
      <c r="J26" s="69">
        <v>0</v>
      </c>
      <c r="K26" s="70">
        <f t="shared" si="1"/>
        <v>0.7</v>
      </c>
      <c r="L26" s="71">
        <f t="shared" si="2"/>
        <v>0.7</v>
      </c>
      <c r="M26" s="73">
        <f>VLOOKUP(B26,'Election Results by State'!$B$3:$J$52,9,FALSE)</f>
        <v>308054.76190476189</v>
      </c>
      <c r="N26" s="72">
        <f t="shared" si="7"/>
        <v>92416</v>
      </c>
      <c r="O26" s="73">
        <f t="shared" si="8"/>
        <v>215638</v>
      </c>
      <c r="P26" s="73">
        <v>0</v>
      </c>
      <c r="Q26" s="73">
        <f t="shared" si="9"/>
        <v>308054</v>
      </c>
      <c r="R26" s="72">
        <f>N26</f>
        <v>92416</v>
      </c>
      <c r="S26" s="73">
        <f>O26</f>
        <v>215638</v>
      </c>
      <c r="T26" s="73">
        <f>P26</f>
        <v>0</v>
      </c>
      <c r="U26" s="73">
        <f>Q26</f>
        <v>308054</v>
      </c>
      <c r="V26" s="74" t="s">
        <v>152</v>
      </c>
    </row>
    <row r="27" spans="1:22" x14ac:dyDescent="0.2">
      <c r="A27" s="23" t="s">
        <v>31</v>
      </c>
      <c r="B27" s="30" t="s">
        <v>10</v>
      </c>
      <c r="C27" s="30" t="s">
        <v>156</v>
      </c>
      <c r="D27" s="24">
        <v>151466</v>
      </c>
      <c r="E27" s="48">
        <v>0</v>
      </c>
      <c r="F27" s="49">
        <f t="shared" ref="F27:F82" si="11">G27-SUM(D27:E27)</f>
        <v>48763</v>
      </c>
      <c r="G27" s="48">
        <v>200229</v>
      </c>
      <c r="H27" s="27">
        <v>1</v>
      </c>
      <c r="I27" s="50">
        <v>0</v>
      </c>
      <c r="J27" s="50">
        <v>0</v>
      </c>
      <c r="K27" s="59">
        <f t="shared" si="1"/>
        <v>0.7</v>
      </c>
      <c r="L27" s="60">
        <f t="shared" si="2"/>
        <v>0.7</v>
      </c>
      <c r="M27" s="62">
        <f>VLOOKUP(B27,'Election Results by State'!$B$3:$J$52,9,FALSE)</f>
        <v>308054.76190476189</v>
      </c>
      <c r="N27" s="61">
        <f t="shared" si="7"/>
        <v>215638</v>
      </c>
      <c r="O27" s="62">
        <f t="shared" si="8"/>
        <v>92416</v>
      </c>
      <c r="P27" s="62">
        <v>0</v>
      </c>
      <c r="Q27" s="62">
        <f t="shared" si="9"/>
        <v>308054</v>
      </c>
      <c r="R27" s="61">
        <f t="shared" ref="R27:R58" si="12">N27-D27</f>
        <v>64172</v>
      </c>
      <c r="S27" s="62">
        <f t="shared" ref="S27:S58" si="13">O27-E27</f>
        <v>92416</v>
      </c>
      <c r="T27" s="62">
        <f t="shared" ref="T27:T58" si="14">P27-F27</f>
        <v>-48763</v>
      </c>
      <c r="U27" s="62">
        <f t="shared" ref="U27:U58" si="15">Q27-G27</f>
        <v>107825</v>
      </c>
    </row>
    <row r="28" spans="1:22" x14ac:dyDescent="0.2">
      <c r="A28" s="23" t="s">
        <v>32</v>
      </c>
      <c r="B28" s="23" t="s">
        <v>33</v>
      </c>
      <c r="C28" s="30" t="s">
        <v>137</v>
      </c>
      <c r="D28" s="24">
        <v>232380</v>
      </c>
      <c r="E28" s="48">
        <v>0</v>
      </c>
      <c r="F28" s="49">
        <f t="shared" si="11"/>
        <v>0</v>
      </c>
      <c r="G28" s="48">
        <v>232380</v>
      </c>
      <c r="H28" s="27">
        <v>1</v>
      </c>
      <c r="I28" s="50">
        <v>0</v>
      </c>
      <c r="J28" s="50">
        <v>0</v>
      </c>
      <c r="K28" s="59">
        <f t="shared" si="1"/>
        <v>0.7</v>
      </c>
      <c r="L28" s="60">
        <f t="shared" si="2"/>
        <v>0.7</v>
      </c>
      <c r="M28" s="62">
        <f>VLOOKUP(B28,'Election Results by State'!$B$3:$J$52,9,FALSE)</f>
        <v>264703</v>
      </c>
      <c r="N28" s="61">
        <f t="shared" si="7"/>
        <v>232380</v>
      </c>
      <c r="O28" s="62">
        <f t="shared" si="8"/>
        <v>99591</v>
      </c>
      <c r="P28" s="62">
        <v>0</v>
      </c>
      <c r="Q28" s="62">
        <f t="shared" si="9"/>
        <v>331971</v>
      </c>
      <c r="R28" s="61">
        <f t="shared" si="12"/>
        <v>0</v>
      </c>
      <c r="S28" s="62">
        <f t="shared" si="13"/>
        <v>99591</v>
      </c>
      <c r="T28" s="62">
        <f t="shared" si="14"/>
        <v>0</v>
      </c>
      <c r="U28" s="62">
        <f t="shared" si="15"/>
        <v>99591</v>
      </c>
    </row>
    <row r="29" spans="1:22" x14ac:dyDescent="0.2">
      <c r="A29" s="23" t="s">
        <v>32</v>
      </c>
      <c r="B29" s="23" t="s">
        <v>33</v>
      </c>
      <c r="C29" s="30" t="s">
        <v>138</v>
      </c>
      <c r="D29" s="24">
        <v>197789</v>
      </c>
      <c r="E29" s="48">
        <v>0</v>
      </c>
      <c r="F29" s="49">
        <f t="shared" si="11"/>
        <v>0</v>
      </c>
      <c r="G29" s="48">
        <v>197789</v>
      </c>
      <c r="H29" s="27">
        <v>1</v>
      </c>
      <c r="I29" s="50">
        <v>0</v>
      </c>
      <c r="J29" s="50">
        <v>0</v>
      </c>
      <c r="K29" s="59">
        <f t="shared" si="1"/>
        <v>0.7</v>
      </c>
      <c r="L29" s="60">
        <f t="shared" si="2"/>
        <v>0.7</v>
      </c>
      <c r="M29" s="62">
        <f>VLOOKUP(B29,'Election Results by State'!$B$3:$J$52,9,FALSE)</f>
        <v>264703</v>
      </c>
      <c r="N29" s="61">
        <f t="shared" si="7"/>
        <v>197789</v>
      </c>
      <c r="O29" s="62">
        <f t="shared" si="8"/>
        <v>84767</v>
      </c>
      <c r="P29" s="62">
        <v>0</v>
      </c>
      <c r="Q29" s="62">
        <f t="shared" si="9"/>
        <v>282556</v>
      </c>
      <c r="R29" s="61">
        <f t="shared" si="12"/>
        <v>0</v>
      </c>
      <c r="S29" s="62">
        <f t="shared" si="13"/>
        <v>84767</v>
      </c>
      <c r="T29" s="62">
        <f t="shared" si="14"/>
        <v>0</v>
      </c>
      <c r="U29" s="62">
        <f t="shared" si="15"/>
        <v>84767</v>
      </c>
    </row>
    <row r="30" spans="1:22" x14ac:dyDescent="0.2">
      <c r="A30" s="23" t="s">
        <v>32</v>
      </c>
      <c r="B30" s="23" t="s">
        <v>33</v>
      </c>
      <c r="C30" s="30" t="s">
        <v>157</v>
      </c>
      <c r="D30" s="24">
        <v>211065</v>
      </c>
      <c r="E30" s="48">
        <v>0</v>
      </c>
      <c r="F30" s="49">
        <f t="shared" si="11"/>
        <v>0</v>
      </c>
      <c r="G30" s="48">
        <v>211065</v>
      </c>
      <c r="H30" s="27">
        <v>1</v>
      </c>
      <c r="I30" s="50">
        <v>0</v>
      </c>
      <c r="J30" s="50">
        <v>0</v>
      </c>
      <c r="K30" s="59">
        <f t="shared" si="1"/>
        <v>0.7</v>
      </c>
      <c r="L30" s="60">
        <f t="shared" si="2"/>
        <v>0.7</v>
      </c>
      <c r="M30" s="62">
        <f>VLOOKUP(B30,'Election Results by State'!$B$3:$J$52,9,FALSE)</f>
        <v>264703</v>
      </c>
      <c r="N30" s="61">
        <f t="shared" si="7"/>
        <v>211065</v>
      </c>
      <c r="O30" s="62">
        <f t="shared" si="8"/>
        <v>90456</v>
      </c>
      <c r="P30" s="62">
        <v>0</v>
      </c>
      <c r="Q30" s="62">
        <f t="shared" si="9"/>
        <v>301521</v>
      </c>
      <c r="R30" s="61">
        <f t="shared" si="12"/>
        <v>0</v>
      </c>
      <c r="S30" s="62">
        <f t="shared" si="13"/>
        <v>90456</v>
      </c>
      <c r="T30" s="62">
        <f t="shared" si="14"/>
        <v>0</v>
      </c>
      <c r="U30" s="62">
        <f t="shared" si="15"/>
        <v>90456</v>
      </c>
    </row>
    <row r="31" spans="1:22" x14ac:dyDescent="0.2">
      <c r="A31" s="23" t="s">
        <v>34</v>
      </c>
      <c r="B31" s="23" t="s">
        <v>35</v>
      </c>
      <c r="C31" s="30" t="s">
        <v>135</v>
      </c>
      <c r="D31" s="24">
        <v>0</v>
      </c>
      <c r="E31" s="48">
        <v>0</v>
      </c>
      <c r="F31" s="49">
        <f t="shared" si="11"/>
        <v>0</v>
      </c>
      <c r="G31" s="48">
        <v>0</v>
      </c>
      <c r="H31" s="27">
        <v>0</v>
      </c>
      <c r="I31" s="50">
        <v>0</v>
      </c>
      <c r="J31" s="50">
        <v>0</v>
      </c>
      <c r="K31" s="59">
        <f t="shared" si="1"/>
        <v>0.7</v>
      </c>
      <c r="L31" s="60">
        <f t="shared" si="2"/>
        <v>0.7</v>
      </c>
      <c r="M31" s="62">
        <f>VLOOKUP(B31,'Election Results by State'!$B$3:$J$52,9,FALSE)</f>
        <v>218579.5</v>
      </c>
      <c r="N31" s="61">
        <f t="shared" si="7"/>
        <v>0</v>
      </c>
      <c r="O31" s="62">
        <f t="shared" si="8"/>
        <v>0</v>
      </c>
      <c r="P31" s="62">
        <v>0</v>
      </c>
      <c r="Q31" s="62">
        <f t="shared" si="9"/>
        <v>0</v>
      </c>
      <c r="R31" s="61">
        <f t="shared" si="12"/>
        <v>0</v>
      </c>
      <c r="S31" s="62">
        <f t="shared" si="13"/>
        <v>0</v>
      </c>
      <c r="T31" s="62">
        <f t="shared" si="14"/>
        <v>0</v>
      </c>
      <c r="U31" s="62">
        <f t="shared" si="15"/>
        <v>0</v>
      </c>
    </row>
    <row r="32" spans="1:22" x14ac:dyDescent="0.2">
      <c r="A32" s="23" t="s">
        <v>36</v>
      </c>
      <c r="B32" s="23" t="s">
        <v>37</v>
      </c>
      <c r="C32" s="30" t="s">
        <v>135</v>
      </c>
      <c r="D32" s="24">
        <v>0</v>
      </c>
      <c r="E32" s="48">
        <v>0</v>
      </c>
      <c r="F32" s="49">
        <f t="shared" si="11"/>
        <v>0</v>
      </c>
      <c r="G32" s="48">
        <v>0</v>
      </c>
      <c r="H32" s="27">
        <v>0</v>
      </c>
      <c r="I32" s="50">
        <v>0</v>
      </c>
      <c r="J32" s="50">
        <v>0</v>
      </c>
      <c r="K32" s="59">
        <f t="shared" si="1"/>
        <v>0.7</v>
      </c>
      <c r="L32" s="60">
        <f t="shared" si="2"/>
        <v>0.7</v>
      </c>
      <c r="M32" s="62">
        <f>VLOOKUP(B32,'Election Results by State'!$B$3:$J$52,9,FALSE)</f>
        <v>317609</v>
      </c>
      <c r="N32" s="61">
        <f t="shared" si="7"/>
        <v>0</v>
      </c>
      <c r="O32" s="62">
        <f t="shared" si="8"/>
        <v>0</v>
      </c>
      <c r="P32" s="62">
        <v>0</v>
      </c>
      <c r="Q32" s="62">
        <f t="shared" si="9"/>
        <v>0</v>
      </c>
      <c r="R32" s="61">
        <f t="shared" si="12"/>
        <v>0</v>
      </c>
      <c r="S32" s="62">
        <f t="shared" si="13"/>
        <v>0</v>
      </c>
      <c r="T32" s="62">
        <f t="shared" si="14"/>
        <v>0</v>
      </c>
      <c r="U32" s="62">
        <f t="shared" si="15"/>
        <v>0</v>
      </c>
    </row>
    <row r="33" spans="1:21" x14ac:dyDescent="0.2">
      <c r="A33" s="23" t="s">
        <v>38</v>
      </c>
      <c r="B33" s="30" t="s">
        <v>9</v>
      </c>
      <c r="C33" s="30" t="s">
        <v>135</v>
      </c>
      <c r="D33" s="24">
        <v>0</v>
      </c>
      <c r="E33" s="48">
        <v>0</v>
      </c>
      <c r="F33" s="49">
        <f t="shared" si="11"/>
        <v>0</v>
      </c>
      <c r="G33" s="48">
        <v>0</v>
      </c>
      <c r="H33" s="27">
        <v>0</v>
      </c>
      <c r="I33" s="50">
        <v>0</v>
      </c>
      <c r="J33" s="50">
        <v>0</v>
      </c>
      <c r="K33" s="59">
        <f t="shared" si="1"/>
        <v>0.7</v>
      </c>
      <c r="L33" s="60">
        <f t="shared" si="2"/>
        <v>0.7</v>
      </c>
      <c r="M33" s="62">
        <f>VLOOKUP(B33,'Election Results by State'!$B$3:$J$52,9,FALSE)</f>
        <v>281007.38888888888</v>
      </c>
      <c r="N33" s="61">
        <f t="shared" si="7"/>
        <v>0</v>
      </c>
      <c r="O33" s="62">
        <f t="shared" si="8"/>
        <v>0</v>
      </c>
      <c r="P33" s="62">
        <v>0</v>
      </c>
      <c r="Q33" s="62">
        <f t="shared" si="9"/>
        <v>0</v>
      </c>
      <c r="R33" s="61">
        <f t="shared" si="12"/>
        <v>0</v>
      </c>
      <c r="S33" s="62">
        <f t="shared" si="13"/>
        <v>0</v>
      </c>
      <c r="T33" s="62">
        <f t="shared" si="14"/>
        <v>0</v>
      </c>
      <c r="U33" s="62">
        <f t="shared" si="15"/>
        <v>0</v>
      </c>
    </row>
    <row r="34" spans="1:21" x14ac:dyDescent="0.2">
      <c r="A34" s="23" t="s">
        <v>39</v>
      </c>
      <c r="B34" s="30" t="s">
        <v>12</v>
      </c>
      <c r="C34" s="30" t="s">
        <v>135</v>
      </c>
      <c r="D34" s="24">
        <v>0</v>
      </c>
      <c r="E34" s="48">
        <v>0</v>
      </c>
      <c r="F34" s="49">
        <f t="shared" si="11"/>
        <v>0</v>
      </c>
      <c r="G34" s="48">
        <v>0</v>
      </c>
      <c r="H34" s="27">
        <v>0</v>
      </c>
      <c r="I34" s="50">
        <v>0</v>
      </c>
      <c r="J34" s="50">
        <v>0</v>
      </c>
      <c r="K34" s="59">
        <f t="shared" si="1"/>
        <v>0.7</v>
      </c>
      <c r="L34" s="60">
        <f t="shared" si="2"/>
        <v>0.7</v>
      </c>
      <c r="M34" s="62">
        <f>VLOOKUP(B34,'Election Results by State'!$B$3:$J$52,9,FALSE)</f>
        <v>283749.55555555556</v>
      </c>
      <c r="N34" s="61">
        <f t="shared" si="7"/>
        <v>0</v>
      </c>
      <c r="O34" s="62">
        <f t="shared" si="8"/>
        <v>0</v>
      </c>
      <c r="P34" s="62">
        <v>0</v>
      </c>
      <c r="Q34" s="62">
        <f t="shared" si="9"/>
        <v>0</v>
      </c>
      <c r="R34" s="61">
        <f t="shared" si="12"/>
        <v>0</v>
      </c>
      <c r="S34" s="62">
        <f t="shared" si="13"/>
        <v>0</v>
      </c>
      <c r="T34" s="62">
        <f t="shared" si="14"/>
        <v>0</v>
      </c>
      <c r="U34" s="62">
        <f t="shared" si="15"/>
        <v>0</v>
      </c>
    </row>
    <row r="35" spans="1:21" x14ac:dyDescent="0.2">
      <c r="A35" s="23" t="s">
        <v>40</v>
      </c>
      <c r="B35" s="23" t="s">
        <v>41</v>
      </c>
      <c r="C35" s="30" t="s">
        <v>135</v>
      </c>
      <c r="D35" s="24">
        <v>0</v>
      </c>
      <c r="E35" s="48">
        <v>0</v>
      </c>
      <c r="F35" s="49">
        <f t="shared" si="11"/>
        <v>0</v>
      </c>
      <c r="G35" s="48">
        <v>0</v>
      </c>
      <c r="H35" s="27">
        <v>0</v>
      </c>
      <c r="I35" s="50">
        <v>0</v>
      </c>
      <c r="J35" s="50">
        <v>0</v>
      </c>
      <c r="K35" s="59">
        <f t="shared" si="1"/>
        <v>0.7</v>
      </c>
      <c r="L35" s="60">
        <f t="shared" si="2"/>
        <v>0.7</v>
      </c>
      <c r="M35" s="62">
        <f>VLOOKUP(B35,'Election Results by State'!$B$3:$J$52,9,FALSE)</f>
        <v>384212.25</v>
      </c>
      <c r="N35" s="61">
        <f t="shared" si="7"/>
        <v>0</v>
      </c>
      <c r="O35" s="62">
        <f t="shared" si="8"/>
        <v>0</v>
      </c>
      <c r="P35" s="62">
        <v>0</v>
      </c>
      <c r="Q35" s="62">
        <f t="shared" si="9"/>
        <v>0</v>
      </c>
      <c r="R35" s="61">
        <f t="shared" si="12"/>
        <v>0</v>
      </c>
      <c r="S35" s="62">
        <f t="shared" si="13"/>
        <v>0</v>
      </c>
      <c r="T35" s="62">
        <f t="shared" si="14"/>
        <v>0</v>
      </c>
      <c r="U35" s="62">
        <f t="shared" si="15"/>
        <v>0</v>
      </c>
    </row>
    <row r="36" spans="1:21" x14ac:dyDescent="0.2">
      <c r="A36" s="23" t="s">
        <v>42</v>
      </c>
      <c r="B36" s="23" t="s">
        <v>43</v>
      </c>
      <c r="C36" s="30" t="s">
        <v>134</v>
      </c>
      <c r="D36" s="24">
        <v>211337</v>
      </c>
      <c r="E36" s="48">
        <v>0</v>
      </c>
      <c r="F36" s="49">
        <f t="shared" si="11"/>
        <v>0</v>
      </c>
      <c r="G36" s="48">
        <v>211337</v>
      </c>
      <c r="H36" s="27">
        <v>1</v>
      </c>
      <c r="I36" s="50">
        <v>0</v>
      </c>
      <c r="J36" s="50">
        <v>0</v>
      </c>
      <c r="K36" s="59">
        <f t="shared" si="1"/>
        <v>0.7</v>
      </c>
      <c r="L36" s="60">
        <f t="shared" si="2"/>
        <v>0.7</v>
      </c>
      <c r="M36" s="62">
        <f>VLOOKUP(B36,'Election Results by State'!$B$3:$J$52,9,FALSE)</f>
        <v>276320</v>
      </c>
      <c r="N36" s="61">
        <f t="shared" si="7"/>
        <v>211337</v>
      </c>
      <c r="O36" s="62">
        <f t="shared" si="8"/>
        <v>90573</v>
      </c>
      <c r="P36" s="62">
        <v>0</v>
      </c>
      <c r="Q36" s="62">
        <f t="shared" si="9"/>
        <v>301910</v>
      </c>
      <c r="R36" s="61">
        <f t="shared" si="12"/>
        <v>0</v>
      </c>
      <c r="S36" s="62">
        <f t="shared" si="13"/>
        <v>90573</v>
      </c>
      <c r="T36" s="62">
        <f t="shared" si="14"/>
        <v>0</v>
      </c>
      <c r="U36" s="62">
        <f t="shared" si="15"/>
        <v>90573</v>
      </c>
    </row>
    <row r="37" spans="1:21" x14ac:dyDescent="0.2">
      <c r="A37" s="23" t="s">
        <v>42</v>
      </c>
      <c r="B37" s="23" t="s">
        <v>43</v>
      </c>
      <c r="C37" s="30" t="s">
        <v>137</v>
      </c>
      <c r="D37" s="24">
        <v>201087</v>
      </c>
      <c r="E37" s="48">
        <v>0</v>
      </c>
      <c r="F37" s="49">
        <f t="shared" si="11"/>
        <v>92675</v>
      </c>
      <c r="G37" s="48">
        <v>293762</v>
      </c>
      <c r="H37" s="27">
        <v>1</v>
      </c>
      <c r="I37" s="50">
        <v>0</v>
      </c>
      <c r="J37" s="50">
        <v>0</v>
      </c>
      <c r="K37" s="59">
        <f t="shared" si="1"/>
        <v>0.7</v>
      </c>
      <c r="L37" s="60">
        <f t="shared" si="2"/>
        <v>0.7</v>
      </c>
      <c r="M37" s="62">
        <f>VLOOKUP(B37,'Election Results by State'!$B$3:$J$52,9,FALSE)</f>
        <v>276320</v>
      </c>
      <c r="N37" s="61">
        <f t="shared" si="7"/>
        <v>201087</v>
      </c>
      <c r="O37" s="62">
        <f t="shared" si="8"/>
        <v>92675</v>
      </c>
      <c r="P37" s="62">
        <v>0</v>
      </c>
      <c r="Q37" s="62">
        <f t="shared" si="9"/>
        <v>293762</v>
      </c>
      <c r="R37" s="61">
        <f t="shared" si="12"/>
        <v>0</v>
      </c>
      <c r="S37" s="62">
        <f t="shared" si="13"/>
        <v>92675</v>
      </c>
      <c r="T37" s="62">
        <f t="shared" si="14"/>
        <v>-92675</v>
      </c>
      <c r="U37" s="62">
        <f t="shared" si="15"/>
        <v>0</v>
      </c>
    </row>
    <row r="38" spans="1:21" x14ac:dyDescent="0.2">
      <c r="A38" s="23" t="s">
        <v>44</v>
      </c>
      <c r="B38" s="23" t="s">
        <v>45</v>
      </c>
      <c r="C38" s="30" t="s">
        <v>135</v>
      </c>
      <c r="D38" s="24">
        <v>0</v>
      </c>
      <c r="E38" s="48">
        <v>0</v>
      </c>
      <c r="F38" s="49">
        <f t="shared" si="11"/>
        <v>0</v>
      </c>
      <c r="G38" s="48">
        <v>0</v>
      </c>
      <c r="H38" s="27">
        <v>0</v>
      </c>
      <c r="I38" s="50">
        <v>0</v>
      </c>
      <c r="J38" s="50">
        <v>0</v>
      </c>
      <c r="K38" s="59">
        <f t="shared" si="1"/>
        <v>0.7</v>
      </c>
      <c r="L38" s="60">
        <f t="shared" si="2"/>
        <v>0.7</v>
      </c>
      <c r="M38" s="62">
        <f>VLOOKUP(B38,'Election Results by State'!$B$3:$J$52,9,FALSE)</f>
        <v>290896.16666666669</v>
      </c>
      <c r="N38" s="61">
        <f t="shared" si="7"/>
        <v>0</v>
      </c>
      <c r="O38" s="62">
        <f t="shared" si="8"/>
        <v>0</v>
      </c>
      <c r="P38" s="62">
        <v>0</v>
      </c>
      <c r="Q38" s="62">
        <f t="shared" si="9"/>
        <v>0</v>
      </c>
      <c r="R38" s="61">
        <f t="shared" si="12"/>
        <v>0</v>
      </c>
      <c r="S38" s="62">
        <f t="shared" si="13"/>
        <v>0</v>
      </c>
      <c r="T38" s="62">
        <f t="shared" si="14"/>
        <v>0</v>
      </c>
      <c r="U38" s="62">
        <f t="shared" si="15"/>
        <v>0</v>
      </c>
    </row>
    <row r="39" spans="1:21" x14ac:dyDescent="0.2">
      <c r="A39" s="23" t="s">
        <v>46</v>
      </c>
      <c r="B39" s="23" t="s">
        <v>47</v>
      </c>
      <c r="C39" s="30" t="s">
        <v>151</v>
      </c>
      <c r="D39" s="24">
        <v>187894</v>
      </c>
      <c r="E39" s="48">
        <v>0</v>
      </c>
      <c r="F39" s="49">
        <f t="shared" si="11"/>
        <v>61637</v>
      </c>
      <c r="G39" s="48">
        <v>249531</v>
      </c>
      <c r="H39" s="27">
        <v>1</v>
      </c>
      <c r="I39" s="50">
        <v>0</v>
      </c>
      <c r="J39" s="50">
        <v>0</v>
      </c>
      <c r="K39" s="59">
        <f t="shared" si="1"/>
        <v>0.7</v>
      </c>
      <c r="L39" s="60">
        <f t="shared" si="2"/>
        <v>0.7</v>
      </c>
      <c r="M39" s="62">
        <f>VLOOKUP(B39,'Election Results by State'!$B$3:$J$52,9,FALSE)</f>
        <v>296385.66666666669</v>
      </c>
      <c r="N39" s="61">
        <f t="shared" si="7"/>
        <v>207470</v>
      </c>
      <c r="O39" s="62">
        <f t="shared" si="8"/>
        <v>88916</v>
      </c>
      <c r="P39" s="62">
        <v>0</v>
      </c>
      <c r="Q39" s="62">
        <f t="shared" si="9"/>
        <v>296386</v>
      </c>
      <c r="R39" s="61">
        <f t="shared" si="12"/>
        <v>19576</v>
      </c>
      <c r="S39" s="62">
        <f t="shared" si="13"/>
        <v>88916</v>
      </c>
      <c r="T39" s="62">
        <f t="shared" si="14"/>
        <v>-61637</v>
      </c>
      <c r="U39" s="62">
        <f t="shared" si="15"/>
        <v>46855</v>
      </c>
    </row>
    <row r="40" spans="1:21" x14ac:dyDescent="0.2">
      <c r="A40" s="23" t="s">
        <v>46</v>
      </c>
      <c r="B40" s="23" t="s">
        <v>47</v>
      </c>
      <c r="C40" s="30" t="s">
        <v>150</v>
      </c>
      <c r="D40" s="24">
        <v>202536</v>
      </c>
      <c r="E40" s="48">
        <v>0</v>
      </c>
      <c r="F40" s="49">
        <f t="shared" si="11"/>
        <v>57680</v>
      </c>
      <c r="G40" s="48">
        <v>260216</v>
      </c>
      <c r="H40" s="27">
        <v>1</v>
      </c>
      <c r="I40" s="50">
        <v>0</v>
      </c>
      <c r="J40" s="50">
        <v>0</v>
      </c>
      <c r="K40" s="59">
        <f t="shared" si="1"/>
        <v>0.7</v>
      </c>
      <c r="L40" s="60">
        <f t="shared" si="2"/>
        <v>0.7</v>
      </c>
      <c r="M40" s="62">
        <f>VLOOKUP(B40,'Election Results by State'!$B$3:$J$52,9,FALSE)</f>
        <v>296385.66666666669</v>
      </c>
      <c r="N40" s="61">
        <f t="shared" si="7"/>
        <v>207470</v>
      </c>
      <c r="O40" s="62">
        <f t="shared" si="8"/>
        <v>88916</v>
      </c>
      <c r="P40" s="62">
        <v>0</v>
      </c>
      <c r="Q40" s="62">
        <f t="shared" si="9"/>
        <v>296386</v>
      </c>
      <c r="R40" s="61">
        <f t="shared" si="12"/>
        <v>4934</v>
      </c>
      <c r="S40" s="62">
        <f t="shared" si="13"/>
        <v>88916</v>
      </c>
      <c r="T40" s="62">
        <f t="shared" si="14"/>
        <v>-57680</v>
      </c>
      <c r="U40" s="62">
        <f t="shared" si="15"/>
        <v>36170</v>
      </c>
    </row>
    <row r="41" spans="1:21" x14ac:dyDescent="0.2">
      <c r="A41" s="23" t="s">
        <v>46</v>
      </c>
      <c r="B41" s="23" t="s">
        <v>47</v>
      </c>
      <c r="C41" s="30" t="s">
        <v>158</v>
      </c>
      <c r="D41" s="24">
        <v>243553</v>
      </c>
      <c r="E41" s="48">
        <v>0</v>
      </c>
      <c r="F41" s="49">
        <f t="shared" si="11"/>
        <v>63160</v>
      </c>
      <c r="G41" s="48">
        <v>306713</v>
      </c>
      <c r="H41" s="27">
        <v>1</v>
      </c>
      <c r="I41" s="50">
        <v>0</v>
      </c>
      <c r="J41" s="50">
        <v>0</v>
      </c>
      <c r="K41" s="59">
        <f t="shared" si="1"/>
        <v>0.7</v>
      </c>
      <c r="L41" s="60">
        <f t="shared" si="2"/>
        <v>0.7</v>
      </c>
      <c r="M41" s="62">
        <f>VLOOKUP(B41,'Election Results by State'!$B$3:$J$52,9,FALSE)</f>
        <v>296385.66666666669</v>
      </c>
      <c r="N41" s="61">
        <f t="shared" si="7"/>
        <v>243553</v>
      </c>
      <c r="O41" s="62">
        <f t="shared" si="8"/>
        <v>104380</v>
      </c>
      <c r="P41" s="62">
        <v>0</v>
      </c>
      <c r="Q41" s="62">
        <f t="shared" si="9"/>
        <v>347933</v>
      </c>
      <c r="R41" s="61">
        <f t="shared" si="12"/>
        <v>0</v>
      </c>
      <c r="S41" s="62">
        <f t="shared" si="13"/>
        <v>104380</v>
      </c>
      <c r="T41" s="62">
        <f t="shared" si="14"/>
        <v>-63160</v>
      </c>
      <c r="U41" s="62">
        <f t="shared" si="15"/>
        <v>41220</v>
      </c>
    </row>
    <row r="42" spans="1:21" x14ac:dyDescent="0.2">
      <c r="A42" s="23" t="s">
        <v>48</v>
      </c>
      <c r="B42" s="23" t="s">
        <v>49</v>
      </c>
      <c r="C42" s="30" t="s">
        <v>135</v>
      </c>
      <c r="D42" s="24">
        <v>0</v>
      </c>
      <c r="E42" s="48">
        <v>0</v>
      </c>
      <c r="F42" s="49">
        <f t="shared" si="11"/>
        <v>0</v>
      </c>
      <c r="G42" s="48">
        <v>0</v>
      </c>
      <c r="H42" s="27">
        <v>0</v>
      </c>
      <c r="I42" s="50">
        <v>0</v>
      </c>
      <c r="J42" s="50">
        <v>0</v>
      </c>
      <c r="K42" s="59">
        <f t="shared" si="1"/>
        <v>0.7</v>
      </c>
      <c r="L42" s="60">
        <f t="shared" si="2"/>
        <v>0.7</v>
      </c>
      <c r="M42" s="62">
        <f>VLOOKUP(B42,'Election Results by State'!$B$3:$J$52,9,FALSE)</f>
        <v>362311.5</v>
      </c>
      <c r="N42" s="61">
        <f t="shared" si="7"/>
        <v>0</v>
      </c>
      <c r="O42" s="62">
        <f t="shared" si="8"/>
        <v>0</v>
      </c>
      <c r="P42" s="62">
        <v>0</v>
      </c>
      <c r="Q42" s="62">
        <f t="shared" si="9"/>
        <v>0</v>
      </c>
      <c r="R42" s="61">
        <f t="shared" si="12"/>
        <v>0</v>
      </c>
      <c r="S42" s="62">
        <f t="shared" si="13"/>
        <v>0</v>
      </c>
      <c r="T42" s="62">
        <f t="shared" si="14"/>
        <v>0</v>
      </c>
      <c r="U42" s="62">
        <f t="shared" si="15"/>
        <v>0</v>
      </c>
    </row>
    <row r="43" spans="1:21" x14ac:dyDescent="0.2">
      <c r="A43" s="23" t="s">
        <v>50</v>
      </c>
      <c r="B43" s="30" t="s">
        <v>6</v>
      </c>
      <c r="C43" s="30" t="s">
        <v>135</v>
      </c>
      <c r="D43" s="24">
        <v>0</v>
      </c>
      <c r="E43" s="48">
        <v>0</v>
      </c>
      <c r="F43" s="49">
        <f t="shared" si="11"/>
        <v>0</v>
      </c>
      <c r="G43" s="48">
        <v>0</v>
      </c>
      <c r="H43" s="27">
        <v>0</v>
      </c>
      <c r="I43" s="50">
        <v>0</v>
      </c>
      <c r="J43" s="50">
        <v>0</v>
      </c>
      <c r="K43" s="59">
        <f t="shared" si="1"/>
        <v>0.7</v>
      </c>
      <c r="L43" s="60">
        <f t="shared" si="2"/>
        <v>0.7</v>
      </c>
      <c r="M43" s="62">
        <f>VLOOKUP(B43,'Election Results by State'!$B$3:$J$52,9,FALSE)</f>
        <v>323189.25</v>
      </c>
      <c r="N43" s="61">
        <f t="shared" si="7"/>
        <v>0</v>
      </c>
      <c r="O43" s="62">
        <f t="shared" si="8"/>
        <v>0</v>
      </c>
      <c r="P43" s="62">
        <v>0</v>
      </c>
      <c r="Q43" s="62">
        <f t="shared" si="9"/>
        <v>0</v>
      </c>
      <c r="R43" s="61">
        <f t="shared" si="12"/>
        <v>0</v>
      </c>
      <c r="S43" s="62">
        <f t="shared" si="13"/>
        <v>0</v>
      </c>
      <c r="T43" s="62">
        <f t="shared" si="14"/>
        <v>0</v>
      </c>
      <c r="U43" s="62">
        <f t="shared" si="15"/>
        <v>0</v>
      </c>
    </row>
    <row r="44" spans="1:21" x14ac:dyDescent="0.2">
      <c r="A44" s="23" t="s">
        <v>51</v>
      </c>
      <c r="B44" s="23" t="s">
        <v>52</v>
      </c>
      <c r="C44" s="30" t="s">
        <v>134</v>
      </c>
      <c r="D44" s="24">
        <v>0</v>
      </c>
      <c r="E44" s="48">
        <v>261936</v>
      </c>
      <c r="F44" s="49">
        <f t="shared" si="11"/>
        <v>74619</v>
      </c>
      <c r="G44" s="48">
        <v>336555</v>
      </c>
      <c r="H44" s="27">
        <v>0</v>
      </c>
      <c r="I44" s="50">
        <v>1</v>
      </c>
      <c r="J44" s="50">
        <v>0</v>
      </c>
      <c r="K44" s="59">
        <f t="shared" si="1"/>
        <v>0.7</v>
      </c>
      <c r="L44" s="60">
        <f t="shared" si="2"/>
        <v>0.7</v>
      </c>
      <c r="M44" s="62">
        <f>VLOOKUP(B44,'Election Results by State'!$B$3:$J$52,9,FALSE)</f>
        <v>369961.83333333331</v>
      </c>
      <c r="N44" s="61">
        <f t="shared" si="7"/>
        <v>112258</v>
      </c>
      <c r="O44" s="62">
        <f t="shared" si="8"/>
        <v>261936</v>
      </c>
      <c r="P44" s="62">
        <v>0</v>
      </c>
      <c r="Q44" s="62">
        <f t="shared" si="9"/>
        <v>374194</v>
      </c>
      <c r="R44" s="61">
        <f t="shared" si="12"/>
        <v>112258</v>
      </c>
      <c r="S44" s="62">
        <f t="shared" si="13"/>
        <v>0</v>
      </c>
      <c r="T44" s="62">
        <f t="shared" si="14"/>
        <v>-74619</v>
      </c>
      <c r="U44" s="62">
        <f t="shared" si="15"/>
        <v>37639</v>
      </c>
    </row>
    <row r="45" spans="1:21" x14ac:dyDescent="0.2">
      <c r="A45" s="23" t="s">
        <v>51</v>
      </c>
      <c r="B45" s="23" t="s">
        <v>52</v>
      </c>
      <c r="C45" s="30" t="s">
        <v>159</v>
      </c>
      <c r="D45" s="24">
        <v>0</v>
      </c>
      <c r="E45" s="48">
        <v>259257</v>
      </c>
      <c r="F45" s="49">
        <f t="shared" si="11"/>
        <v>83479</v>
      </c>
      <c r="G45" s="48">
        <v>342736</v>
      </c>
      <c r="H45" s="27">
        <v>0</v>
      </c>
      <c r="I45" s="50">
        <v>1</v>
      </c>
      <c r="J45" s="50">
        <v>0</v>
      </c>
      <c r="K45" s="59">
        <f t="shared" si="1"/>
        <v>0.7</v>
      </c>
      <c r="L45" s="60">
        <f t="shared" si="2"/>
        <v>0.7</v>
      </c>
      <c r="M45" s="62">
        <f>VLOOKUP(B45,'Election Results by State'!$B$3:$J$52,9,FALSE)</f>
        <v>369961.83333333331</v>
      </c>
      <c r="N45" s="61">
        <f t="shared" si="7"/>
        <v>111110</v>
      </c>
      <c r="O45" s="62">
        <f t="shared" si="8"/>
        <v>259257</v>
      </c>
      <c r="P45" s="62">
        <v>0</v>
      </c>
      <c r="Q45" s="62">
        <f t="shared" si="9"/>
        <v>370367</v>
      </c>
      <c r="R45" s="61">
        <f t="shared" si="12"/>
        <v>111110</v>
      </c>
      <c r="S45" s="62">
        <f t="shared" si="13"/>
        <v>0</v>
      </c>
      <c r="T45" s="62">
        <f t="shared" si="14"/>
        <v>-83479</v>
      </c>
      <c r="U45" s="62">
        <f t="shared" si="15"/>
        <v>27631</v>
      </c>
    </row>
    <row r="46" spans="1:21" x14ac:dyDescent="0.2">
      <c r="A46" s="23" t="s">
        <v>51</v>
      </c>
      <c r="B46" s="23" t="s">
        <v>52</v>
      </c>
      <c r="C46" s="30" t="s">
        <v>136</v>
      </c>
      <c r="D46" s="24">
        <v>0</v>
      </c>
      <c r="E46" s="48">
        <v>210794</v>
      </c>
      <c r="F46" s="49">
        <f t="shared" si="11"/>
        <v>74340</v>
      </c>
      <c r="G46" s="48">
        <v>285134</v>
      </c>
      <c r="H46" s="27">
        <v>0</v>
      </c>
      <c r="I46" s="50">
        <v>1</v>
      </c>
      <c r="J46" s="50">
        <v>0</v>
      </c>
      <c r="K46" s="59">
        <f t="shared" si="1"/>
        <v>0.7</v>
      </c>
      <c r="L46" s="60">
        <f t="shared" si="2"/>
        <v>0.7</v>
      </c>
      <c r="M46" s="62">
        <f>VLOOKUP(B46,'Election Results by State'!$B$3:$J$52,9,FALSE)</f>
        <v>369961.83333333331</v>
      </c>
      <c r="N46" s="61">
        <f t="shared" si="7"/>
        <v>110988</v>
      </c>
      <c r="O46" s="62">
        <f t="shared" si="8"/>
        <v>258973</v>
      </c>
      <c r="P46" s="62">
        <v>0</v>
      </c>
      <c r="Q46" s="62">
        <f t="shared" si="9"/>
        <v>369961</v>
      </c>
      <c r="R46" s="61">
        <f t="shared" si="12"/>
        <v>110988</v>
      </c>
      <c r="S46" s="62">
        <f t="shared" si="13"/>
        <v>48179</v>
      </c>
      <c r="T46" s="62">
        <f t="shared" si="14"/>
        <v>-74340</v>
      </c>
      <c r="U46" s="62">
        <f t="shared" si="15"/>
        <v>84827</v>
      </c>
    </row>
    <row r="47" spans="1:21" x14ac:dyDescent="0.2">
      <c r="A47" s="23" t="s">
        <v>53</v>
      </c>
      <c r="B47" s="30" t="s">
        <v>4</v>
      </c>
      <c r="C47" s="30" t="s">
        <v>135</v>
      </c>
      <c r="D47" s="24">
        <v>0</v>
      </c>
      <c r="E47" s="48">
        <v>0</v>
      </c>
      <c r="F47" s="49">
        <f t="shared" si="11"/>
        <v>0</v>
      </c>
      <c r="G47" s="48">
        <v>0</v>
      </c>
      <c r="H47" s="27">
        <v>0</v>
      </c>
      <c r="I47" s="50">
        <v>0</v>
      </c>
      <c r="J47" s="50">
        <v>0</v>
      </c>
      <c r="K47" s="59">
        <f t="shared" si="1"/>
        <v>0.7</v>
      </c>
      <c r="L47" s="60">
        <f t="shared" si="2"/>
        <v>0.7</v>
      </c>
      <c r="M47" s="62">
        <f>VLOOKUP(B47,'Election Results by State'!$B$3:$J$52,9,FALSE)</f>
        <v>326759.42857142858</v>
      </c>
      <c r="N47" s="61">
        <f t="shared" si="7"/>
        <v>0</v>
      </c>
      <c r="O47" s="62">
        <f t="shared" si="8"/>
        <v>0</v>
      </c>
      <c r="P47" s="62">
        <v>0</v>
      </c>
      <c r="Q47" s="62">
        <f t="shared" si="9"/>
        <v>0</v>
      </c>
      <c r="R47" s="61">
        <f t="shared" si="12"/>
        <v>0</v>
      </c>
      <c r="S47" s="62">
        <f t="shared" si="13"/>
        <v>0</v>
      </c>
      <c r="T47" s="62">
        <f t="shared" si="14"/>
        <v>0</v>
      </c>
      <c r="U47" s="62">
        <f t="shared" si="15"/>
        <v>0</v>
      </c>
    </row>
    <row r="48" spans="1:21" x14ac:dyDescent="0.2">
      <c r="A48" s="23" t="s">
        <v>54</v>
      </c>
      <c r="B48" s="23" t="s">
        <v>55</v>
      </c>
      <c r="C48" s="30" t="s">
        <v>135</v>
      </c>
      <c r="D48" s="24">
        <v>0</v>
      </c>
      <c r="E48" s="48">
        <v>0</v>
      </c>
      <c r="F48" s="49">
        <f t="shared" si="11"/>
        <v>0</v>
      </c>
      <c r="G48" s="48">
        <v>0</v>
      </c>
      <c r="H48" s="27">
        <v>0</v>
      </c>
      <c r="I48" s="50">
        <v>0</v>
      </c>
      <c r="J48" s="50">
        <v>0</v>
      </c>
      <c r="K48" s="59">
        <f t="shared" si="1"/>
        <v>0.7</v>
      </c>
      <c r="L48" s="60">
        <f t="shared" si="2"/>
        <v>0.7</v>
      </c>
      <c r="M48" s="62">
        <f>VLOOKUP(B48,'Election Results by State'!$B$3:$J$52,9,FALSE)</f>
        <v>351672.875</v>
      </c>
      <c r="N48" s="61">
        <f t="shared" si="7"/>
        <v>0</v>
      </c>
      <c r="O48" s="62">
        <f t="shared" si="8"/>
        <v>0</v>
      </c>
      <c r="P48" s="62">
        <v>0</v>
      </c>
      <c r="Q48" s="62">
        <f t="shared" si="9"/>
        <v>0</v>
      </c>
      <c r="R48" s="61">
        <f t="shared" si="12"/>
        <v>0</v>
      </c>
      <c r="S48" s="62">
        <f t="shared" si="13"/>
        <v>0</v>
      </c>
      <c r="T48" s="62">
        <f t="shared" si="14"/>
        <v>0</v>
      </c>
      <c r="U48" s="62">
        <f t="shared" si="15"/>
        <v>0</v>
      </c>
    </row>
    <row r="49" spans="1:22" x14ac:dyDescent="0.2">
      <c r="A49" s="23" t="s">
        <v>56</v>
      </c>
      <c r="B49" s="23" t="s">
        <v>57</v>
      </c>
      <c r="C49" s="30" t="s">
        <v>137</v>
      </c>
      <c r="D49" s="24">
        <v>234717</v>
      </c>
      <c r="E49" s="48">
        <v>0</v>
      </c>
      <c r="F49" s="49">
        <f t="shared" si="11"/>
        <v>58605</v>
      </c>
      <c r="G49" s="48">
        <v>293322</v>
      </c>
      <c r="H49" s="27">
        <v>1</v>
      </c>
      <c r="I49" s="50">
        <v>0</v>
      </c>
      <c r="J49" s="50">
        <v>0</v>
      </c>
      <c r="K49" s="59">
        <f t="shared" si="1"/>
        <v>0.7</v>
      </c>
      <c r="L49" s="60">
        <f t="shared" si="2"/>
        <v>0.7</v>
      </c>
      <c r="M49" s="62">
        <f>VLOOKUP(B49,'Election Results by State'!$B$3:$J$52,9,FALSE)</f>
        <v>304951</v>
      </c>
      <c r="N49" s="61">
        <f t="shared" si="7"/>
        <v>234717</v>
      </c>
      <c r="O49" s="62">
        <f t="shared" si="8"/>
        <v>100593</v>
      </c>
      <c r="P49" s="62">
        <v>0</v>
      </c>
      <c r="Q49" s="62">
        <f t="shared" si="9"/>
        <v>335310</v>
      </c>
      <c r="R49" s="61">
        <f t="shared" si="12"/>
        <v>0</v>
      </c>
      <c r="S49" s="62">
        <f t="shared" si="13"/>
        <v>100593</v>
      </c>
      <c r="T49" s="62">
        <f t="shared" si="14"/>
        <v>-58605</v>
      </c>
      <c r="U49" s="62">
        <f t="shared" si="15"/>
        <v>41988</v>
      </c>
    </row>
    <row r="50" spans="1:22" x14ac:dyDescent="0.2">
      <c r="A50" s="23" t="s">
        <v>58</v>
      </c>
      <c r="B50" s="23" t="s">
        <v>59</v>
      </c>
      <c r="C50" s="30" t="s">
        <v>135</v>
      </c>
      <c r="D50" s="24">
        <v>0</v>
      </c>
      <c r="E50" s="48">
        <v>0</v>
      </c>
      <c r="F50" s="49">
        <f t="shared" si="11"/>
        <v>0</v>
      </c>
      <c r="G50" s="48">
        <v>0</v>
      </c>
      <c r="H50" s="27">
        <v>0</v>
      </c>
      <c r="I50" s="50">
        <v>0</v>
      </c>
      <c r="J50" s="50">
        <v>0</v>
      </c>
      <c r="K50" s="59">
        <f t="shared" si="1"/>
        <v>0.7</v>
      </c>
      <c r="L50" s="60">
        <f t="shared" si="2"/>
        <v>0.7</v>
      </c>
      <c r="M50" s="62">
        <f>VLOOKUP(B50,'Election Results by State'!$B$3:$J$52,9,FALSE)</f>
        <v>334487.5</v>
      </c>
      <c r="N50" s="61">
        <f t="shared" si="7"/>
        <v>0</v>
      </c>
      <c r="O50" s="62">
        <f t="shared" si="8"/>
        <v>0</v>
      </c>
      <c r="P50" s="62">
        <v>0</v>
      </c>
      <c r="Q50" s="62">
        <f t="shared" si="9"/>
        <v>0</v>
      </c>
      <c r="R50" s="61">
        <f t="shared" si="12"/>
        <v>0</v>
      </c>
      <c r="S50" s="62">
        <f t="shared" si="13"/>
        <v>0</v>
      </c>
      <c r="T50" s="62">
        <f t="shared" si="14"/>
        <v>0</v>
      </c>
      <c r="U50" s="62">
        <f t="shared" si="15"/>
        <v>0</v>
      </c>
    </row>
    <row r="51" spans="1:22" x14ac:dyDescent="0.2">
      <c r="A51" s="23" t="s">
        <v>60</v>
      </c>
      <c r="B51" s="23" t="s">
        <v>61</v>
      </c>
      <c r="C51" s="30" t="s">
        <v>135</v>
      </c>
      <c r="D51" s="24">
        <v>0</v>
      </c>
      <c r="E51" s="48">
        <v>0</v>
      </c>
      <c r="F51" s="49">
        <f t="shared" si="11"/>
        <v>0</v>
      </c>
      <c r="G51" s="48">
        <v>0</v>
      </c>
      <c r="H51" s="27">
        <v>0</v>
      </c>
      <c r="I51" s="50">
        <v>0</v>
      </c>
      <c r="J51" s="50">
        <v>0</v>
      </c>
      <c r="K51" s="59">
        <f t="shared" si="1"/>
        <v>0.7</v>
      </c>
      <c r="L51" s="60">
        <f t="shared" si="2"/>
        <v>0.7</v>
      </c>
      <c r="M51" s="62">
        <f>VLOOKUP(B51,'Election Results by State'!$B$3:$J$52,9,FALSE)</f>
        <v>479740</v>
      </c>
      <c r="N51" s="61">
        <f t="shared" si="7"/>
        <v>0</v>
      </c>
      <c r="O51" s="62">
        <f t="shared" si="8"/>
        <v>0</v>
      </c>
      <c r="P51" s="62">
        <v>0</v>
      </c>
      <c r="Q51" s="62">
        <f t="shared" si="9"/>
        <v>0</v>
      </c>
      <c r="R51" s="61">
        <f t="shared" si="12"/>
        <v>0</v>
      </c>
      <c r="S51" s="62">
        <f t="shared" si="13"/>
        <v>0</v>
      </c>
      <c r="T51" s="62">
        <f t="shared" si="14"/>
        <v>0</v>
      </c>
      <c r="U51" s="62">
        <f t="shared" si="15"/>
        <v>0</v>
      </c>
    </row>
    <row r="52" spans="1:22" x14ac:dyDescent="0.2">
      <c r="A52" s="23" t="s">
        <v>62</v>
      </c>
      <c r="B52" s="23" t="s">
        <v>63</v>
      </c>
      <c r="C52" s="30" t="s">
        <v>135</v>
      </c>
      <c r="D52" s="24">
        <v>0</v>
      </c>
      <c r="E52" s="48">
        <v>0</v>
      </c>
      <c r="F52" s="49">
        <f t="shared" si="11"/>
        <v>0</v>
      </c>
      <c r="G52" s="48">
        <v>0</v>
      </c>
      <c r="H52" s="27">
        <v>0</v>
      </c>
      <c r="I52" s="50">
        <v>0</v>
      </c>
      <c r="J52" s="50">
        <v>0</v>
      </c>
      <c r="K52" s="59">
        <f t="shared" si="1"/>
        <v>0.7</v>
      </c>
      <c r="L52" s="60">
        <f t="shared" si="2"/>
        <v>0.7</v>
      </c>
      <c r="M52" s="62">
        <f>VLOOKUP(B52,'Election Results by State'!$B$3:$J$52,9,FALSE)</f>
        <v>257505</v>
      </c>
      <c r="N52" s="61">
        <f t="shared" si="7"/>
        <v>0</v>
      </c>
      <c r="O52" s="62">
        <f t="shared" si="8"/>
        <v>0</v>
      </c>
      <c r="P52" s="62">
        <v>0</v>
      </c>
      <c r="Q52" s="62">
        <f t="shared" si="9"/>
        <v>0</v>
      </c>
      <c r="R52" s="61">
        <f t="shared" si="12"/>
        <v>0</v>
      </c>
      <c r="S52" s="62">
        <f t="shared" si="13"/>
        <v>0</v>
      </c>
      <c r="T52" s="62">
        <f t="shared" si="14"/>
        <v>0</v>
      </c>
      <c r="U52" s="62">
        <f t="shared" si="15"/>
        <v>0</v>
      </c>
    </row>
    <row r="53" spans="1:22" x14ac:dyDescent="0.2">
      <c r="A53" s="23" t="s">
        <v>64</v>
      </c>
      <c r="B53" s="23" t="s">
        <v>65</v>
      </c>
      <c r="C53" s="30" t="s">
        <v>135</v>
      </c>
      <c r="D53" s="24">
        <v>0</v>
      </c>
      <c r="E53" s="48">
        <v>0</v>
      </c>
      <c r="F53" s="49">
        <f t="shared" si="11"/>
        <v>0</v>
      </c>
      <c r="G53" s="48">
        <v>0</v>
      </c>
      <c r="H53" s="27">
        <v>0</v>
      </c>
      <c r="I53" s="50">
        <v>0</v>
      </c>
      <c r="J53" s="50">
        <v>0</v>
      </c>
      <c r="K53" s="59">
        <f t="shared" si="1"/>
        <v>0.7</v>
      </c>
      <c r="L53" s="60">
        <f t="shared" si="2"/>
        <v>0.7</v>
      </c>
      <c r="M53" s="62">
        <f>VLOOKUP(B53,'Election Results by State'!$B$3:$J$52,9,FALSE)</f>
        <v>243435.5</v>
      </c>
      <c r="N53" s="61">
        <f t="shared" si="7"/>
        <v>0</v>
      </c>
      <c r="O53" s="62">
        <f t="shared" si="8"/>
        <v>0</v>
      </c>
      <c r="P53" s="62">
        <v>0</v>
      </c>
      <c r="Q53" s="62">
        <f t="shared" si="9"/>
        <v>0</v>
      </c>
      <c r="R53" s="61">
        <f t="shared" si="12"/>
        <v>0</v>
      </c>
      <c r="S53" s="62">
        <f t="shared" si="13"/>
        <v>0</v>
      </c>
      <c r="T53" s="62">
        <f t="shared" si="14"/>
        <v>0</v>
      </c>
      <c r="U53" s="62">
        <f t="shared" si="15"/>
        <v>0</v>
      </c>
    </row>
    <row r="54" spans="1:22" x14ac:dyDescent="0.2">
      <c r="A54" s="23" t="s">
        <v>66</v>
      </c>
      <c r="B54" s="23" t="s">
        <v>67</v>
      </c>
      <c r="C54" s="30" t="s">
        <v>135</v>
      </c>
      <c r="D54" s="24">
        <v>0</v>
      </c>
      <c r="E54" s="48">
        <v>0</v>
      </c>
      <c r="F54" s="49">
        <f t="shared" si="11"/>
        <v>0</v>
      </c>
      <c r="G54" s="48">
        <v>0</v>
      </c>
      <c r="H54" s="27">
        <v>0</v>
      </c>
      <c r="I54" s="50">
        <v>0</v>
      </c>
      <c r="J54" s="50">
        <v>0</v>
      </c>
      <c r="K54" s="59">
        <f t="shared" si="1"/>
        <v>0.7</v>
      </c>
      <c r="L54" s="60">
        <f t="shared" si="2"/>
        <v>0.7</v>
      </c>
      <c r="M54" s="62">
        <f>VLOOKUP(B54,'Election Results by State'!$B$3:$J$52,9,FALSE)</f>
        <v>341208</v>
      </c>
      <c r="N54" s="61">
        <f t="shared" si="7"/>
        <v>0</v>
      </c>
      <c r="O54" s="62">
        <f t="shared" si="8"/>
        <v>0</v>
      </c>
      <c r="P54" s="62">
        <v>0</v>
      </c>
      <c r="Q54" s="62">
        <f t="shared" si="9"/>
        <v>0</v>
      </c>
      <c r="R54" s="61">
        <f t="shared" si="12"/>
        <v>0</v>
      </c>
      <c r="S54" s="62">
        <f t="shared" si="13"/>
        <v>0</v>
      </c>
      <c r="T54" s="62">
        <f t="shared" si="14"/>
        <v>0</v>
      </c>
      <c r="U54" s="62">
        <f t="shared" si="15"/>
        <v>0</v>
      </c>
    </row>
    <row r="55" spans="1:22" x14ac:dyDescent="0.2">
      <c r="A55" s="23" t="s">
        <v>68</v>
      </c>
      <c r="B55" s="23" t="s">
        <v>69</v>
      </c>
      <c r="C55" s="30" t="s">
        <v>135</v>
      </c>
      <c r="D55" s="24">
        <v>0</v>
      </c>
      <c r="E55" s="48">
        <v>0</v>
      </c>
      <c r="F55" s="49">
        <f t="shared" si="11"/>
        <v>0</v>
      </c>
      <c r="G55" s="48">
        <v>0</v>
      </c>
      <c r="H55" s="27">
        <v>0</v>
      </c>
      <c r="I55" s="50">
        <v>0</v>
      </c>
      <c r="J55" s="50">
        <v>0</v>
      </c>
      <c r="K55" s="59">
        <f t="shared" si="1"/>
        <v>0.7</v>
      </c>
      <c r="L55" s="60">
        <f t="shared" si="2"/>
        <v>0.7</v>
      </c>
      <c r="M55" s="62">
        <f>VLOOKUP(B55,'Election Results by State'!$B$3:$J$52,9,FALSE)</f>
        <v>273481.5</v>
      </c>
      <c r="N55" s="61">
        <f t="shared" si="7"/>
        <v>0</v>
      </c>
      <c r="O55" s="62">
        <f t="shared" si="8"/>
        <v>0</v>
      </c>
      <c r="P55" s="62">
        <v>0</v>
      </c>
      <c r="Q55" s="62">
        <f t="shared" si="9"/>
        <v>0</v>
      </c>
      <c r="R55" s="61">
        <f t="shared" si="12"/>
        <v>0</v>
      </c>
      <c r="S55" s="62">
        <f t="shared" si="13"/>
        <v>0</v>
      </c>
      <c r="T55" s="62">
        <f t="shared" si="14"/>
        <v>0</v>
      </c>
      <c r="U55" s="62">
        <f t="shared" si="15"/>
        <v>0</v>
      </c>
    </row>
    <row r="56" spans="1:22" x14ac:dyDescent="0.2">
      <c r="A56" s="23" t="s">
        <v>70</v>
      </c>
      <c r="B56" s="23" t="s">
        <v>71</v>
      </c>
      <c r="C56" s="30" t="s">
        <v>135</v>
      </c>
      <c r="D56" s="24">
        <v>0</v>
      </c>
      <c r="E56" s="48">
        <v>0</v>
      </c>
      <c r="F56" s="49">
        <f t="shared" si="11"/>
        <v>0</v>
      </c>
      <c r="G56" s="48">
        <v>0</v>
      </c>
      <c r="H56" s="27">
        <v>0</v>
      </c>
      <c r="I56" s="50">
        <v>0</v>
      </c>
      <c r="J56" s="50">
        <v>0</v>
      </c>
      <c r="K56" s="59">
        <f t="shared" si="1"/>
        <v>0.7</v>
      </c>
      <c r="L56" s="60">
        <f t="shared" si="2"/>
        <v>0.7</v>
      </c>
      <c r="M56" s="62">
        <f>VLOOKUP(B56,'Election Results by State'!$B$3:$J$52,9,FALSE)</f>
        <v>255363.33333333334</v>
      </c>
      <c r="N56" s="61">
        <f t="shared" si="7"/>
        <v>0</v>
      </c>
      <c r="O56" s="62">
        <f t="shared" si="8"/>
        <v>0</v>
      </c>
      <c r="P56" s="62">
        <v>0</v>
      </c>
      <c r="Q56" s="62">
        <f t="shared" si="9"/>
        <v>0</v>
      </c>
      <c r="R56" s="61">
        <f t="shared" si="12"/>
        <v>0</v>
      </c>
      <c r="S56" s="62">
        <f t="shared" si="13"/>
        <v>0</v>
      </c>
      <c r="T56" s="62">
        <f t="shared" si="14"/>
        <v>0</v>
      </c>
      <c r="U56" s="62">
        <f t="shared" si="15"/>
        <v>0</v>
      </c>
    </row>
    <row r="57" spans="1:22" s="45" customFormat="1" x14ac:dyDescent="0.2">
      <c r="A57" s="64" t="s">
        <v>72</v>
      </c>
      <c r="B57" s="64" t="s">
        <v>73</v>
      </c>
      <c r="C57" s="64" t="s">
        <v>136</v>
      </c>
      <c r="D57" s="65">
        <v>0</v>
      </c>
      <c r="E57" s="66">
        <v>132456</v>
      </c>
      <c r="F57" s="67">
        <f t="shared" si="11"/>
        <v>46369</v>
      </c>
      <c r="G57" s="66">
        <v>178825</v>
      </c>
      <c r="H57" s="68">
        <v>0</v>
      </c>
      <c r="I57" s="69">
        <v>1</v>
      </c>
      <c r="J57" s="69">
        <v>0</v>
      </c>
      <c r="K57" s="70">
        <f t="shared" si="1"/>
        <v>0.7</v>
      </c>
      <c r="L57" s="71">
        <f t="shared" si="2"/>
        <v>0.7</v>
      </c>
      <c r="M57" s="73">
        <f>VLOOKUP(B57,'Election Results by State'!$B$3:$J$52,9,FALSE)</f>
        <v>266827.34615384613</v>
      </c>
      <c r="N57" s="72">
        <f t="shared" si="7"/>
        <v>80048</v>
      </c>
      <c r="O57" s="73">
        <f t="shared" si="8"/>
        <v>186779</v>
      </c>
      <c r="P57" s="73">
        <v>0</v>
      </c>
      <c r="Q57" s="73">
        <f t="shared" si="9"/>
        <v>266827</v>
      </c>
      <c r="R57" s="72">
        <f t="shared" si="12"/>
        <v>80048</v>
      </c>
      <c r="S57" s="73">
        <f t="shared" si="13"/>
        <v>54323</v>
      </c>
      <c r="T57" s="73">
        <f t="shared" si="14"/>
        <v>-46369</v>
      </c>
      <c r="U57" s="73">
        <f t="shared" si="15"/>
        <v>88002</v>
      </c>
      <c r="V57" s="74" t="s">
        <v>160</v>
      </c>
    </row>
    <row r="58" spans="1:22" x14ac:dyDescent="0.2">
      <c r="A58" s="23" t="s">
        <v>74</v>
      </c>
      <c r="B58" s="30" t="s">
        <v>2</v>
      </c>
      <c r="C58" s="30" t="s">
        <v>135</v>
      </c>
      <c r="D58" s="24">
        <v>0</v>
      </c>
      <c r="E58" s="48">
        <v>0</v>
      </c>
      <c r="F58" s="49">
        <f t="shared" si="11"/>
        <v>0</v>
      </c>
      <c r="G58" s="48">
        <v>0</v>
      </c>
      <c r="H58" s="27">
        <v>0</v>
      </c>
      <c r="I58" s="50">
        <v>0</v>
      </c>
      <c r="J58" s="50">
        <v>0</v>
      </c>
      <c r="K58" s="59">
        <f t="shared" si="1"/>
        <v>0.7</v>
      </c>
      <c r="L58" s="60">
        <f t="shared" si="2"/>
        <v>0.7</v>
      </c>
      <c r="M58" s="62">
        <f>VLOOKUP(B58,'Election Results by State'!$B$3:$J$52,9,FALSE)</f>
        <v>337239.38461538462</v>
      </c>
      <c r="N58" s="61">
        <f t="shared" si="7"/>
        <v>0</v>
      </c>
      <c r="O58" s="62">
        <f t="shared" si="8"/>
        <v>0</v>
      </c>
      <c r="P58" s="62">
        <v>0</v>
      </c>
      <c r="Q58" s="62">
        <f t="shared" si="9"/>
        <v>0</v>
      </c>
      <c r="R58" s="61">
        <f t="shared" si="12"/>
        <v>0</v>
      </c>
      <c r="S58" s="62">
        <f t="shared" si="13"/>
        <v>0</v>
      </c>
      <c r="T58" s="62">
        <f t="shared" si="14"/>
        <v>0</v>
      </c>
      <c r="U58" s="62">
        <f t="shared" si="15"/>
        <v>0</v>
      </c>
    </row>
    <row r="59" spans="1:22" x14ac:dyDescent="0.2">
      <c r="A59" s="23" t="s">
        <v>75</v>
      </c>
      <c r="B59" s="23" t="s">
        <v>76</v>
      </c>
      <c r="C59" s="30" t="s">
        <v>135</v>
      </c>
      <c r="D59" s="24">
        <v>0</v>
      </c>
      <c r="E59" s="48">
        <v>0</v>
      </c>
      <c r="F59" s="49">
        <f t="shared" si="11"/>
        <v>0</v>
      </c>
      <c r="G59" s="48">
        <v>0</v>
      </c>
      <c r="H59" s="27">
        <v>0</v>
      </c>
      <c r="I59" s="50">
        <v>0</v>
      </c>
      <c r="J59" s="50">
        <v>0</v>
      </c>
      <c r="K59" s="59">
        <f t="shared" si="1"/>
        <v>0.7</v>
      </c>
      <c r="L59" s="60">
        <f t="shared" si="2"/>
        <v>0.7</v>
      </c>
      <c r="M59" s="62">
        <f>VLOOKUP(B59,'Election Results by State'!$B$3:$J$52,9,FALSE)</f>
        <v>316224</v>
      </c>
      <c r="N59" s="61">
        <f t="shared" si="7"/>
        <v>0</v>
      </c>
      <c r="O59" s="62">
        <f t="shared" si="8"/>
        <v>0</v>
      </c>
      <c r="P59" s="62">
        <v>0</v>
      </c>
      <c r="Q59" s="62">
        <f t="shared" si="9"/>
        <v>0</v>
      </c>
      <c r="R59" s="61">
        <f t="shared" ref="R59:R82" si="16">N59-D59</f>
        <v>0</v>
      </c>
      <c r="S59" s="62">
        <f t="shared" ref="S59:S82" si="17">O59-E59</f>
        <v>0</v>
      </c>
      <c r="T59" s="62">
        <f t="shared" ref="T59:T82" si="18">P59-F59</f>
        <v>0</v>
      </c>
      <c r="U59" s="62">
        <f t="shared" ref="U59:U82" si="19">Q59-G59</f>
        <v>0</v>
      </c>
    </row>
    <row r="60" spans="1:22" x14ac:dyDescent="0.2">
      <c r="A60" s="23" t="s">
        <v>77</v>
      </c>
      <c r="B60" s="30" t="s">
        <v>8</v>
      </c>
      <c r="C60" s="30" t="s">
        <v>138</v>
      </c>
      <c r="D60" s="24">
        <v>246378</v>
      </c>
      <c r="E60" s="48">
        <v>0</v>
      </c>
      <c r="F60" s="49">
        <f t="shared" si="11"/>
        <v>1938</v>
      </c>
      <c r="G60" s="48">
        <v>248316</v>
      </c>
      <c r="H60" s="27">
        <v>1</v>
      </c>
      <c r="I60" s="50">
        <v>0</v>
      </c>
      <c r="J60" s="50">
        <v>0</v>
      </c>
      <c r="K60" s="59">
        <f t="shared" si="1"/>
        <v>0.7</v>
      </c>
      <c r="L60" s="60">
        <f t="shared" si="2"/>
        <v>0.7</v>
      </c>
      <c r="M60" s="62">
        <f>VLOOKUP(B60,'Election Results by State'!$B$3:$J$52,9,FALSE)</f>
        <v>331103.64285714284</v>
      </c>
      <c r="N60" s="61">
        <f t="shared" si="7"/>
        <v>246378</v>
      </c>
      <c r="O60" s="62">
        <f t="shared" si="8"/>
        <v>105591</v>
      </c>
      <c r="P60" s="62">
        <v>0</v>
      </c>
      <c r="Q60" s="62">
        <f t="shared" si="9"/>
        <v>351969</v>
      </c>
      <c r="R60" s="61">
        <f t="shared" si="16"/>
        <v>0</v>
      </c>
      <c r="S60" s="62">
        <f t="shared" si="17"/>
        <v>105591</v>
      </c>
      <c r="T60" s="62">
        <f t="shared" si="18"/>
        <v>-1938</v>
      </c>
      <c r="U60" s="62">
        <f t="shared" si="19"/>
        <v>103653</v>
      </c>
    </row>
    <row r="61" spans="1:22" x14ac:dyDescent="0.2">
      <c r="A61" s="23" t="s">
        <v>77</v>
      </c>
      <c r="B61" s="30" t="s">
        <v>8</v>
      </c>
      <c r="C61" s="30" t="s">
        <v>161</v>
      </c>
      <c r="D61" s="24">
        <v>0</v>
      </c>
      <c r="E61" s="48">
        <v>258359</v>
      </c>
      <c r="F61" s="49">
        <f t="shared" si="11"/>
        <v>0</v>
      </c>
      <c r="G61" s="48">
        <v>258359</v>
      </c>
      <c r="H61" s="27">
        <v>0</v>
      </c>
      <c r="I61" s="50">
        <v>1</v>
      </c>
      <c r="J61" s="50">
        <v>0</v>
      </c>
      <c r="K61" s="59">
        <f t="shared" si="1"/>
        <v>0.7</v>
      </c>
      <c r="L61" s="60">
        <f t="shared" si="2"/>
        <v>0.7</v>
      </c>
      <c r="M61" s="62">
        <f>VLOOKUP(B61,'Election Results by State'!$B$3:$J$52,9,FALSE)</f>
        <v>331103.64285714284</v>
      </c>
      <c r="N61" s="61">
        <f t="shared" si="7"/>
        <v>110725</v>
      </c>
      <c r="O61" s="62">
        <f t="shared" si="8"/>
        <v>258359</v>
      </c>
      <c r="P61" s="62">
        <v>0</v>
      </c>
      <c r="Q61" s="62">
        <f t="shared" si="9"/>
        <v>369084</v>
      </c>
      <c r="R61" s="61">
        <f t="shared" si="16"/>
        <v>110725</v>
      </c>
      <c r="S61" s="62">
        <f t="shared" si="17"/>
        <v>0</v>
      </c>
      <c r="T61" s="62">
        <f t="shared" si="18"/>
        <v>0</v>
      </c>
      <c r="U61" s="62">
        <f t="shared" si="19"/>
        <v>110725</v>
      </c>
    </row>
    <row r="62" spans="1:22" x14ac:dyDescent="0.2">
      <c r="A62" s="23" t="s">
        <v>78</v>
      </c>
      <c r="B62" s="23" t="s">
        <v>79</v>
      </c>
      <c r="C62" s="30" t="s">
        <v>135</v>
      </c>
      <c r="D62" s="24">
        <v>0</v>
      </c>
      <c r="E62" s="48">
        <v>0</v>
      </c>
      <c r="F62" s="49">
        <f t="shared" si="11"/>
        <v>0</v>
      </c>
      <c r="G62" s="48">
        <v>0</v>
      </c>
      <c r="H62" s="27">
        <v>0</v>
      </c>
      <c r="I62" s="50">
        <v>0</v>
      </c>
      <c r="J62" s="50">
        <v>0</v>
      </c>
      <c r="K62" s="59">
        <f t="shared" si="1"/>
        <v>0.7</v>
      </c>
      <c r="L62" s="60">
        <f t="shared" si="2"/>
        <v>0.7</v>
      </c>
      <c r="M62" s="62">
        <f>VLOOKUP(B62,'Election Results by State'!$B$3:$J$52,9,FALSE)</f>
        <v>265187</v>
      </c>
      <c r="N62" s="61">
        <f t="shared" si="7"/>
        <v>0</v>
      </c>
      <c r="O62" s="62">
        <f t="shared" si="8"/>
        <v>0</v>
      </c>
      <c r="P62" s="62">
        <v>0</v>
      </c>
      <c r="Q62" s="62">
        <f t="shared" si="9"/>
        <v>0</v>
      </c>
      <c r="R62" s="61">
        <f t="shared" si="16"/>
        <v>0</v>
      </c>
      <c r="S62" s="62">
        <f t="shared" si="17"/>
        <v>0</v>
      </c>
      <c r="T62" s="62">
        <f t="shared" si="18"/>
        <v>0</v>
      </c>
      <c r="U62" s="62">
        <f t="shared" si="19"/>
        <v>0</v>
      </c>
    </row>
    <row r="63" spans="1:22" x14ac:dyDescent="0.2">
      <c r="A63" s="23" t="s">
        <v>80</v>
      </c>
      <c r="B63" s="23" t="s">
        <v>81</v>
      </c>
      <c r="C63" s="30" t="s">
        <v>159</v>
      </c>
      <c r="D63" s="24">
        <v>228043</v>
      </c>
      <c r="E63" s="48">
        <v>0</v>
      </c>
      <c r="F63" s="49">
        <f t="shared" si="11"/>
        <v>104212</v>
      </c>
      <c r="G63" s="48">
        <v>332255</v>
      </c>
      <c r="H63" s="27">
        <v>1</v>
      </c>
      <c r="I63" s="50">
        <v>0</v>
      </c>
      <c r="J63" s="50">
        <v>0</v>
      </c>
      <c r="K63" s="59">
        <f t="shared" si="1"/>
        <v>0.7</v>
      </c>
      <c r="L63" s="60">
        <f t="shared" si="2"/>
        <v>0.7</v>
      </c>
      <c r="M63" s="62">
        <f>VLOOKUP(B63,'Election Results by State'!$B$3:$J$52,9,FALSE)</f>
        <v>338608.33333333331</v>
      </c>
      <c r="N63" s="61">
        <f t="shared" si="7"/>
        <v>237026</v>
      </c>
      <c r="O63" s="62">
        <f t="shared" si="8"/>
        <v>104212</v>
      </c>
      <c r="P63" s="62">
        <v>0</v>
      </c>
      <c r="Q63" s="62">
        <f t="shared" si="9"/>
        <v>341238</v>
      </c>
      <c r="R63" s="61">
        <f t="shared" si="16"/>
        <v>8983</v>
      </c>
      <c r="S63" s="62">
        <f t="shared" si="17"/>
        <v>104212</v>
      </c>
      <c r="T63" s="62">
        <f t="shared" si="18"/>
        <v>-104212</v>
      </c>
      <c r="U63" s="62">
        <f t="shared" si="19"/>
        <v>8983</v>
      </c>
    </row>
    <row r="64" spans="1:22" x14ac:dyDescent="0.2">
      <c r="A64" s="23" t="s">
        <v>80</v>
      </c>
      <c r="B64" s="23" t="s">
        <v>81</v>
      </c>
      <c r="C64" s="30" t="s">
        <v>151</v>
      </c>
      <c r="D64" s="24">
        <v>0</v>
      </c>
      <c r="E64" s="48">
        <v>212866</v>
      </c>
      <c r="F64" s="49">
        <f t="shared" si="11"/>
        <v>147222</v>
      </c>
      <c r="G64" s="48">
        <v>360088</v>
      </c>
      <c r="H64" s="27">
        <v>0</v>
      </c>
      <c r="I64" s="50">
        <v>1</v>
      </c>
      <c r="J64" s="50">
        <v>0</v>
      </c>
      <c r="K64" s="59">
        <f t="shared" si="1"/>
        <v>0.7</v>
      </c>
      <c r="L64" s="60">
        <f t="shared" si="2"/>
        <v>0.7</v>
      </c>
      <c r="M64" s="62">
        <f>VLOOKUP(B64,'Election Results by State'!$B$3:$J$52,9,FALSE)</f>
        <v>338608.33333333331</v>
      </c>
      <c r="N64" s="61">
        <f t="shared" si="7"/>
        <v>147222</v>
      </c>
      <c r="O64" s="62">
        <f t="shared" si="8"/>
        <v>237026</v>
      </c>
      <c r="P64" s="62">
        <v>0</v>
      </c>
      <c r="Q64" s="62">
        <f t="shared" si="9"/>
        <v>384248</v>
      </c>
      <c r="R64" s="61">
        <f t="shared" si="16"/>
        <v>147222</v>
      </c>
      <c r="S64" s="62">
        <f t="shared" si="17"/>
        <v>24160</v>
      </c>
      <c r="T64" s="62">
        <f t="shared" si="18"/>
        <v>-147222</v>
      </c>
      <c r="U64" s="62">
        <f t="shared" si="19"/>
        <v>24160</v>
      </c>
    </row>
    <row r="65" spans="1:21" x14ac:dyDescent="0.2">
      <c r="A65" s="23" t="s">
        <v>82</v>
      </c>
      <c r="B65" s="30" t="s">
        <v>1</v>
      </c>
      <c r="C65" s="30" t="s">
        <v>135</v>
      </c>
      <c r="D65" s="24">
        <v>0</v>
      </c>
      <c r="E65" s="48">
        <v>0</v>
      </c>
      <c r="F65" s="49">
        <f t="shared" si="11"/>
        <v>0</v>
      </c>
      <c r="G65" s="48">
        <v>0</v>
      </c>
      <c r="H65" s="27">
        <v>0</v>
      </c>
      <c r="I65" s="50">
        <v>0</v>
      </c>
      <c r="J65" s="50">
        <v>0</v>
      </c>
      <c r="K65" s="59">
        <f t="shared" si="1"/>
        <v>0.7</v>
      </c>
      <c r="L65" s="60">
        <f t="shared" si="2"/>
        <v>0.7</v>
      </c>
      <c r="M65" s="62">
        <f>VLOOKUP(B65,'Election Results by State'!$B$3:$J$52,9,FALSE)</f>
        <v>308685</v>
      </c>
      <c r="N65" s="61">
        <f t="shared" si="7"/>
        <v>0</v>
      </c>
      <c r="O65" s="62">
        <f t="shared" si="8"/>
        <v>0</v>
      </c>
      <c r="P65" s="62">
        <v>0</v>
      </c>
      <c r="Q65" s="62">
        <f t="shared" si="9"/>
        <v>0</v>
      </c>
      <c r="R65" s="61">
        <f t="shared" si="16"/>
        <v>0</v>
      </c>
      <c r="S65" s="62">
        <f t="shared" si="17"/>
        <v>0</v>
      </c>
      <c r="T65" s="62">
        <f t="shared" si="18"/>
        <v>0</v>
      </c>
      <c r="U65" s="62">
        <f t="shared" si="19"/>
        <v>0</v>
      </c>
    </row>
    <row r="66" spans="1:21" x14ac:dyDescent="0.2">
      <c r="A66" s="23" t="s">
        <v>83</v>
      </c>
      <c r="B66" s="23" t="s">
        <v>84</v>
      </c>
      <c r="C66" s="30" t="s">
        <v>135</v>
      </c>
      <c r="D66" s="24">
        <v>0</v>
      </c>
      <c r="E66" s="48">
        <v>0</v>
      </c>
      <c r="F66" s="49">
        <f t="shared" si="11"/>
        <v>0</v>
      </c>
      <c r="G66" s="48">
        <v>0</v>
      </c>
      <c r="H66" s="27">
        <v>0</v>
      </c>
      <c r="I66" s="50">
        <v>0</v>
      </c>
      <c r="J66" s="50">
        <v>0</v>
      </c>
      <c r="K66" s="59">
        <f t="shared" si="1"/>
        <v>0.7</v>
      </c>
      <c r="L66" s="60">
        <f t="shared" si="2"/>
        <v>0.7</v>
      </c>
      <c r="M66" s="62">
        <f>VLOOKUP(B66,'Election Results by State'!$B$3:$J$52,9,FALSE)</f>
        <v>213887.5</v>
      </c>
      <c r="N66" s="61">
        <f t="shared" si="7"/>
        <v>0</v>
      </c>
      <c r="O66" s="62">
        <f t="shared" si="8"/>
        <v>0</v>
      </c>
      <c r="P66" s="62">
        <v>0</v>
      </c>
      <c r="Q66" s="62">
        <f t="shared" si="9"/>
        <v>0</v>
      </c>
      <c r="R66" s="61">
        <f t="shared" si="16"/>
        <v>0</v>
      </c>
      <c r="S66" s="62">
        <f t="shared" si="17"/>
        <v>0</v>
      </c>
      <c r="T66" s="62">
        <f t="shared" si="18"/>
        <v>0</v>
      </c>
      <c r="U66" s="62">
        <f t="shared" si="19"/>
        <v>0</v>
      </c>
    </row>
    <row r="67" spans="1:21" x14ac:dyDescent="0.2">
      <c r="A67" s="23" t="s">
        <v>85</v>
      </c>
      <c r="B67" s="23" t="s">
        <v>86</v>
      </c>
      <c r="C67" s="30" t="s">
        <v>159</v>
      </c>
      <c r="D67" s="24">
        <v>196116</v>
      </c>
      <c r="E67" s="48">
        <v>0</v>
      </c>
      <c r="F67" s="49">
        <f t="shared" si="11"/>
        <v>7602</v>
      </c>
      <c r="G67" s="48">
        <v>203718</v>
      </c>
      <c r="H67" s="27">
        <v>1</v>
      </c>
      <c r="I67" s="50">
        <v>0</v>
      </c>
      <c r="J67" s="50">
        <v>0</v>
      </c>
      <c r="K67" s="59">
        <f t="shared" ref="K67:K82" si="20">$C$86</f>
        <v>0.7</v>
      </c>
      <c r="L67" s="60">
        <f t="shared" ref="L67:L82" si="21">$C$87</f>
        <v>0.7</v>
      </c>
      <c r="M67" s="62">
        <f>VLOOKUP(B67,'Election Results by State'!$B$3:$J$52,9,FALSE)</f>
        <v>273080.2</v>
      </c>
      <c r="N67" s="61">
        <f t="shared" si="7"/>
        <v>196116</v>
      </c>
      <c r="O67" s="62">
        <f t="shared" si="8"/>
        <v>84050</v>
      </c>
      <c r="P67" s="62">
        <v>0</v>
      </c>
      <c r="Q67" s="62">
        <f t="shared" si="9"/>
        <v>280166</v>
      </c>
      <c r="R67" s="61">
        <f t="shared" si="16"/>
        <v>0</v>
      </c>
      <c r="S67" s="62">
        <f t="shared" si="17"/>
        <v>84050</v>
      </c>
      <c r="T67" s="62">
        <f t="shared" si="18"/>
        <v>-7602</v>
      </c>
      <c r="U67" s="62">
        <f t="shared" si="19"/>
        <v>76448</v>
      </c>
    </row>
    <row r="68" spans="1:21" x14ac:dyDescent="0.2">
      <c r="A68" s="23" t="s">
        <v>85</v>
      </c>
      <c r="B68" s="23" t="s">
        <v>86</v>
      </c>
      <c r="C68" s="30" t="s">
        <v>158</v>
      </c>
      <c r="D68" s="24">
        <v>0</v>
      </c>
      <c r="E68" s="48">
        <v>218717</v>
      </c>
      <c r="F68" s="49">
        <f t="shared" si="11"/>
        <v>14898</v>
      </c>
      <c r="G68" s="48">
        <v>233615</v>
      </c>
      <c r="H68" s="27">
        <v>0</v>
      </c>
      <c r="I68" s="50">
        <v>1</v>
      </c>
      <c r="J68" s="50">
        <v>0</v>
      </c>
      <c r="K68" s="59">
        <f t="shared" si="20"/>
        <v>0.7</v>
      </c>
      <c r="L68" s="60">
        <f t="shared" si="21"/>
        <v>0.7</v>
      </c>
      <c r="M68" s="62">
        <f>VLOOKUP(B68,'Election Results by State'!$B$3:$J$52,9,FALSE)</f>
        <v>273080.2</v>
      </c>
      <c r="N68" s="61">
        <f t="shared" ref="N68:N82" si="22">IF(G68&gt;0,IF(H68&gt;0,MAX(D68,ROUND(K68*M68,0)),MAX(F68,ROUND((1-L68)*(O68/L68),0))),D68)</f>
        <v>93736</v>
      </c>
      <c r="O68" s="62">
        <f t="shared" ref="O68:O82" si="23">IF(G68&gt;0,IF(I68&gt;0,MAX(E68,ROUND(L68*M68,0)),MAX(F68,ROUND((1-K68)*(N68/K68),0))),E68)</f>
        <v>218717</v>
      </c>
      <c r="P68" s="62">
        <v>0</v>
      </c>
      <c r="Q68" s="62">
        <f t="shared" ref="Q68:Q82" si="24">SUM(N68:P68)</f>
        <v>312453</v>
      </c>
      <c r="R68" s="61">
        <f t="shared" si="16"/>
        <v>93736</v>
      </c>
      <c r="S68" s="62">
        <f t="shared" si="17"/>
        <v>0</v>
      </c>
      <c r="T68" s="62">
        <f t="shared" si="18"/>
        <v>-14898</v>
      </c>
      <c r="U68" s="62">
        <f t="shared" si="19"/>
        <v>78838</v>
      </c>
    </row>
    <row r="69" spans="1:21" x14ac:dyDescent="0.2">
      <c r="A69" s="23" t="s">
        <v>87</v>
      </c>
      <c r="B69" s="23" t="s">
        <v>88</v>
      </c>
      <c r="C69" s="30" t="s">
        <v>135</v>
      </c>
      <c r="D69" s="24">
        <v>0</v>
      </c>
      <c r="E69" s="48">
        <v>0</v>
      </c>
      <c r="F69" s="49">
        <f t="shared" si="11"/>
        <v>0</v>
      </c>
      <c r="G69" s="48">
        <v>0</v>
      </c>
      <c r="H69" s="27">
        <v>0</v>
      </c>
      <c r="I69" s="50">
        <v>0</v>
      </c>
      <c r="J69" s="50">
        <v>0</v>
      </c>
      <c r="K69" s="59">
        <f t="shared" si="20"/>
        <v>0.7</v>
      </c>
      <c r="L69" s="60">
        <f t="shared" si="21"/>
        <v>0.7</v>
      </c>
      <c r="M69" s="62">
        <f>VLOOKUP(B69,'Election Results by State'!$B$3:$J$52,9,FALSE)</f>
        <v>361429</v>
      </c>
      <c r="N69" s="61">
        <f t="shared" si="22"/>
        <v>0</v>
      </c>
      <c r="O69" s="62">
        <f t="shared" si="23"/>
        <v>0</v>
      </c>
      <c r="P69" s="62">
        <v>0</v>
      </c>
      <c r="Q69" s="62">
        <f t="shared" si="24"/>
        <v>0</v>
      </c>
      <c r="R69" s="61">
        <f t="shared" si="16"/>
        <v>0</v>
      </c>
      <c r="S69" s="62">
        <f t="shared" si="17"/>
        <v>0</v>
      </c>
      <c r="T69" s="62">
        <f t="shared" si="18"/>
        <v>0</v>
      </c>
      <c r="U69" s="62">
        <f t="shared" si="19"/>
        <v>0</v>
      </c>
    </row>
    <row r="70" spans="1:21" x14ac:dyDescent="0.2">
      <c r="A70" s="23" t="s">
        <v>89</v>
      </c>
      <c r="B70" s="23" t="s">
        <v>90</v>
      </c>
      <c r="C70" s="30" t="s">
        <v>158</v>
      </c>
      <c r="D70" s="24">
        <v>184383</v>
      </c>
      <c r="E70" s="48">
        <v>0</v>
      </c>
      <c r="F70" s="49">
        <f t="shared" si="11"/>
        <v>56858</v>
      </c>
      <c r="G70" s="48">
        <v>241241</v>
      </c>
      <c r="H70" s="27">
        <v>1</v>
      </c>
      <c r="I70" s="50">
        <v>0</v>
      </c>
      <c r="J70" s="50">
        <v>0</v>
      </c>
      <c r="K70" s="59">
        <f t="shared" si="20"/>
        <v>0.7</v>
      </c>
      <c r="L70" s="60">
        <f t="shared" si="21"/>
        <v>0.7</v>
      </c>
      <c r="M70" s="62">
        <f>VLOOKUP(B70,'Election Results by State'!$B$3:$J$52,9,FALSE)</f>
        <v>255310.75</v>
      </c>
      <c r="N70" s="61">
        <f t="shared" si="22"/>
        <v>184383</v>
      </c>
      <c r="O70" s="62">
        <f t="shared" si="23"/>
        <v>79021</v>
      </c>
      <c r="P70" s="62">
        <v>0</v>
      </c>
      <c r="Q70" s="62">
        <f t="shared" si="24"/>
        <v>263404</v>
      </c>
      <c r="R70" s="61">
        <f t="shared" si="16"/>
        <v>0</v>
      </c>
      <c r="S70" s="62">
        <f t="shared" si="17"/>
        <v>79021</v>
      </c>
      <c r="T70" s="62">
        <f t="shared" si="18"/>
        <v>-56858</v>
      </c>
      <c r="U70" s="62">
        <f t="shared" si="19"/>
        <v>22163</v>
      </c>
    </row>
    <row r="71" spans="1:21" x14ac:dyDescent="0.2">
      <c r="A71" s="23" t="s">
        <v>91</v>
      </c>
      <c r="B71" s="30" t="s">
        <v>5</v>
      </c>
      <c r="C71" s="30" t="s">
        <v>137</v>
      </c>
      <c r="D71" s="24">
        <v>187180</v>
      </c>
      <c r="E71" s="48">
        <v>0</v>
      </c>
      <c r="F71" s="49">
        <f t="shared" si="11"/>
        <v>0</v>
      </c>
      <c r="G71" s="48">
        <v>187180</v>
      </c>
      <c r="H71" s="27">
        <v>1</v>
      </c>
      <c r="I71" s="50">
        <v>0</v>
      </c>
      <c r="J71" s="50">
        <v>0</v>
      </c>
      <c r="K71" s="59">
        <f t="shared" si="20"/>
        <v>0.7</v>
      </c>
      <c r="L71" s="60">
        <f t="shared" si="21"/>
        <v>0.7</v>
      </c>
      <c r="M71" s="62">
        <f>VLOOKUP(B71,'Election Results by State'!$B$3:$J$52,9,FALSE)</f>
        <v>219474.32258064515</v>
      </c>
      <c r="N71" s="61">
        <f t="shared" si="22"/>
        <v>187180</v>
      </c>
      <c r="O71" s="62">
        <f t="shared" si="23"/>
        <v>80220</v>
      </c>
      <c r="P71" s="62">
        <v>0</v>
      </c>
      <c r="Q71" s="62">
        <f t="shared" si="24"/>
        <v>267400</v>
      </c>
      <c r="R71" s="61">
        <f t="shared" si="16"/>
        <v>0</v>
      </c>
      <c r="S71" s="62">
        <f t="shared" si="17"/>
        <v>80220</v>
      </c>
      <c r="T71" s="62">
        <f t="shared" si="18"/>
        <v>0</v>
      </c>
      <c r="U71" s="62">
        <f t="shared" si="19"/>
        <v>80220</v>
      </c>
    </row>
    <row r="72" spans="1:21" x14ac:dyDescent="0.2">
      <c r="A72" s="23" t="s">
        <v>91</v>
      </c>
      <c r="B72" s="30" t="s">
        <v>5</v>
      </c>
      <c r="C72" s="30" t="s">
        <v>139</v>
      </c>
      <c r="D72" s="24">
        <v>187775</v>
      </c>
      <c r="E72" s="48">
        <v>0</v>
      </c>
      <c r="F72" s="49">
        <f t="shared" si="11"/>
        <v>18613</v>
      </c>
      <c r="G72" s="48">
        <v>206388</v>
      </c>
      <c r="H72" s="27">
        <v>1</v>
      </c>
      <c r="I72" s="50">
        <v>0</v>
      </c>
      <c r="J72" s="50">
        <v>0</v>
      </c>
      <c r="K72" s="59">
        <f t="shared" si="20"/>
        <v>0.7</v>
      </c>
      <c r="L72" s="60">
        <f t="shared" si="21"/>
        <v>0.7</v>
      </c>
      <c r="M72" s="62">
        <f>VLOOKUP(B72,'Election Results by State'!$B$3:$J$52,9,FALSE)</f>
        <v>219474.32258064515</v>
      </c>
      <c r="N72" s="61">
        <f t="shared" si="22"/>
        <v>187775</v>
      </c>
      <c r="O72" s="62">
        <f t="shared" si="23"/>
        <v>80475</v>
      </c>
      <c r="P72" s="62">
        <v>0</v>
      </c>
      <c r="Q72" s="62">
        <f t="shared" si="24"/>
        <v>268250</v>
      </c>
      <c r="R72" s="61">
        <f t="shared" si="16"/>
        <v>0</v>
      </c>
      <c r="S72" s="62">
        <f t="shared" si="17"/>
        <v>80475</v>
      </c>
      <c r="T72" s="62">
        <f t="shared" si="18"/>
        <v>-18613</v>
      </c>
      <c r="U72" s="62">
        <f t="shared" si="19"/>
        <v>61862</v>
      </c>
    </row>
    <row r="73" spans="1:21" x14ac:dyDescent="0.2">
      <c r="A73" s="23" t="s">
        <v>91</v>
      </c>
      <c r="B73" s="30" t="s">
        <v>5</v>
      </c>
      <c r="C73" s="30" t="s">
        <v>162</v>
      </c>
      <c r="D73" s="24">
        <v>143284</v>
      </c>
      <c r="E73" s="48">
        <v>0</v>
      </c>
      <c r="F73" s="49">
        <f t="shared" si="11"/>
        <v>35978</v>
      </c>
      <c r="G73" s="48">
        <v>179262</v>
      </c>
      <c r="H73" s="27">
        <v>1</v>
      </c>
      <c r="I73" s="50">
        <v>0</v>
      </c>
      <c r="J73" s="50">
        <v>0</v>
      </c>
      <c r="K73" s="59">
        <f t="shared" si="20"/>
        <v>0.7</v>
      </c>
      <c r="L73" s="60">
        <f t="shared" si="21"/>
        <v>0.7</v>
      </c>
      <c r="M73" s="62">
        <f>VLOOKUP(B73,'Election Results by State'!$B$3:$J$52,9,FALSE)</f>
        <v>219474.32258064515</v>
      </c>
      <c r="N73" s="61">
        <f t="shared" si="22"/>
        <v>153632</v>
      </c>
      <c r="O73" s="62">
        <f t="shared" si="23"/>
        <v>65842</v>
      </c>
      <c r="P73" s="62">
        <v>0</v>
      </c>
      <c r="Q73" s="62">
        <f t="shared" si="24"/>
        <v>219474</v>
      </c>
      <c r="R73" s="61">
        <f t="shared" si="16"/>
        <v>10348</v>
      </c>
      <c r="S73" s="62">
        <f t="shared" si="17"/>
        <v>65842</v>
      </c>
      <c r="T73" s="62">
        <f t="shared" si="18"/>
        <v>-35978</v>
      </c>
      <c r="U73" s="62">
        <f t="shared" si="19"/>
        <v>40212</v>
      </c>
    </row>
    <row r="74" spans="1:21" x14ac:dyDescent="0.2">
      <c r="A74" s="23" t="s">
        <v>91</v>
      </c>
      <c r="B74" s="30" t="s">
        <v>5</v>
      </c>
      <c r="C74" s="30" t="s">
        <v>163</v>
      </c>
      <c r="D74" s="24">
        <v>163239</v>
      </c>
      <c r="E74" s="48">
        <v>0</v>
      </c>
      <c r="F74" s="49">
        <f t="shared" si="11"/>
        <v>28824</v>
      </c>
      <c r="G74" s="48">
        <v>192063</v>
      </c>
      <c r="H74" s="27">
        <v>1</v>
      </c>
      <c r="I74" s="50">
        <v>0</v>
      </c>
      <c r="J74" s="50">
        <v>0</v>
      </c>
      <c r="K74" s="59">
        <f t="shared" si="20"/>
        <v>0.7</v>
      </c>
      <c r="L74" s="60">
        <f t="shared" si="21"/>
        <v>0.7</v>
      </c>
      <c r="M74" s="62">
        <f>VLOOKUP(B74,'Election Results by State'!$B$3:$J$52,9,FALSE)</f>
        <v>219474.32258064515</v>
      </c>
      <c r="N74" s="61">
        <f t="shared" si="22"/>
        <v>163239</v>
      </c>
      <c r="O74" s="62">
        <f t="shared" si="23"/>
        <v>69960</v>
      </c>
      <c r="P74" s="62">
        <v>0</v>
      </c>
      <c r="Q74" s="62">
        <f t="shared" si="24"/>
        <v>233199</v>
      </c>
      <c r="R74" s="61">
        <f t="shared" si="16"/>
        <v>0</v>
      </c>
      <c r="S74" s="62">
        <f t="shared" si="17"/>
        <v>69960</v>
      </c>
      <c r="T74" s="62">
        <f t="shared" si="18"/>
        <v>-28824</v>
      </c>
      <c r="U74" s="62">
        <f t="shared" si="19"/>
        <v>41136</v>
      </c>
    </row>
    <row r="75" spans="1:21" x14ac:dyDescent="0.2">
      <c r="A75" s="23" t="s">
        <v>91</v>
      </c>
      <c r="B75" s="30" t="s">
        <v>5</v>
      </c>
      <c r="C75" s="30" t="s">
        <v>142</v>
      </c>
      <c r="D75" s="24">
        <v>0</v>
      </c>
      <c r="E75" s="48">
        <v>86053</v>
      </c>
      <c r="F75" s="49">
        <f t="shared" si="11"/>
        <v>9558</v>
      </c>
      <c r="G75" s="48">
        <v>95611</v>
      </c>
      <c r="H75" s="27">
        <v>0</v>
      </c>
      <c r="I75" s="50">
        <v>1</v>
      </c>
      <c r="J75" s="50">
        <v>0</v>
      </c>
      <c r="K75" s="59">
        <f t="shared" si="20"/>
        <v>0.7</v>
      </c>
      <c r="L75" s="60">
        <f t="shared" si="21"/>
        <v>0.7</v>
      </c>
      <c r="M75" s="62">
        <f>VLOOKUP(B75,'Election Results by State'!$B$3:$J$52,9,FALSE)</f>
        <v>219474.32258064515</v>
      </c>
      <c r="N75" s="61">
        <f t="shared" si="22"/>
        <v>65842</v>
      </c>
      <c r="O75" s="62">
        <f t="shared" si="23"/>
        <v>153632</v>
      </c>
      <c r="P75" s="62">
        <v>0</v>
      </c>
      <c r="Q75" s="62">
        <f t="shared" si="24"/>
        <v>219474</v>
      </c>
      <c r="R75" s="61">
        <f t="shared" si="16"/>
        <v>65842</v>
      </c>
      <c r="S75" s="62">
        <f t="shared" si="17"/>
        <v>67579</v>
      </c>
      <c r="T75" s="62">
        <f t="shared" si="18"/>
        <v>-9558</v>
      </c>
      <c r="U75" s="62">
        <f t="shared" si="19"/>
        <v>123863</v>
      </c>
    </row>
    <row r="76" spans="1:21" x14ac:dyDescent="0.2">
      <c r="A76" s="23" t="s">
        <v>92</v>
      </c>
      <c r="B76" s="23" t="s">
        <v>93</v>
      </c>
      <c r="C76" s="30" t="s">
        <v>135</v>
      </c>
      <c r="D76" s="24">
        <v>0</v>
      </c>
      <c r="E76" s="48">
        <v>0</v>
      </c>
      <c r="F76" s="49">
        <f t="shared" si="11"/>
        <v>0</v>
      </c>
      <c r="G76" s="48">
        <v>0</v>
      </c>
      <c r="H76" s="27">
        <v>0</v>
      </c>
      <c r="I76" s="50">
        <v>0</v>
      </c>
      <c r="J76" s="50">
        <v>0</v>
      </c>
      <c r="K76" s="59">
        <f t="shared" si="20"/>
        <v>0.7</v>
      </c>
      <c r="L76" s="60">
        <f t="shared" si="21"/>
        <v>0.7</v>
      </c>
      <c r="M76" s="62">
        <f>VLOOKUP(B76,'Election Results by State'!$B$3:$J$52,9,FALSE)</f>
        <v>249724.25</v>
      </c>
      <c r="N76" s="61">
        <f t="shared" si="22"/>
        <v>0</v>
      </c>
      <c r="O76" s="62">
        <f t="shared" si="23"/>
        <v>0</v>
      </c>
      <c r="P76" s="62">
        <v>0</v>
      </c>
      <c r="Q76" s="62">
        <f t="shared" si="24"/>
        <v>0</v>
      </c>
      <c r="R76" s="61">
        <f t="shared" si="16"/>
        <v>0</v>
      </c>
      <c r="S76" s="62">
        <f t="shared" si="17"/>
        <v>0</v>
      </c>
      <c r="T76" s="62">
        <f t="shared" si="18"/>
        <v>0</v>
      </c>
      <c r="U76" s="62">
        <f t="shared" si="19"/>
        <v>0</v>
      </c>
    </row>
    <row r="77" spans="1:21" x14ac:dyDescent="0.2">
      <c r="A77" s="23" t="s">
        <v>94</v>
      </c>
      <c r="B77" s="23" t="s">
        <v>95</v>
      </c>
      <c r="C77" s="30" t="s">
        <v>135</v>
      </c>
      <c r="D77" s="24">
        <v>0</v>
      </c>
      <c r="E77" s="48">
        <v>0</v>
      </c>
      <c r="F77" s="49">
        <f t="shared" si="11"/>
        <v>0</v>
      </c>
      <c r="G77" s="48">
        <v>0</v>
      </c>
      <c r="H77" s="27">
        <v>0</v>
      </c>
      <c r="I77" s="50">
        <v>0</v>
      </c>
      <c r="J77" s="50">
        <v>0</v>
      </c>
      <c r="K77" s="59">
        <f t="shared" si="20"/>
        <v>0.7</v>
      </c>
      <c r="L77" s="60">
        <f t="shared" si="21"/>
        <v>0.7</v>
      </c>
      <c r="M77" s="62">
        <f>VLOOKUP(B77,'Election Results by State'!$B$3:$J$52,9,FALSE)</f>
        <v>289931</v>
      </c>
      <c r="N77" s="61">
        <f t="shared" si="22"/>
        <v>0</v>
      </c>
      <c r="O77" s="62">
        <f t="shared" si="23"/>
        <v>0</v>
      </c>
      <c r="P77" s="62">
        <v>0</v>
      </c>
      <c r="Q77" s="62">
        <f t="shared" si="24"/>
        <v>0</v>
      </c>
      <c r="R77" s="61">
        <f t="shared" si="16"/>
        <v>0</v>
      </c>
      <c r="S77" s="62">
        <f t="shared" si="17"/>
        <v>0</v>
      </c>
      <c r="T77" s="62">
        <f t="shared" si="18"/>
        <v>0</v>
      </c>
      <c r="U77" s="62">
        <f t="shared" si="19"/>
        <v>0</v>
      </c>
    </row>
    <row r="78" spans="1:21" x14ac:dyDescent="0.2">
      <c r="A78" s="23" t="s">
        <v>96</v>
      </c>
      <c r="B78" s="30" t="s">
        <v>7</v>
      </c>
      <c r="C78" s="30" t="s">
        <v>135</v>
      </c>
      <c r="D78" s="24">
        <v>0</v>
      </c>
      <c r="E78" s="48">
        <v>0</v>
      </c>
      <c r="F78" s="49">
        <f t="shared" si="11"/>
        <v>0</v>
      </c>
      <c r="G78" s="48">
        <v>0</v>
      </c>
      <c r="H78" s="27">
        <v>0</v>
      </c>
      <c r="I78" s="50">
        <v>0</v>
      </c>
      <c r="J78" s="50">
        <v>0</v>
      </c>
      <c r="K78" s="59">
        <f t="shared" si="20"/>
        <v>0.7</v>
      </c>
      <c r="L78" s="60">
        <f t="shared" si="21"/>
        <v>0.7</v>
      </c>
      <c r="M78" s="62">
        <f>VLOOKUP(B78,'Election Results by State'!$B$3:$J$52,9,FALSE)</f>
        <v>340041.36363636365</v>
      </c>
      <c r="N78" s="61">
        <f t="shared" si="22"/>
        <v>0</v>
      </c>
      <c r="O78" s="62">
        <f t="shared" si="23"/>
        <v>0</v>
      </c>
      <c r="P78" s="62">
        <v>0</v>
      </c>
      <c r="Q78" s="62">
        <f t="shared" si="24"/>
        <v>0</v>
      </c>
      <c r="R78" s="61">
        <f t="shared" si="16"/>
        <v>0</v>
      </c>
      <c r="S78" s="62">
        <f t="shared" si="17"/>
        <v>0</v>
      </c>
      <c r="T78" s="62">
        <f t="shared" si="18"/>
        <v>0</v>
      </c>
      <c r="U78" s="62">
        <f t="shared" si="19"/>
        <v>0</v>
      </c>
    </row>
    <row r="79" spans="1:21" x14ac:dyDescent="0.2">
      <c r="A79" s="23" t="s">
        <v>97</v>
      </c>
      <c r="B79" s="23" t="s">
        <v>98</v>
      </c>
      <c r="C79" s="30" t="s">
        <v>135</v>
      </c>
      <c r="D79" s="24">
        <v>0</v>
      </c>
      <c r="E79" s="48">
        <v>0</v>
      </c>
      <c r="F79" s="49">
        <f t="shared" si="11"/>
        <v>0</v>
      </c>
      <c r="G79" s="48">
        <v>0</v>
      </c>
      <c r="H79" s="27">
        <v>0</v>
      </c>
      <c r="I79" s="50">
        <v>0</v>
      </c>
      <c r="J79" s="50">
        <v>0</v>
      </c>
      <c r="K79" s="59">
        <f t="shared" si="20"/>
        <v>0.7</v>
      </c>
      <c r="L79" s="60">
        <f t="shared" si="21"/>
        <v>0.7</v>
      </c>
      <c r="M79" s="62">
        <f>VLOOKUP(B79,'Election Results by State'!$B$3:$J$52,9,FALSE)</f>
        <v>300626.59999999998</v>
      </c>
      <c r="N79" s="61">
        <f t="shared" si="22"/>
        <v>0</v>
      </c>
      <c r="O79" s="62">
        <f t="shared" si="23"/>
        <v>0</v>
      </c>
      <c r="P79" s="62">
        <v>0</v>
      </c>
      <c r="Q79" s="62">
        <f t="shared" si="24"/>
        <v>0</v>
      </c>
      <c r="R79" s="61">
        <f t="shared" si="16"/>
        <v>0</v>
      </c>
      <c r="S79" s="62">
        <f t="shared" si="17"/>
        <v>0</v>
      </c>
      <c r="T79" s="62">
        <f t="shared" si="18"/>
        <v>0</v>
      </c>
      <c r="U79" s="62">
        <f t="shared" si="19"/>
        <v>0</v>
      </c>
    </row>
    <row r="80" spans="1:21" x14ac:dyDescent="0.2">
      <c r="A80" s="23" t="s">
        <v>99</v>
      </c>
      <c r="B80" s="23" t="s">
        <v>100</v>
      </c>
      <c r="C80" s="30" t="s">
        <v>135</v>
      </c>
      <c r="D80" s="24">
        <v>0</v>
      </c>
      <c r="E80" s="48">
        <v>0</v>
      </c>
      <c r="F80" s="49">
        <f t="shared" si="11"/>
        <v>0</v>
      </c>
      <c r="G80" s="48">
        <v>0</v>
      </c>
      <c r="H80" s="27">
        <v>0</v>
      </c>
      <c r="I80" s="50">
        <v>0</v>
      </c>
      <c r="J80" s="50">
        <v>0</v>
      </c>
      <c r="K80" s="59">
        <f t="shared" si="20"/>
        <v>0.7</v>
      </c>
      <c r="L80" s="60">
        <f t="shared" si="21"/>
        <v>0.7</v>
      </c>
      <c r="M80" s="62">
        <f>VLOOKUP(B80,'Election Results by State'!$B$3:$J$52,9,FALSE)</f>
        <v>213784.66666666666</v>
      </c>
      <c r="N80" s="61">
        <f t="shared" si="22"/>
        <v>0</v>
      </c>
      <c r="O80" s="62">
        <f t="shared" si="23"/>
        <v>0</v>
      </c>
      <c r="P80" s="62">
        <v>0</v>
      </c>
      <c r="Q80" s="62">
        <f t="shared" si="24"/>
        <v>0</v>
      </c>
      <c r="R80" s="61">
        <f t="shared" si="16"/>
        <v>0</v>
      </c>
      <c r="S80" s="62">
        <f t="shared" si="17"/>
        <v>0</v>
      </c>
      <c r="T80" s="62">
        <f t="shared" si="18"/>
        <v>0</v>
      </c>
      <c r="U80" s="62">
        <f t="shared" si="19"/>
        <v>0</v>
      </c>
    </row>
    <row r="81" spans="1:22" x14ac:dyDescent="0.2">
      <c r="A81" s="23" t="s">
        <v>101</v>
      </c>
      <c r="B81" s="30" t="s">
        <v>11</v>
      </c>
      <c r="C81" s="30" t="s">
        <v>135</v>
      </c>
      <c r="D81" s="24">
        <v>0</v>
      </c>
      <c r="E81" s="48">
        <v>0</v>
      </c>
      <c r="F81" s="49">
        <f t="shared" si="11"/>
        <v>0</v>
      </c>
      <c r="G81" s="48">
        <v>0</v>
      </c>
      <c r="H81" s="27">
        <v>0</v>
      </c>
      <c r="I81" s="50">
        <v>0</v>
      </c>
      <c r="J81" s="50">
        <v>0</v>
      </c>
      <c r="K81" s="59">
        <f t="shared" si="20"/>
        <v>0.7</v>
      </c>
      <c r="L81" s="60">
        <f t="shared" si="21"/>
        <v>0.7</v>
      </c>
      <c r="M81" s="62">
        <f>VLOOKUP(B81,'Election Results by State'!$B$3:$J$52,9,FALSE)</f>
        <v>358256.25</v>
      </c>
      <c r="N81" s="61">
        <f t="shared" si="22"/>
        <v>0</v>
      </c>
      <c r="O81" s="62">
        <f t="shared" si="23"/>
        <v>0</v>
      </c>
      <c r="P81" s="62">
        <v>0</v>
      </c>
      <c r="Q81" s="62">
        <f t="shared" si="24"/>
        <v>0</v>
      </c>
      <c r="R81" s="61">
        <f t="shared" si="16"/>
        <v>0</v>
      </c>
      <c r="S81" s="62">
        <f t="shared" si="17"/>
        <v>0</v>
      </c>
      <c r="T81" s="62">
        <f t="shared" si="18"/>
        <v>0</v>
      </c>
      <c r="U81" s="62">
        <f t="shared" si="19"/>
        <v>0</v>
      </c>
    </row>
    <row r="82" spans="1:22" x14ac:dyDescent="0.2">
      <c r="A82" s="23" t="s">
        <v>102</v>
      </c>
      <c r="B82" s="23" t="s">
        <v>103</v>
      </c>
      <c r="C82" s="30" t="s">
        <v>135</v>
      </c>
      <c r="D82" s="24">
        <v>0</v>
      </c>
      <c r="E82" s="48">
        <v>0</v>
      </c>
      <c r="F82" s="49">
        <f t="shared" si="11"/>
        <v>0</v>
      </c>
      <c r="G82" s="48">
        <v>0</v>
      </c>
      <c r="H82" s="27">
        <v>0</v>
      </c>
      <c r="I82" s="50">
        <v>0</v>
      </c>
      <c r="J82" s="50">
        <v>0</v>
      </c>
      <c r="K82" s="59">
        <f t="shared" si="20"/>
        <v>0.7</v>
      </c>
      <c r="L82" s="60">
        <f t="shared" si="21"/>
        <v>0.7</v>
      </c>
      <c r="M82" s="62">
        <f>VLOOKUP(B82,'Election Results by State'!$B$3:$J$52,9,FALSE)</f>
        <v>250700</v>
      </c>
      <c r="N82" s="61">
        <f t="shared" si="22"/>
        <v>0</v>
      </c>
      <c r="O82" s="62">
        <f t="shared" si="23"/>
        <v>0</v>
      </c>
      <c r="P82" s="62">
        <v>0</v>
      </c>
      <c r="Q82" s="62">
        <f t="shared" si="24"/>
        <v>0</v>
      </c>
      <c r="R82" s="61">
        <f t="shared" si="16"/>
        <v>0</v>
      </c>
      <c r="S82" s="62">
        <f t="shared" si="17"/>
        <v>0</v>
      </c>
      <c r="T82" s="62">
        <f t="shared" si="18"/>
        <v>0</v>
      </c>
      <c r="U82" s="62">
        <f t="shared" si="19"/>
        <v>0</v>
      </c>
    </row>
    <row r="84" spans="1:22" s="1" customFormat="1" x14ac:dyDescent="0.2">
      <c r="A84" s="2" t="s">
        <v>13</v>
      </c>
      <c r="B84" s="2"/>
      <c r="C84" s="2"/>
      <c r="D84" s="75">
        <f t="shared" ref="D84:J84" si="25">SUM(D3:D82)</f>
        <v>4931714</v>
      </c>
      <c r="E84" s="76">
        <f t="shared" si="25"/>
        <v>3828410</v>
      </c>
      <c r="F84" s="76">
        <f t="shared" si="25"/>
        <v>1731274</v>
      </c>
      <c r="G84" s="76">
        <f t="shared" si="25"/>
        <v>10491398</v>
      </c>
      <c r="H84" s="77">
        <f t="shared" si="25"/>
        <v>26</v>
      </c>
      <c r="I84" s="2">
        <f t="shared" si="25"/>
        <v>21</v>
      </c>
      <c r="J84" s="2">
        <f t="shared" si="25"/>
        <v>0</v>
      </c>
      <c r="K84" s="77"/>
      <c r="L84" s="2"/>
      <c r="M84" s="76"/>
      <c r="N84" s="75">
        <f t="shared" ref="N84:U84" si="26">SUM(N3:N82)</f>
        <v>7345769</v>
      </c>
      <c r="O84" s="76">
        <f t="shared" si="26"/>
        <v>6728049</v>
      </c>
      <c r="P84" s="76">
        <f t="shared" si="26"/>
        <v>0</v>
      </c>
      <c r="Q84" s="76">
        <f t="shared" si="26"/>
        <v>14073818</v>
      </c>
      <c r="R84" s="75">
        <f t="shared" si="26"/>
        <v>2414055</v>
      </c>
      <c r="S84" s="76">
        <f t="shared" si="26"/>
        <v>2899639</v>
      </c>
      <c r="T84" s="76">
        <f t="shared" si="26"/>
        <v>-1731274</v>
      </c>
      <c r="U84" s="76">
        <f t="shared" si="26"/>
        <v>3582420</v>
      </c>
      <c r="V84" s="77"/>
    </row>
    <row r="85" spans="1:22" x14ac:dyDescent="0.2">
      <c r="N85" s="80" t="s">
        <v>14</v>
      </c>
      <c r="O85" s="79" t="s">
        <v>14</v>
      </c>
      <c r="Q85" s="79" t="s">
        <v>14</v>
      </c>
    </row>
    <row r="86" spans="1:22" x14ac:dyDescent="0.2">
      <c r="A86" t="s">
        <v>164</v>
      </c>
      <c r="C86" s="81">
        <v>0.7</v>
      </c>
    </row>
    <row r="87" spans="1:22" x14ac:dyDescent="0.2">
      <c r="A87" t="s">
        <v>165</v>
      </c>
      <c r="C87" s="81">
        <f>C86</f>
        <v>0.7</v>
      </c>
    </row>
  </sheetData>
  <sheetProtection sheet="1" objects="1" scenarios="1"/>
  <autoFilter ref="A2:J82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54"/>
  <sheetViews>
    <sheetView workbookViewId="0">
      <selection activeCell="G4" sqref="G4:J53"/>
    </sheetView>
  </sheetViews>
  <sheetFormatPr baseColWidth="10" defaultRowHeight="16" x14ac:dyDescent="0.2"/>
  <cols>
    <col min="1" max="1" width="15.83203125" bestFit="1" customWidth="1"/>
    <col min="2" max="2" width="5.6640625" customWidth="1"/>
    <col min="3" max="3" width="9.1640625" style="79" bestFit="1" customWidth="1"/>
    <col min="4" max="4" width="9.83203125" style="79" bestFit="1" customWidth="1"/>
    <col min="5" max="5" width="9.5" style="79" bestFit="1" customWidth="1"/>
    <col min="6" max="6" width="10.1640625" style="79" bestFit="1" customWidth="1"/>
    <col min="7" max="7" width="9.1640625" style="79" bestFit="1" customWidth="1"/>
    <col min="8" max="8" width="9.33203125" style="79" bestFit="1" customWidth="1"/>
    <col min="9" max="9" width="9.83203125" bestFit="1" customWidth="1"/>
    <col min="10" max="12" width="9.1640625" bestFit="1" customWidth="1"/>
  </cols>
  <sheetData>
    <row r="2" spans="1:10" x14ac:dyDescent="0.2">
      <c r="C2" s="79" t="s">
        <v>186</v>
      </c>
    </row>
    <row r="3" spans="1:10" x14ac:dyDescent="0.2">
      <c r="A3" s="42" t="s">
        <v>0</v>
      </c>
      <c r="B3" s="42" t="s">
        <v>104</v>
      </c>
      <c r="C3" t="s">
        <v>171</v>
      </c>
      <c r="D3" t="s">
        <v>172</v>
      </c>
      <c r="E3" t="s">
        <v>173</v>
      </c>
      <c r="F3" t="s">
        <v>174</v>
      </c>
      <c r="G3" s="79" t="s">
        <v>166</v>
      </c>
      <c r="H3" s="79" t="s">
        <v>167</v>
      </c>
      <c r="I3" s="79" t="s">
        <v>168</v>
      </c>
      <c r="J3" s="79" t="s">
        <v>169</v>
      </c>
    </row>
    <row r="4" spans="1:10" x14ac:dyDescent="0.2">
      <c r="A4" t="s">
        <v>16</v>
      </c>
      <c r="B4" t="s">
        <v>17</v>
      </c>
      <c r="C4" s="79">
        <v>196374</v>
      </c>
      <c r="D4" s="79">
        <v>0</v>
      </c>
      <c r="E4" s="79">
        <v>4302</v>
      </c>
      <c r="F4" s="79">
        <v>200676</v>
      </c>
      <c r="G4" s="79">
        <v>5804</v>
      </c>
      <c r="H4" s="79">
        <v>86648</v>
      </c>
      <c r="I4" s="79">
        <v>-4302</v>
      </c>
      <c r="J4" s="79">
        <v>88150</v>
      </c>
    </row>
    <row r="5" spans="1:10" x14ac:dyDescent="0.2">
      <c r="A5" t="s">
        <v>18</v>
      </c>
      <c r="B5" t="s">
        <v>19</v>
      </c>
      <c r="C5" s="79">
        <v>0</v>
      </c>
      <c r="D5" s="79">
        <v>0</v>
      </c>
      <c r="E5" s="79">
        <v>0</v>
      </c>
      <c r="F5" s="79">
        <v>0</v>
      </c>
      <c r="G5" s="79">
        <v>0</v>
      </c>
      <c r="H5" s="79">
        <v>0</v>
      </c>
      <c r="I5" s="79">
        <v>0</v>
      </c>
      <c r="J5" s="79">
        <v>0</v>
      </c>
    </row>
    <row r="6" spans="1:10" x14ac:dyDescent="0.2">
      <c r="A6" t="s">
        <v>20</v>
      </c>
      <c r="B6" t="s">
        <v>3</v>
      </c>
      <c r="C6" s="79">
        <v>0</v>
      </c>
      <c r="D6" s="79">
        <v>104489</v>
      </c>
      <c r="E6" s="79">
        <v>23338</v>
      </c>
      <c r="F6" s="79">
        <v>127827</v>
      </c>
      <c r="G6" s="79">
        <v>76706</v>
      </c>
      <c r="H6" s="79">
        <v>74491</v>
      </c>
      <c r="I6" s="79">
        <v>-23338</v>
      </c>
      <c r="J6" s="79">
        <v>127859</v>
      </c>
    </row>
    <row r="7" spans="1:10" x14ac:dyDescent="0.2">
      <c r="A7" t="s">
        <v>21</v>
      </c>
      <c r="B7" t="s">
        <v>22</v>
      </c>
      <c r="C7" s="79">
        <v>186467</v>
      </c>
      <c r="D7" s="79">
        <v>0</v>
      </c>
      <c r="E7" s="79">
        <v>59193</v>
      </c>
      <c r="F7" s="79">
        <v>245660</v>
      </c>
      <c r="G7" s="79">
        <v>0</v>
      </c>
      <c r="H7" s="79">
        <v>79914</v>
      </c>
      <c r="I7" s="79">
        <v>-59193</v>
      </c>
      <c r="J7" s="79">
        <v>20721</v>
      </c>
    </row>
    <row r="8" spans="1:10" x14ac:dyDescent="0.2">
      <c r="A8" t="s">
        <v>23</v>
      </c>
      <c r="B8" t="s">
        <v>24</v>
      </c>
      <c r="C8" s="79">
        <v>499024</v>
      </c>
      <c r="D8" s="79">
        <v>1647493</v>
      </c>
      <c r="E8" s="79">
        <v>281642</v>
      </c>
      <c r="F8" s="79">
        <v>2428159</v>
      </c>
      <c r="G8" s="79">
        <v>845898</v>
      </c>
      <c r="H8" s="79">
        <v>342282</v>
      </c>
      <c r="I8" s="79">
        <v>-281642</v>
      </c>
      <c r="J8" s="79">
        <v>906538</v>
      </c>
    </row>
    <row r="9" spans="1:10" x14ac:dyDescent="0.2">
      <c r="A9" t="s">
        <v>25</v>
      </c>
      <c r="B9" t="s">
        <v>26</v>
      </c>
      <c r="C9" s="79">
        <v>199639</v>
      </c>
      <c r="D9" s="79">
        <v>0</v>
      </c>
      <c r="E9" s="79">
        <v>107592</v>
      </c>
      <c r="F9" s="79">
        <v>307231</v>
      </c>
      <c r="G9" s="79">
        <v>50408</v>
      </c>
      <c r="H9" s="79">
        <v>107592</v>
      </c>
      <c r="I9" s="79">
        <v>-107592</v>
      </c>
      <c r="J9" s="79">
        <v>50408</v>
      </c>
    </row>
    <row r="10" spans="1:10" x14ac:dyDescent="0.2">
      <c r="A10" t="s">
        <v>27</v>
      </c>
      <c r="B10" t="s">
        <v>28</v>
      </c>
      <c r="C10" s="79">
        <v>0</v>
      </c>
      <c r="D10" s="79">
        <v>0</v>
      </c>
      <c r="E10" s="79">
        <v>0</v>
      </c>
      <c r="F10" s="79">
        <v>0</v>
      </c>
      <c r="G10" s="79">
        <v>0</v>
      </c>
      <c r="H10" s="79">
        <v>0</v>
      </c>
      <c r="I10" s="79">
        <v>0</v>
      </c>
      <c r="J10" s="79">
        <v>0</v>
      </c>
    </row>
    <row r="11" spans="1:10" x14ac:dyDescent="0.2">
      <c r="A11" t="s">
        <v>29</v>
      </c>
      <c r="B11" t="s">
        <v>30</v>
      </c>
      <c r="C11" s="79">
        <v>0</v>
      </c>
      <c r="D11" s="79">
        <v>0</v>
      </c>
      <c r="E11" s="79">
        <v>0</v>
      </c>
      <c r="F11" s="79">
        <v>0</v>
      </c>
      <c r="G11" s="79">
        <v>0</v>
      </c>
      <c r="H11" s="79">
        <v>0</v>
      </c>
      <c r="I11" s="79">
        <v>0</v>
      </c>
      <c r="J11" s="79">
        <v>0</v>
      </c>
    </row>
    <row r="12" spans="1:10" x14ac:dyDescent="0.2">
      <c r="A12" t="s">
        <v>31</v>
      </c>
      <c r="B12" t="s">
        <v>10</v>
      </c>
      <c r="C12" s="79">
        <v>391454</v>
      </c>
      <c r="D12" s="79">
        <v>435990</v>
      </c>
      <c r="E12" s="79">
        <v>216940</v>
      </c>
      <c r="F12" s="79">
        <v>1044384</v>
      </c>
      <c r="G12" s="79">
        <v>559469</v>
      </c>
      <c r="H12" s="79">
        <v>504233</v>
      </c>
      <c r="I12" s="79">
        <v>-216940</v>
      </c>
      <c r="J12" s="79">
        <v>846762</v>
      </c>
    </row>
    <row r="13" spans="1:10" x14ac:dyDescent="0.2">
      <c r="A13" t="s">
        <v>32</v>
      </c>
      <c r="B13" t="s">
        <v>33</v>
      </c>
      <c r="C13" s="79">
        <v>641234</v>
      </c>
      <c r="D13" s="79">
        <v>0</v>
      </c>
      <c r="E13" s="79">
        <v>0</v>
      </c>
      <c r="F13" s="79">
        <v>641234</v>
      </c>
      <c r="G13" s="79">
        <v>0</v>
      </c>
      <c r="H13" s="79">
        <v>274814</v>
      </c>
      <c r="I13" s="79">
        <v>0</v>
      </c>
      <c r="J13" s="79">
        <v>274814</v>
      </c>
    </row>
    <row r="14" spans="1:10" x14ac:dyDescent="0.2">
      <c r="A14" t="s">
        <v>34</v>
      </c>
      <c r="B14" t="s">
        <v>35</v>
      </c>
      <c r="C14" s="79">
        <v>0</v>
      </c>
      <c r="D14" s="79">
        <v>0</v>
      </c>
      <c r="E14" s="79">
        <v>0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</row>
    <row r="15" spans="1:10" x14ac:dyDescent="0.2">
      <c r="A15" t="s">
        <v>36</v>
      </c>
      <c r="B15" t="s">
        <v>37</v>
      </c>
      <c r="C15" s="79">
        <v>0</v>
      </c>
      <c r="D15" s="79">
        <v>0</v>
      </c>
      <c r="E15" s="79">
        <v>0</v>
      </c>
      <c r="F15" s="79">
        <v>0</v>
      </c>
      <c r="G15" s="79">
        <v>0</v>
      </c>
      <c r="H15" s="79">
        <v>0</v>
      </c>
      <c r="I15" s="79">
        <v>0</v>
      </c>
      <c r="J15" s="79">
        <v>0</v>
      </c>
    </row>
    <row r="16" spans="1:10" x14ac:dyDescent="0.2">
      <c r="A16" t="s">
        <v>38</v>
      </c>
      <c r="B16" t="s">
        <v>9</v>
      </c>
      <c r="C16" s="79">
        <v>0</v>
      </c>
      <c r="D16" s="79">
        <v>0</v>
      </c>
      <c r="E16" s="79">
        <v>0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</row>
    <row r="17" spans="1:10" x14ac:dyDescent="0.2">
      <c r="A17" t="s">
        <v>39</v>
      </c>
      <c r="B17" t="s">
        <v>12</v>
      </c>
      <c r="C17" s="79">
        <v>0</v>
      </c>
      <c r="D17" s="79">
        <v>0</v>
      </c>
      <c r="E17" s="79">
        <v>0</v>
      </c>
      <c r="F17" s="79">
        <v>0</v>
      </c>
      <c r="G17" s="79">
        <v>0</v>
      </c>
      <c r="H17" s="79">
        <v>0</v>
      </c>
      <c r="I17" s="79">
        <v>0</v>
      </c>
      <c r="J17" s="79">
        <v>0</v>
      </c>
    </row>
    <row r="18" spans="1:10" x14ac:dyDescent="0.2">
      <c r="A18" t="s">
        <v>40</v>
      </c>
      <c r="B18" t="s">
        <v>41</v>
      </c>
      <c r="C18" s="79">
        <v>0</v>
      </c>
      <c r="D18" s="79">
        <v>0</v>
      </c>
      <c r="E18" s="79">
        <v>0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</row>
    <row r="19" spans="1:10" x14ac:dyDescent="0.2">
      <c r="A19" t="s">
        <v>42</v>
      </c>
      <c r="B19" t="s">
        <v>43</v>
      </c>
      <c r="C19" s="79">
        <v>412424</v>
      </c>
      <c r="D19" s="79">
        <v>0</v>
      </c>
      <c r="E19" s="79">
        <v>92675</v>
      </c>
      <c r="F19" s="79">
        <v>505099</v>
      </c>
      <c r="G19" s="79">
        <v>0</v>
      </c>
      <c r="H19" s="79">
        <v>183248</v>
      </c>
      <c r="I19" s="79">
        <v>-92675</v>
      </c>
      <c r="J19" s="79">
        <v>90573</v>
      </c>
    </row>
    <row r="20" spans="1:10" x14ac:dyDescent="0.2">
      <c r="A20" t="s">
        <v>44</v>
      </c>
      <c r="B20" t="s">
        <v>45</v>
      </c>
      <c r="C20" s="79">
        <v>0</v>
      </c>
      <c r="D20" s="79">
        <v>0</v>
      </c>
      <c r="E20" s="79">
        <v>0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</row>
    <row r="21" spans="1:10" x14ac:dyDescent="0.2">
      <c r="A21" t="s">
        <v>46</v>
      </c>
      <c r="B21" t="s">
        <v>47</v>
      </c>
      <c r="C21" s="79">
        <v>633983</v>
      </c>
      <c r="D21" s="79">
        <v>0</v>
      </c>
      <c r="E21" s="79">
        <v>182477</v>
      </c>
      <c r="F21" s="79">
        <v>816460</v>
      </c>
      <c r="G21" s="79">
        <v>24510</v>
      </c>
      <c r="H21" s="79">
        <v>282212</v>
      </c>
      <c r="I21" s="79">
        <v>-182477</v>
      </c>
      <c r="J21" s="79">
        <v>124245</v>
      </c>
    </row>
    <row r="22" spans="1:10" x14ac:dyDescent="0.2">
      <c r="A22" t="s">
        <v>48</v>
      </c>
      <c r="B22" t="s">
        <v>49</v>
      </c>
      <c r="C22" s="79">
        <v>0</v>
      </c>
      <c r="D22" s="79">
        <v>0</v>
      </c>
      <c r="E22" s="79">
        <v>0</v>
      </c>
      <c r="F22" s="79">
        <v>0</v>
      </c>
      <c r="G22" s="79">
        <v>0</v>
      </c>
      <c r="H22" s="79">
        <v>0</v>
      </c>
      <c r="I22" s="79">
        <v>0</v>
      </c>
      <c r="J22" s="79">
        <v>0</v>
      </c>
    </row>
    <row r="23" spans="1:10" x14ac:dyDescent="0.2">
      <c r="A23" t="s">
        <v>50</v>
      </c>
      <c r="B23" t="s">
        <v>6</v>
      </c>
      <c r="C23" s="79">
        <v>0</v>
      </c>
      <c r="D23" s="79">
        <v>0</v>
      </c>
      <c r="E23" s="79">
        <v>0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</row>
    <row r="24" spans="1:10" x14ac:dyDescent="0.2">
      <c r="A24" t="s">
        <v>51</v>
      </c>
      <c r="B24" t="s">
        <v>52</v>
      </c>
      <c r="C24" s="79">
        <v>0</v>
      </c>
      <c r="D24" s="79">
        <v>731987</v>
      </c>
      <c r="E24" s="79">
        <v>232438</v>
      </c>
      <c r="F24" s="79">
        <v>964425</v>
      </c>
      <c r="G24" s="79">
        <v>334356</v>
      </c>
      <c r="H24" s="79">
        <v>48179</v>
      </c>
      <c r="I24" s="79">
        <v>-232438</v>
      </c>
      <c r="J24" s="79">
        <v>150097</v>
      </c>
    </row>
    <row r="25" spans="1:10" x14ac:dyDescent="0.2">
      <c r="A25" t="s">
        <v>53</v>
      </c>
      <c r="B25" t="s">
        <v>4</v>
      </c>
      <c r="C25" s="79">
        <v>0</v>
      </c>
      <c r="D25" s="79">
        <v>0</v>
      </c>
      <c r="E25" s="79">
        <v>0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</row>
    <row r="26" spans="1:10" x14ac:dyDescent="0.2">
      <c r="A26" t="s">
        <v>54</v>
      </c>
      <c r="B26" t="s">
        <v>55</v>
      </c>
      <c r="C26" s="79">
        <v>0</v>
      </c>
      <c r="D26" s="79">
        <v>0</v>
      </c>
      <c r="E26" s="79">
        <v>0</v>
      </c>
      <c r="F26" s="79">
        <v>0</v>
      </c>
      <c r="G26" s="79">
        <v>0</v>
      </c>
      <c r="H26" s="79">
        <v>0</v>
      </c>
      <c r="I26" s="79">
        <v>0</v>
      </c>
      <c r="J26" s="79">
        <v>0</v>
      </c>
    </row>
    <row r="27" spans="1:10" x14ac:dyDescent="0.2">
      <c r="A27" t="s">
        <v>56</v>
      </c>
      <c r="B27" t="s">
        <v>57</v>
      </c>
      <c r="C27" s="79">
        <v>234717</v>
      </c>
      <c r="D27" s="79">
        <v>0</v>
      </c>
      <c r="E27" s="79">
        <v>58605</v>
      </c>
      <c r="F27" s="79">
        <v>293322</v>
      </c>
      <c r="G27" s="79">
        <v>0</v>
      </c>
      <c r="H27" s="79">
        <v>100593</v>
      </c>
      <c r="I27" s="79">
        <v>-58605</v>
      </c>
      <c r="J27" s="79">
        <v>41988</v>
      </c>
    </row>
    <row r="28" spans="1:10" x14ac:dyDescent="0.2">
      <c r="A28" t="s">
        <v>58</v>
      </c>
      <c r="B28" t="s">
        <v>59</v>
      </c>
      <c r="C28" s="79">
        <v>0</v>
      </c>
      <c r="D28" s="79">
        <v>0</v>
      </c>
      <c r="E28" s="79">
        <v>0</v>
      </c>
      <c r="F28" s="79">
        <v>0</v>
      </c>
      <c r="G28" s="79">
        <v>0</v>
      </c>
      <c r="H28" s="79">
        <v>0</v>
      </c>
      <c r="I28" s="79">
        <v>0</v>
      </c>
      <c r="J28" s="79">
        <v>0</v>
      </c>
    </row>
    <row r="29" spans="1:10" x14ac:dyDescent="0.2">
      <c r="A29" t="s">
        <v>60</v>
      </c>
      <c r="B29" t="s">
        <v>61</v>
      </c>
      <c r="C29" s="79">
        <v>0</v>
      </c>
      <c r="D29" s="79">
        <v>0</v>
      </c>
      <c r="E29" s="79">
        <v>0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</row>
    <row r="30" spans="1:10" x14ac:dyDescent="0.2">
      <c r="A30" t="s">
        <v>62</v>
      </c>
      <c r="B30" t="s">
        <v>63</v>
      </c>
      <c r="C30" s="79">
        <v>0</v>
      </c>
      <c r="D30" s="79">
        <v>0</v>
      </c>
      <c r="E30" s="79">
        <v>0</v>
      </c>
      <c r="F30" s="79">
        <v>0</v>
      </c>
      <c r="G30" s="79">
        <v>0</v>
      </c>
      <c r="H30" s="79">
        <v>0</v>
      </c>
      <c r="I30" s="79">
        <v>0</v>
      </c>
      <c r="J30" s="79">
        <v>0</v>
      </c>
    </row>
    <row r="31" spans="1:10" x14ac:dyDescent="0.2">
      <c r="A31" t="s">
        <v>64</v>
      </c>
      <c r="B31" t="s">
        <v>65</v>
      </c>
      <c r="C31" s="79">
        <v>0</v>
      </c>
      <c r="D31" s="79">
        <v>0</v>
      </c>
      <c r="E31" s="79">
        <v>0</v>
      </c>
      <c r="F31" s="79">
        <v>0</v>
      </c>
      <c r="G31" s="79">
        <v>0</v>
      </c>
      <c r="H31" s="79">
        <v>0</v>
      </c>
      <c r="I31" s="79">
        <v>0</v>
      </c>
      <c r="J31" s="79">
        <v>0</v>
      </c>
    </row>
    <row r="32" spans="1:10" x14ac:dyDescent="0.2">
      <c r="A32" t="s">
        <v>66</v>
      </c>
      <c r="B32" t="s">
        <v>67</v>
      </c>
      <c r="C32" s="79">
        <v>0</v>
      </c>
      <c r="D32" s="79">
        <v>0</v>
      </c>
      <c r="E32" s="79">
        <v>0</v>
      </c>
      <c r="F32" s="79">
        <v>0</v>
      </c>
      <c r="G32" s="79">
        <v>0</v>
      </c>
      <c r="H32" s="79">
        <v>0</v>
      </c>
      <c r="I32" s="79">
        <v>0</v>
      </c>
      <c r="J32" s="79">
        <v>0</v>
      </c>
    </row>
    <row r="33" spans="1:10" x14ac:dyDescent="0.2">
      <c r="A33" t="s">
        <v>68</v>
      </c>
      <c r="B33" t="s">
        <v>69</v>
      </c>
      <c r="C33" s="79">
        <v>0</v>
      </c>
      <c r="D33" s="79">
        <v>0</v>
      </c>
      <c r="E33" s="79">
        <v>0</v>
      </c>
      <c r="F33" s="79">
        <v>0</v>
      </c>
      <c r="G33" s="79">
        <v>0</v>
      </c>
      <c r="H33" s="79">
        <v>0</v>
      </c>
      <c r="I33" s="79">
        <v>0</v>
      </c>
      <c r="J33" s="79">
        <v>0</v>
      </c>
    </row>
    <row r="34" spans="1:10" x14ac:dyDescent="0.2">
      <c r="A34" t="s">
        <v>70</v>
      </c>
      <c r="B34" t="s">
        <v>71</v>
      </c>
      <c r="C34" s="79">
        <v>0</v>
      </c>
      <c r="D34" s="79">
        <v>0</v>
      </c>
      <c r="E34" s="79">
        <v>0</v>
      </c>
      <c r="F34" s="79">
        <v>0</v>
      </c>
      <c r="G34" s="79">
        <v>0</v>
      </c>
      <c r="H34" s="79">
        <v>0</v>
      </c>
      <c r="I34" s="79">
        <v>0</v>
      </c>
      <c r="J34" s="79">
        <v>0</v>
      </c>
    </row>
    <row r="35" spans="1:10" x14ac:dyDescent="0.2">
      <c r="A35" t="s">
        <v>72</v>
      </c>
      <c r="B35" t="s">
        <v>73</v>
      </c>
      <c r="C35" s="79">
        <v>0</v>
      </c>
      <c r="D35" s="79">
        <v>132456</v>
      </c>
      <c r="E35" s="79">
        <v>46369</v>
      </c>
      <c r="F35" s="79">
        <v>178825</v>
      </c>
      <c r="G35" s="79">
        <v>80048</v>
      </c>
      <c r="H35" s="79">
        <v>54323</v>
      </c>
      <c r="I35" s="79">
        <v>-46369</v>
      </c>
      <c r="J35" s="79">
        <v>88002</v>
      </c>
    </row>
    <row r="36" spans="1:10" x14ac:dyDescent="0.2">
      <c r="A36" t="s">
        <v>74</v>
      </c>
      <c r="B36" t="s">
        <v>2</v>
      </c>
      <c r="C36" s="79">
        <v>0</v>
      </c>
      <c r="D36" s="79">
        <v>0</v>
      </c>
      <c r="E36" s="79">
        <v>0</v>
      </c>
      <c r="F36" s="79">
        <v>0</v>
      </c>
      <c r="G36" s="79">
        <v>0</v>
      </c>
      <c r="H36" s="79">
        <v>0</v>
      </c>
      <c r="I36" s="79">
        <v>0</v>
      </c>
      <c r="J36" s="79">
        <v>0</v>
      </c>
    </row>
    <row r="37" spans="1:10" x14ac:dyDescent="0.2">
      <c r="A37" t="s">
        <v>75</v>
      </c>
      <c r="B37" t="s">
        <v>76</v>
      </c>
      <c r="C37" s="79">
        <v>0</v>
      </c>
      <c r="D37" s="79">
        <v>0</v>
      </c>
      <c r="E37" s="79">
        <v>0</v>
      </c>
      <c r="F37" s="79">
        <v>0</v>
      </c>
      <c r="G37" s="79">
        <v>0</v>
      </c>
      <c r="H37" s="79">
        <v>0</v>
      </c>
      <c r="I37" s="79">
        <v>0</v>
      </c>
      <c r="J37" s="79">
        <v>0</v>
      </c>
    </row>
    <row r="38" spans="1:10" x14ac:dyDescent="0.2">
      <c r="A38" t="s">
        <v>77</v>
      </c>
      <c r="B38" t="s">
        <v>8</v>
      </c>
      <c r="C38" s="79">
        <v>246378</v>
      </c>
      <c r="D38" s="79">
        <v>258359</v>
      </c>
      <c r="E38" s="79">
        <v>1938</v>
      </c>
      <c r="F38" s="79">
        <v>506675</v>
      </c>
      <c r="G38" s="79">
        <v>110725</v>
      </c>
      <c r="H38" s="79">
        <v>105591</v>
      </c>
      <c r="I38" s="79">
        <v>-1938</v>
      </c>
      <c r="J38" s="79">
        <v>214378</v>
      </c>
    </row>
    <row r="39" spans="1:10" x14ac:dyDescent="0.2">
      <c r="A39" t="s">
        <v>78</v>
      </c>
      <c r="B39" t="s">
        <v>79</v>
      </c>
      <c r="C39" s="79">
        <v>0</v>
      </c>
      <c r="D39" s="79">
        <v>0</v>
      </c>
      <c r="E39" s="79">
        <v>0</v>
      </c>
      <c r="F39" s="79">
        <v>0</v>
      </c>
      <c r="G39" s="79">
        <v>0</v>
      </c>
      <c r="H39" s="79">
        <v>0</v>
      </c>
      <c r="I39" s="79">
        <v>0</v>
      </c>
      <c r="J39" s="79">
        <v>0</v>
      </c>
    </row>
    <row r="40" spans="1:10" x14ac:dyDescent="0.2">
      <c r="A40" t="s">
        <v>80</v>
      </c>
      <c r="B40" t="s">
        <v>81</v>
      </c>
      <c r="C40" s="79">
        <v>228043</v>
      </c>
      <c r="D40" s="79">
        <v>212866</v>
      </c>
      <c r="E40" s="79">
        <v>251434</v>
      </c>
      <c r="F40" s="79">
        <v>692343</v>
      </c>
      <c r="G40" s="79">
        <v>156205</v>
      </c>
      <c r="H40" s="79">
        <v>128372</v>
      </c>
      <c r="I40" s="79">
        <v>-251434</v>
      </c>
      <c r="J40" s="79">
        <v>33143</v>
      </c>
    </row>
    <row r="41" spans="1:10" x14ac:dyDescent="0.2">
      <c r="A41" t="s">
        <v>82</v>
      </c>
      <c r="B41" t="s">
        <v>1</v>
      </c>
      <c r="C41" s="79">
        <v>0</v>
      </c>
      <c r="D41" s="79">
        <v>0</v>
      </c>
      <c r="E41" s="79">
        <v>0</v>
      </c>
      <c r="F41" s="79">
        <v>0</v>
      </c>
      <c r="G41" s="79">
        <v>0</v>
      </c>
      <c r="H41" s="79">
        <v>0</v>
      </c>
      <c r="I41" s="79">
        <v>0</v>
      </c>
      <c r="J41" s="79">
        <v>0</v>
      </c>
    </row>
    <row r="42" spans="1:10" x14ac:dyDescent="0.2">
      <c r="A42" t="s">
        <v>83</v>
      </c>
      <c r="B42" t="s">
        <v>84</v>
      </c>
      <c r="C42" s="79">
        <v>0</v>
      </c>
      <c r="D42" s="79">
        <v>0</v>
      </c>
      <c r="E42" s="79">
        <v>0</v>
      </c>
      <c r="F42" s="79">
        <v>0</v>
      </c>
      <c r="G42" s="79">
        <v>0</v>
      </c>
      <c r="H42" s="79">
        <v>0</v>
      </c>
      <c r="I42" s="79">
        <v>0</v>
      </c>
      <c r="J42" s="79">
        <v>0</v>
      </c>
    </row>
    <row r="43" spans="1:10" x14ac:dyDescent="0.2">
      <c r="A43" t="s">
        <v>85</v>
      </c>
      <c r="B43" t="s">
        <v>86</v>
      </c>
      <c r="C43" s="79">
        <v>196116</v>
      </c>
      <c r="D43" s="79">
        <v>218717</v>
      </c>
      <c r="E43" s="79">
        <v>22500</v>
      </c>
      <c r="F43" s="79">
        <v>437333</v>
      </c>
      <c r="G43" s="79">
        <v>93736</v>
      </c>
      <c r="H43" s="79">
        <v>84050</v>
      </c>
      <c r="I43" s="79">
        <v>-22500</v>
      </c>
      <c r="J43" s="79">
        <v>155286</v>
      </c>
    </row>
    <row r="44" spans="1:10" x14ac:dyDescent="0.2">
      <c r="A44" t="s">
        <v>87</v>
      </c>
      <c r="B44" t="s">
        <v>88</v>
      </c>
      <c r="C44" s="79">
        <v>0</v>
      </c>
      <c r="D44" s="79">
        <v>0</v>
      </c>
      <c r="E44" s="79">
        <v>0</v>
      </c>
      <c r="F44" s="79">
        <v>0</v>
      </c>
      <c r="G44" s="79">
        <v>0</v>
      </c>
      <c r="H44" s="79">
        <v>0</v>
      </c>
      <c r="I44" s="79">
        <v>0</v>
      </c>
      <c r="J44" s="79">
        <v>0</v>
      </c>
    </row>
    <row r="45" spans="1:10" x14ac:dyDescent="0.2">
      <c r="A45" t="s">
        <v>89</v>
      </c>
      <c r="B45" t="s">
        <v>90</v>
      </c>
      <c r="C45" s="79">
        <v>184383</v>
      </c>
      <c r="D45" s="79">
        <v>0</v>
      </c>
      <c r="E45" s="79">
        <v>56858</v>
      </c>
      <c r="F45" s="79">
        <v>241241</v>
      </c>
      <c r="G45" s="79">
        <v>0</v>
      </c>
      <c r="H45" s="79">
        <v>79021</v>
      </c>
      <c r="I45" s="79">
        <v>-56858</v>
      </c>
      <c r="J45" s="79">
        <v>22163</v>
      </c>
    </row>
    <row r="46" spans="1:10" x14ac:dyDescent="0.2">
      <c r="A46" t="s">
        <v>91</v>
      </c>
      <c r="B46" t="s">
        <v>5</v>
      </c>
      <c r="C46" s="79">
        <v>681478</v>
      </c>
      <c r="D46" s="79">
        <v>86053</v>
      </c>
      <c r="E46" s="79">
        <v>92973</v>
      </c>
      <c r="F46" s="79">
        <v>860504</v>
      </c>
      <c r="G46" s="79">
        <v>76190</v>
      </c>
      <c r="H46" s="79">
        <v>364076</v>
      </c>
      <c r="I46" s="79">
        <v>-92973</v>
      </c>
      <c r="J46" s="79">
        <v>347293</v>
      </c>
    </row>
    <row r="47" spans="1:10" x14ac:dyDescent="0.2">
      <c r="A47" t="s">
        <v>92</v>
      </c>
      <c r="B47" t="s">
        <v>93</v>
      </c>
      <c r="C47" s="79">
        <v>0</v>
      </c>
      <c r="D47" s="79">
        <v>0</v>
      </c>
      <c r="E47" s="79">
        <v>0</v>
      </c>
      <c r="F47" s="79">
        <v>0</v>
      </c>
      <c r="G47" s="79">
        <v>0</v>
      </c>
      <c r="H47" s="79">
        <v>0</v>
      </c>
      <c r="I47" s="79">
        <v>0</v>
      </c>
      <c r="J47" s="79">
        <v>0</v>
      </c>
    </row>
    <row r="48" spans="1:10" x14ac:dyDescent="0.2">
      <c r="A48" t="s">
        <v>94</v>
      </c>
      <c r="B48" t="s">
        <v>95</v>
      </c>
      <c r="C48" s="79">
        <v>0</v>
      </c>
      <c r="D48" s="79">
        <v>0</v>
      </c>
      <c r="E48" s="79">
        <v>0</v>
      </c>
      <c r="F48" s="79">
        <v>0</v>
      </c>
      <c r="G48" s="79">
        <v>0</v>
      </c>
      <c r="H48" s="79">
        <v>0</v>
      </c>
      <c r="I48" s="79">
        <v>0</v>
      </c>
      <c r="J48" s="79">
        <v>0</v>
      </c>
    </row>
    <row r="49" spans="1:10" x14ac:dyDescent="0.2">
      <c r="A49" t="s">
        <v>96</v>
      </c>
      <c r="B49" t="s">
        <v>7</v>
      </c>
      <c r="C49" s="79">
        <v>0</v>
      </c>
      <c r="D49" s="79">
        <v>0</v>
      </c>
      <c r="E49" s="79">
        <v>0</v>
      </c>
      <c r="F49" s="79">
        <v>0</v>
      </c>
      <c r="G49" s="79">
        <v>0</v>
      </c>
      <c r="H49" s="79">
        <v>0</v>
      </c>
      <c r="I49" s="79">
        <v>0</v>
      </c>
      <c r="J49" s="79">
        <v>0</v>
      </c>
    </row>
    <row r="50" spans="1:10" x14ac:dyDescent="0.2">
      <c r="A50" t="s">
        <v>97</v>
      </c>
      <c r="B50" t="s">
        <v>98</v>
      </c>
      <c r="C50" s="79">
        <v>0</v>
      </c>
      <c r="D50" s="79">
        <v>0</v>
      </c>
      <c r="E50" s="79">
        <v>0</v>
      </c>
      <c r="F50" s="79">
        <v>0</v>
      </c>
      <c r="G50" s="79">
        <v>0</v>
      </c>
      <c r="H50" s="79">
        <v>0</v>
      </c>
      <c r="I50" s="79">
        <v>0</v>
      </c>
      <c r="J50" s="79">
        <v>0</v>
      </c>
    </row>
    <row r="51" spans="1:10" x14ac:dyDescent="0.2">
      <c r="A51" t="s">
        <v>99</v>
      </c>
      <c r="B51" t="s">
        <v>100</v>
      </c>
      <c r="C51" s="79">
        <v>0</v>
      </c>
      <c r="D51" s="79">
        <v>0</v>
      </c>
      <c r="E51" s="79">
        <v>0</v>
      </c>
      <c r="F51" s="79">
        <v>0</v>
      </c>
      <c r="G51" s="79">
        <v>0</v>
      </c>
      <c r="H51" s="79">
        <v>0</v>
      </c>
      <c r="I51" s="79">
        <v>0</v>
      </c>
      <c r="J51" s="79">
        <v>0</v>
      </c>
    </row>
    <row r="52" spans="1:10" x14ac:dyDescent="0.2">
      <c r="A52" t="s">
        <v>101</v>
      </c>
      <c r="B52" t="s">
        <v>11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</row>
    <row r="53" spans="1:10" x14ac:dyDescent="0.2">
      <c r="A53" t="s">
        <v>102</v>
      </c>
      <c r="B53" t="s">
        <v>103</v>
      </c>
      <c r="C53" s="79">
        <v>0</v>
      </c>
      <c r="D53" s="79">
        <v>0</v>
      </c>
      <c r="E53" s="79">
        <v>0</v>
      </c>
      <c r="F53" s="79">
        <v>0</v>
      </c>
      <c r="G53" s="79">
        <v>0</v>
      </c>
      <c r="H53" s="79">
        <v>0</v>
      </c>
      <c r="I53" s="79">
        <v>0</v>
      </c>
      <c r="J53" s="79">
        <v>0</v>
      </c>
    </row>
    <row r="54" spans="1:10" x14ac:dyDescent="0.2">
      <c r="A54" t="s">
        <v>105</v>
      </c>
      <c r="C54" s="79">
        <v>4931714</v>
      </c>
      <c r="D54" s="79">
        <v>3828410</v>
      </c>
      <c r="E54" s="79">
        <v>1731274</v>
      </c>
      <c r="F54" s="79">
        <v>10491398</v>
      </c>
      <c r="G54" s="79">
        <v>2414055</v>
      </c>
      <c r="H54" s="79">
        <v>2899639</v>
      </c>
      <c r="I54" s="79">
        <v>-1731274</v>
      </c>
      <c r="J54" s="79">
        <v>3582420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134B1-F4CB-5F47-9E0E-E875C57EB72C}">
  <dimension ref="A1:L51"/>
  <sheetViews>
    <sheetView tabSelected="1" workbookViewId="0">
      <selection sqref="A1:XFD1048576"/>
    </sheetView>
  </sheetViews>
  <sheetFormatPr baseColWidth="10" defaultRowHeight="16" x14ac:dyDescent="0.2"/>
  <cols>
    <col min="11" max="12" width="10.83203125" style="102"/>
  </cols>
  <sheetData>
    <row r="1" spans="1:12" x14ac:dyDescent="0.2">
      <c r="A1" t="s">
        <v>188</v>
      </c>
      <c r="B1" t="s">
        <v>189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t="s">
        <v>196</v>
      </c>
      <c r="J1" t="s">
        <v>197</v>
      </c>
      <c r="K1" s="102" t="s">
        <v>106</v>
      </c>
      <c r="L1" s="102" t="s">
        <v>107</v>
      </c>
    </row>
    <row r="2" spans="1:12" x14ac:dyDescent="0.2">
      <c r="A2" t="s">
        <v>16</v>
      </c>
      <c r="B2" t="s">
        <v>17</v>
      </c>
      <c r="C2">
        <v>1239428</v>
      </c>
      <c r="D2">
        <v>780146</v>
      </c>
      <c r="E2">
        <v>2206</v>
      </c>
      <c r="F2">
        <v>2021780</v>
      </c>
      <c r="G2">
        <v>6</v>
      </c>
      <c r="H2">
        <v>1</v>
      </c>
      <c r="I2">
        <v>0</v>
      </c>
      <c r="J2">
        <v>7</v>
      </c>
      <c r="K2" s="102">
        <v>0.6137076432950711</v>
      </c>
      <c r="L2" s="102">
        <v>0.8571428571428571</v>
      </c>
    </row>
    <row r="3" spans="1:12" x14ac:dyDescent="0.2">
      <c r="A3" t="s">
        <v>18</v>
      </c>
      <c r="B3" t="s">
        <v>19</v>
      </c>
      <c r="C3">
        <v>185296</v>
      </c>
      <c r="D3">
        <v>82927</v>
      </c>
      <c r="E3">
        <v>21581</v>
      </c>
      <c r="F3">
        <v>289804</v>
      </c>
      <c r="G3">
        <v>1</v>
      </c>
      <c r="H3">
        <v>0</v>
      </c>
      <c r="I3">
        <v>0</v>
      </c>
      <c r="J3">
        <v>1</v>
      </c>
      <c r="K3" s="102">
        <v>0.69082815418513699</v>
      </c>
      <c r="L3" s="102">
        <v>1</v>
      </c>
    </row>
    <row r="4" spans="1:12" x14ac:dyDescent="0.2">
      <c r="A4" t="s">
        <v>20</v>
      </c>
      <c r="B4" t="s">
        <v>3</v>
      </c>
      <c r="C4">
        <v>1208369</v>
      </c>
      <c r="D4">
        <v>1021485</v>
      </c>
      <c r="E4">
        <v>71322</v>
      </c>
      <c r="F4">
        <v>2301176</v>
      </c>
      <c r="G4">
        <v>4</v>
      </c>
      <c r="H4">
        <v>5</v>
      </c>
      <c r="I4">
        <v>0</v>
      </c>
      <c r="J4">
        <v>9</v>
      </c>
      <c r="K4" s="102">
        <v>0.5419049857075845</v>
      </c>
      <c r="L4" s="102">
        <v>0.44444444444444442</v>
      </c>
    </row>
    <row r="5" spans="1:12" x14ac:dyDescent="0.2">
      <c r="A5" t="s">
        <v>21</v>
      </c>
      <c r="B5" t="s">
        <v>22</v>
      </c>
      <c r="C5">
        <v>637591</v>
      </c>
      <c r="D5">
        <v>384684</v>
      </c>
      <c r="E5">
        <v>36500</v>
      </c>
      <c r="F5">
        <v>1058775</v>
      </c>
      <c r="G5">
        <v>4</v>
      </c>
      <c r="H5">
        <v>0</v>
      </c>
      <c r="I5">
        <v>0</v>
      </c>
      <c r="J5">
        <v>4</v>
      </c>
      <c r="K5" s="102">
        <v>0.62369812428162674</v>
      </c>
      <c r="L5" s="102">
        <v>1</v>
      </c>
    </row>
    <row r="6" spans="1:12" x14ac:dyDescent="0.2">
      <c r="A6" t="s">
        <v>23</v>
      </c>
      <c r="B6" t="s">
        <v>24</v>
      </c>
      <c r="C6">
        <v>5375910</v>
      </c>
      <c r="D6">
        <v>7734985</v>
      </c>
      <c r="E6">
        <v>0</v>
      </c>
      <c r="F6">
        <v>13110895</v>
      </c>
      <c r="G6">
        <v>15</v>
      </c>
      <c r="H6">
        <v>38</v>
      </c>
      <c r="I6">
        <v>0</v>
      </c>
      <c r="J6">
        <v>53</v>
      </c>
      <c r="K6" s="102">
        <v>0.41003379250615613</v>
      </c>
      <c r="L6" s="102">
        <v>0.28301886792452829</v>
      </c>
    </row>
    <row r="7" spans="1:12" x14ac:dyDescent="0.2">
      <c r="A7" t="s">
        <v>25</v>
      </c>
      <c r="B7" t="s">
        <v>26</v>
      </c>
      <c r="C7">
        <v>1194204</v>
      </c>
      <c r="D7">
        <v>1187745</v>
      </c>
      <c r="E7">
        <v>118947</v>
      </c>
      <c r="F7">
        <v>2500896</v>
      </c>
      <c r="G7">
        <v>4</v>
      </c>
      <c r="H7">
        <v>3</v>
      </c>
      <c r="I7">
        <v>0</v>
      </c>
      <c r="J7">
        <v>7</v>
      </c>
      <c r="K7" s="102">
        <v>0.50135582247982635</v>
      </c>
      <c r="L7" s="102">
        <v>0.5714285714285714</v>
      </c>
    </row>
    <row r="8" spans="1:12" x14ac:dyDescent="0.2">
      <c r="A8" t="s">
        <v>27</v>
      </c>
      <c r="B8" t="s">
        <v>28</v>
      </c>
      <c r="C8">
        <v>490580</v>
      </c>
      <c r="D8">
        <v>884398</v>
      </c>
      <c r="E8">
        <v>91533</v>
      </c>
      <c r="F8">
        <v>1466511</v>
      </c>
      <c r="G8">
        <v>0</v>
      </c>
      <c r="H8">
        <v>5</v>
      </c>
      <c r="I8">
        <v>0</v>
      </c>
      <c r="J8">
        <v>5</v>
      </c>
      <c r="K8" s="102">
        <v>0.35679116320406579</v>
      </c>
      <c r="L8" s="102">
        <v>0</v>
      </c>
    </row>
    <row r="9" spans="1:12" x14ac:dyDescent="0.2">
      <c r="A9" t="s">
        <v>29</v>
      </c>
      <c r="B9" t="s">
        <v>30</v>
      </c>
      <c r="C9">
        <v>129757</v>
      </c>
      <c r="D9">
        <v>249933</v>
      </c>
      <c r="E9">
        <v>8369</v>
      </c>
      <c r="F9">
        <v>388059</v>
      </c>
      <c r="G9">
        <v>0</v>
      </c>
      <c r="H9">
        <v>1</v>
      </c>
      <c r="I9">
        <v>0</v>
      </c>
      <c r="J9">
        <v>1</v>
      </c>
      <c r="K9" s="102">
        <v>0.34174458110563882</v>
      </c>
      <c r="L9" s="102">
        <v>0</v>
      </c>
    </row>
    <row r="10" spans="1:12" x14ac:dyDescent="0.2">
      <c r="A10" t="s">
        <v>31</v>
      </c>
      <c r="B10" t="s">
        <v>10</v>
      </c>
      <c r="C10">
        <v>4385991</v>
      </c>
      <c r="D10">
        <v>3896635</v>
      </c>
      <c r="E10">
        <v>77670</v>
      </c>
      <c r="F10">
        <v>8360296</v>
      </c>
      <c r="G10">
        <v>17</v>
      </c>
      <c r="H10">
        <v>10</v>
      </c>
      <c r="I10">
        <v>0</v>
      </c>
      <c r="J10">
        <v>27</v>
      </c>
      <c r="K10" s="102">
        <v>0.52954111413457516</v>
      </c>
      <c r="L10" s="102">
        <v>0.62962962962962965</v>
      </c>
    </row>
    <row r="11" spans="1:12" x14ac:dyDescent="0.2">
      <c r="A11" t="s">
        <v>32</v>
      </c>
      <c r="B11" t="s">
        <v>33</v>
      </c>
      <c r="C11">
        <v>2104098</v>
      </c>
      <c r="D11">
        <v>1723683</v>
      </c>
      <c r="E11">
        <v>0</v>
      </c>
      <c r="F11">
        <v>3827781</v>
      </c>
      <c r="G11">
        <v>9</v>
      </c>
      <c r="H11">
        <v>5</v>
      </c>
      <c r="I11">
        <v>0</v>
      </c>
      <c r="J11">
        <v>14</v>
      </c>
      <c r="K11" s="102">
        <v>0.54969132246594044</v>
      </c>
      <c r="L11" s="102">
        <v>0.6428571428571429</v>
      </c>
    </row>
    <row r="12" spans="1:12" x14ac:dyDescent="0.2">
      <c r="A12" t="s">
        <v>34</v>
      </c>
      <c r="B12" t="s">
        <v>35</v>
      </c>
      <c r="C12">
        <v>137531</v>
      </c>
      <c r="D12">
        <v>285008</v>
      </c>
      <c r="E12">
        <v>14620</v>
      </c>
      <c r="F12">
        <v>437159</v>
      </c>
      <c r="G12">
        <v>0</v>
      </c>
      <c r="H12">
        <v>2</v>
      </c>
      <c r="I12">
        <v>0</v>
      </c>
      <c r="J12">
        <v>2</v>
      </c>
      <c r="K12" s="102">
        <v>0.32548711479887066</v>
      </c>
      <c r="L12" s="102">
        <v>0</v>
      </c>
    </row>
    <row r="13" spans="1:12" x14ac:dyDescent="0.2">
      <c r="A13" t="s">
        <v>36</v>
      </c>
      <c r="B13" t="s">
        <v>37</v>
      </c>
      <c r="C13">
        <v>406814</v>
      </c>
      <c r="D13">
        <v>208297</v>
      </c>
      <c r="E13">
        <v>20107</v>
      </c>
      <c r="F13">
        <v>635218</v>
      </c>
      <c r="G13">
        <v>2</v>
      </c>
      <c r="H13">
        <v>0</v>
      </c>
      <c r="I13">
        <v>0</v>
      </c>
      <c r="J13">
        <v>2</v>
      </c>
      <c r="K13" s="102">
        <v>0.66136681021799315</v>
      </c>
      <c r="L13" s="102">
        <v>1</v>
      </c>
    </row>
    <row r="14" spans="1:12" x14ac:dyDescent="0.2">
      <c r="A14" t="s">
        <v>38</v>
      </c>
      <c r="B14" t="s">
        <v>9</v>
      </c>
      <c r="C14">
        <v>2207818</v>
      </c>
      <c r="D14">
        <v>2743702</v>
      </c>
      <c r="E14">
        <v>106613</v>
      </c>
      <c r="F14">
        <v>5058133</v>
      </c>
      <c r="G14">
        <v>6</v>
      </c>
      <c r="H14">
        <v>12</v>
      </c>
      <c r="I14">
        <v>0</v>
      </c>
      <c r="J14">
        <v>18</v>
      </c>
      <c r="K14" s="102">
        <v>0.4458869195721718</v>
      </c>
      <c r="L14" s="102">
        <v>0.33333333333333331</v>
      </c>
    </row>
    <row r="15" spans="1:12" x14ac:dyDescent="0.2">
      <c r="A15" t="s">
        <v>39</v>
      </c>
      <c r="B15" t="s">
        <v>12</v>
      </c>
      <c r="C15">
        <v>1351760</v>
      </c>
      <c r="D15">
        <v>1142554</v>
      </c>
      <c r="E15">
        <v>59432</v>
      </c>
      <c r="F15">
        <v>2553746</v>
      </c>
      <c r="G15">
        <v>7</v>
      </c>
      <c r="H15">
        <v>2</v>
      </c>
      <c r="I15">
        <v>0</v>
      </c>
      <c r="J15">
        <v>9</v>
      </c>
      <c r="K15" s="102">
        <v>0.54193658055882299</v>
      </c>
      <c r="L15" s="102">
        <v>0.77777777777777779</v>
      </c>
    </row>
    <row r="16" spans="1:12" x14ac:dyDescent="0.2">
      <c r="A16" t="s">
        <v>40</v>
      </c>
      <c r="B16" t="s">
        <v>41</v>
      </c>
      <c r="C16">
        <v>726505</v>
      </c>
      <c r="D16">
        <v>772387</v>
      </c>
      <c r="E16">
        <v>37957</v>
      </c>
      <c r="F16">
        <v>1536849</v>
      </c>
      <c r="G16">
        <v>2</v>
      </c>
      <c r="H16">
        <v>2</v>
      </c>
      <c r="I16">
        <v>0</v>
      </c>
      <c r="J16">
        <v>4</v>
      </c>
      <c r="K16" s="102">
        <v>0.48469469448098995</v>
      </c>
      <c r="L16" s="102">
        <v>0.5</v>
      </c>
    </row>
    <row r="17" spans="1:12" x14ac:dyDescent="0.2">
      <c r="A17" t="s">
        <v>42</v>
      </c>
      <c r="B17" t="s">
        <v>43</v>
      </c>
      <c r="C17">
        <v>740981</v>
      </c>
      <c r="D17">
        <v>378753</v>
      </c>
      <c r="E17">
        <v>28578</v>
      </c>
      <c r="F17">
        <v>1148312</v>
      </c>
      <c r="G17">
        <v>4</v>
      </c>
      <c r="H17">
        <v>0</v>
      </c>
      <c r="I17">
        <v>0</v>
      </c>
      <c r="J17">
        <v>4</v>
      </c>
      <c r="K17" s="102">
        <v>0.66174734356552534</v>
      </c>
      <c r="L17" s="102">
        <v>1</v>
      </c>
    </row>
    <row r="18" spans="1:12" x14ac:dyDescent="0.2">
      <c r="A18" t="s">
        <v>44</v>
      </c>
      <c r="B18" t="s">
        <v>45</v>
      </c>
      <c r="C18">
        <v>1027582</v>
      </c>
      <c r="D18">
        <v>684744</v>
      </c>
      <c r="E18">
        <v>33051</v>
      </c>
      <c r="F18">
        <v>1745377</v>
      </c>
      <c r="G18">
        <v>5</v>
      </c>
      <c r="H18">
        <v>1</v>
      </c>
      <c r="I18">
        <v>0</v>
      </c>
      <c r="J18">
        <v>6</v>
      </c>
      <c r="K18" s="102">
        <v>0.60010885777591416</v>
      </c>
      <c r="L18" s="102">
        <v>0.83333333333333337</v>
      </c>
    </row>
    <row r="19" spans="1:12" x14ac:dyDescent="0.2">
      <c r="A19" t="s">
        <v>46</v>
      </c>
      <c r="B19" t="s">
        <v>47</v>
      </c>
      <c r="C19">
        <v>1167537</v>
      </c>
      <c r="D19">
        <v>641402</v>
      </c>
      <c r="E19">
        <v>20923</v>
      </c>
      <c r="F19">
        <v>1829862</v>
      </c>
      <c r="G19">
        <v>5</v>
      </c>
      <c r="H19">
        <v>1</v>
      </c>
      <c r="I19">
        <v>0</v>
      </c>
      <c r="J19">
        <v>6</v>
      </c>
      <c r="K19" s="102">
        <v>0.6454264074134064</v>
      </c>
      <c r="L19" s="102">
        <v>0.83333333333333337</v>
      </c>
    </row>
    <row r="20" spans="1:12" x14ac:dyDescent="0.2">
      <c r="A20" t="s">
        <v>48</v>
      </c>
      <c r="B20" t="s">
        <v>49</v>
      </c>
      <c r="C20">
        <v>265982</v>
      </c>
      <c r="D20">
        <v>427819</v>
      </c>
      <c r="E20">
        <v>30822</v>
      </c>
      <c r="F20">
        <v>724623</v>
      </c>
      <c r="G20">
        <v>0</v>
      </c>
      <c r="H20">
        <v>2</v>
      </c>
      <c r="I20">
        <v>0</v>
      </c>
      <c r="J20">
        <v>2</v>
      </c>
      <c r="K20" s="102">
        <v>0.38336929465365427</v>
      </c>
      <c r="L20" s="102">
        <v>0</v>
      </c>
    </row>
    <row r="21" spans="1:12" x14ac:dyDescent="0.2">
      <c r="A21" t="s">
        <v>50</v>
      </c>
      <c r="B21" t="s">
        <v>6</v>
      </c>
      <c r="C21">
        <v>858406</v>
      </c>
      <c r="D21">
        <v>1626872</v>
      </c>
      <c r="E21">
        <v>100236</v>
      </c>
      <c r="F21">
        <v>2585514</v>
      </c>
      <c r="G21">
        <v>1</v>
      </c>
      <c r="H21">
        <v>7</v>
      </c>
      <c r="I21">
        <v>0</v>
      </c>
      <c r="J21">
        <v>8</v>
      </c>
      <c r="K21" s="102">
        <v>0.34539637014450697</v>
      </c>
      <c r="L21" s="102">
        <v>0.125</v>
      </c>
    </row>
    <row r="22" spans="1:12" x14ac:dyDescent="0.2">
      <c r="A22" t="s">
        <v>51</v>
      </c>
      <c r="B22" t="s">
        <v>52</v>
      </c>
      <c r="C22">
        <v>1031993</v>
      </c>
      <c r="D22">
        <v>2128773</v>
      </c>
      <c r="E22">
        <v>173527</v>
      </c>
      <c r="F22">
        <v>3334293</v>
      </c>
      <c r="G22">
        <v>0</v>
      </c>
      <c r="H22">
        <v>9</v>
      </c>
      <c r="I22">
        <v>0</v>
      </c>
      <c r="J22">
        <v>9</v>
      </c>
      <c r="K22" s="102">
        <v>0.32650091781549156</v>
      </c>
      <c r="L22" s="102">
        <v>0</v>
      </c>
    </row>
    <row r="23" spans="1:12" x14ac:dyDescent="0.2">
      <c r="A23" t="s">
        <v>53</v>
      </c>
      <c r="B23" t="s">
        <v>4</v>
      </c>
      <c r="C23">
        <v>2086804</v>
      </c>
      <c r="D23">
        <v>2327985</v>
      </c>
      <c r="E23">
        <v>159843</v>
      </c>
      <c r="F23">
        <v>4574632</v>
      </c>
      <c r="G23">
        <v>9</v>
      </c>
      <c r="H23">
        <v>5</v>
      </c>
      <c r="I23">
        <v>0</v>
      </c>
      <c r="J23">
        <v>14</v>
      </c>
      <c r="K23" s="102">
        <v>0.47268487803154352</v>
      </c>
      <c r="L23" s="102">
        <v>0.6428571428571429</v>
      </c>
    </row>
    <row r="24" spans="1:12" x14ac:dyDescent="0.2">
      <c r="A24" t="s">
        <v>54</v>
      </c>
      <c r="B24" t="s">
        <v>55</v>
      </c>
      <c r="C24">
        <v>1210409</v>
      </c>
      <c r="D24">
        <v>1560984</v>
      </c>
      <c r="E24">
        <v>41990</v>
      </c>
      <c r="F24">
        <v>2813383</v>
      </c>
      <c r="G24">
        <v>3</v>
      </c>
      <c r="H24">
        <v>5</v>
      </c>
      <c r="I24">
        <v>0</v>
      </c>
      <c r="J24">
        <v>8</v>
      </c>
      <c r="K24" s="102">
        <v>0.43675112118707088</v>
      </c>
      <c r="L24" s="102">
        <v>0.375</v>
      </c>
    </row>
    <row r="25" spans="1:12" x14ac:dyDescent="0.2">
      <c r="A25" t="s">
        <v>56</v>
      </c>
      <c r="B25" t="s">
        <v>57</v>
      </c>
      <c r="C25">
        <v>703635</v>
      </c>
      <c r="D25">
        <v>511991</v>
      </c>
      <c r="E25">
        <v>34537</v>
      </c>
      <c r="F25">
        <v>1250163</v>
      </c>
      <c r="G25">
        <v>3</v>
      </c>
      <c r="H25">
        <v>1</v>
      </c>
      <c r="I25">
        <v>0</v>
      </c>
      <c r="J25">
        <v>4</v>
      </c>
      <c r="K25" s="102">
        <v>0.57882523078644255</v>
      </c>
      <c r="L25" s="102">
        <v>0.75</v>
      </c>
    </row>
    <row r="26" spans="1:12" x14ac:dyDescent="0.2">
      <c r="A26" t="s">
        <v>58</v>
      </c>
      <c r="B26" t="s">
        <v>59</v>
      </c>
      <c r="C26">
        <v>1463586</v>
      </c>
      <c r="D26">
        <v>1119554</v>
      </c>
      <c r="E26">
        <v>92760</v>
      </c>
      <c r="F26">
        <v>2675900</v>
      </c>
      <c r="G26">
        <v>6</v>
      </c>
      <c r="H26">
        <v>2</v>
      </c>
      <c r="I26">
        <v>0</v>
      </c>
      <c r="J26">
        <v>8</v>
      </c>
      <c r="K26" s="102">
        <v>0.56659182235573757</v>
      </c>
      <c r="L26" s="102">
        <v>0.75</v>
      </c>
    </row>
    <row r="27" spans="1:12" x14ac:dyDescent="0.2">
      <c r="A27" t="s">
        <v>60</v>
      </c>
      <c r="B27" t="s">
        <v>61</v>
      </c>
      <c r="C27">
        <v>255468</v>
      </c>
      <c r="D27">
        <v>204939</v>
      </c>
      <c r="E27">
        <v>19333</v>
      </c>
      <c r="F27">
        <v>479740</v>
      </c>
      <c r="G27">
        <v>1</v>
      </c>
      <c r="H27">
        <v>0</v>
      </c>
      <c r="I27">
        <v>0</v>
      </c>
      <c r="J27">
        <v>1</v>
      </c>
      <c r="K27" s="102">
        <v>0.55487427428340574</v>
      </c>
      <c r="L27" s="102">
        <v>1</v>
      </c>
    </row>
    <row r="28" spans="1:12" x14ac:dyDescent="0.2">
      <c r="A28" t="s">
        <v>62</v>
      </c>
      <c r="B28" t="s">
        <v>63</v>
      </c>
      <c r="C28">
        <v>496276</v>
      </c>
      <c r="D28">
        <v>276239</v>
      </c>
      <c r="E28">
        <v>0</v>
      </c>
      <c r="F28">
        <v>772515</v>
      </c>
      <c r="G28">
        <v>3</v>
      </c>
      <c r="H28">
        <v>0</v>
      </c>
      <c r="I28">
        <v>0</v>
      </c>
      <c r="J28">
        <v>3</v>
      </c>
      <c r="K28" s="102">
        <v>0.64241600486721939</v>
      </c>
      <c r="L28" s="102">
        <v>1</v>
      </c>
    </row>
    <row r="29" spans="1:12" x14ac:dyDescent="0.2">
      <c r="A29" t="s">
        <v>64</v>
      </c>
      <c r="B29" t="s">
        <v>65</v>
      </c>
      <c r="C29">
        <v>457239</v>
      </c>
      <c r="D29">
        <v>453310</v>
      </c>
      <c r="E29">
        <v>63193</v>
      </c>
      <c r="F29">
        <v>973742</v>
      </c>
      <c r="G29">
        <v>2</v>
      </c>
      <c r="H29">
        <v>2</v>
      </c>
      <c r="I29">
        <v>0</v>
      </c>
      <c r="J29">
        <v>4</v>
      </c>
      <c r="K29" s="102">
        <v>0.50215748960242668</v>
      </c>
      <c r="L29" s="102">
        <v>0.5</v>
      </c>
    </row>
    <row r="30" spans="1:12" x14ac:dyDescent="0.2">
      <c r="A30" t="s">
        <v>66</v>
      </c>
      <c r="B30" t="s">
        <v>67</v>
      </c>
      <c r="C30">
        <v>311636</v>
      </c>
      <c r="D30">
        <v>340925</v>
      </c>
      <c r="E30">
        <v>29855</v>
      </c>
      <c r="F30">
        <v>682416</v>
      </c>
      <c r="G30">
        <v>0</v>
      </c>
      <c r="H30">
        <v>2</v>
      </c>
      <c r="I30">
        <v>0</v>
      </c>
      <c r="J30">
        <v>2</v>
      </c>
      <c r="K30" s="102">
        <v>0.47755841982588598</v>
      </c>
      <c r="L30" s="102">
        <v>0</v>
      </c>
    </row>
    <row r="31" spans="1:12" x14ac:dyDescent="0.2">
      <c r="A31" t="s">
        <v>68</v>
      </c>
      <c r="B31" t="s">
        <v>69</v>
      </c>
      <c r="C31">
        <v>1430325</v>
      </c>
      <c r="D31">
        <v>1794301</v>
      </c>
      <c r="E31">
        <v>57152</v>
      </c>
      <c r="F31">
        <v>3281778</v>
      </c>
      <c r="G31">
        <v>6</v>
      </c>
      <c r="H31">
        <v>6</v>
      </c>
      <c r="I31">
        <v>0</v>
      </c>
      <c r="J31">
        <v>12</v>
      </c>
      <c r="K31" s="102">
        <v>0.44356306746890956</v>
      </c>
      <c r="L31" s="102">
        <v>0.5</v>
      </c>
    </row>
    <row r="32" spans="1:12" x14ac:dyDescent="0.2">
      <c r="A32" t="s">
        <v>70</v>
      </c>
      <c r="B32" t="s">
        <v>71</v>
      </c>
      <c r="C32">
        <v>343269</v>
      </c>
      <c r="D32">
        <v>422189</v>
      </c>
      <c r="E32">
        <v>632</v>
      </c>
      <c r="F32">
        <v>766090</v>
      </c>
      <c r="G32">
        <v>1</v>
      </c>
      <c r="H32">
        <v>2</v>
      </c>
      <c r="I32">
        <v>0</v>
      </c>
      <c r="J32">
        <v>3</v>
      </c>
      <c r="K32" s="102">
        <v>0.4484491637686196</v>
      </c>
      <c r="L32" s="102">
        <v>0.33333333333333331</v>
      </c>
    </row>
    <row r="33" spans="1:12" x14ac:dyDescent="0.2">
      <c r="A33" t="s">
        <v>72</v>
      </c>
      <c r="B33" t="s">
        <v>73</v>
      </c>
      <c r="C33">
        <v>1813085</v>
      </c>
      <c r="D33">
        <v>3952276</v>
      </c>
      <c r="E33">
        <v>1438977</v>
      </c>
      <c r="F33">
        <v>7204338</v>
      </c>
      <c r="G33">
        <v>6</v>
      </c>
      <c r="H33">
        <v>21</v>
      </c>
      <c r="I33">
        <v>0</v>
      </c>
      <c r="J33">
        <v>27</v>
      </c>
      <c r="K33" s="102">
        <v>0.31447900660513711</v>
      </c>
      <c r="L33" s="102">
        <v>0.22222222222222221</v>
      </c>
    </row>
    <row r="34" spans="1:12" x14ac:dyDescent="0.2">
      <c r="A34" t="s">
        <v>74</v>
      </c>
      <c r="B34" t="s">
        <v>2</v>
      </c>
      <c r="C34">
        <v>2137167</v>
      </c>
      <c r="D34">
        <v>2218357</v>
      </c>
      <c r="E34">
        <v>28588</v>
      </c>
      <c r="F34">
        <v>4384112</v>
      </c>
      <c r="G34">
        <v>9</v>
      </c>
      <c r="H34">
        <v>4</v>
      </c>
      <c r="I34">
        <v>0</v>
      </c>
      <c r="J34">
        <v>13</v>
      </c>
      <c r="K34" s="102">
        <v>0.49067965186278389</v>
      </c>
      <c r="L34" s="102">
        <v>0.69230769230769229</v>
      </c>
    </row>
    <row r="35" spans="1:12" x14ac:dyDescent="0.2">
      <c r="A35" t="s">
        <v>75</v>
      </c>
      <c r="B35" t="s">
        <v>76</v>
      </c>
      <c r="C35">
        <v>173585</v>
      </c>
      <c r="D35">
        <v>131870</v>
      </c>
      <c r="E35">
        <v>10769</v>
      </c>
      <c r="F35">
        <v>316224</v>
      </c>
      <c r="G35">
        <v>1</v>
      </c>
      <c r="H35">
        <v>0</v>
      </c>
      <c r="I35">
        <v>0</v>
      </c>
      <c r="J35">
        <v>1</v>
      </c>
      <c r="K35" s="102">
        <v>0.56828338053068372</v>
      </c>
      <c r="L35" s="102">
        <v>1</v>
      </c>
    </row>
    <row r="36" spans="1:12" x14ac:dyDescent="0.2">
      <c r="A36" t="s">
        <v>77</v>
      </c>
      <c r="B36" t="s">
        <v>8</v>
      </c>
      <c r="C36">
        <v>2730958</v>
      </c>
      <c r="D36">
        <v>2517976</v>
      </c>
      <c r="E36">
        <v>107570</v>
      </c>
      <c r="F36">
        <v>5356504</v>
      </c>
      <c r="G36">
        <v>12</v>
      </c>
      <c r="H36">
        <v>4</v>
      </c>
      <c r="I36">
        <v>0</v>
      </c>
      <c r="J36">
        <v>16</v>
      </c>
      <c r="K36" s="102">
        <v>0.52028811945435016</v>
      </c>
      <c r="L36" s="102">
        <v>0.75</v>
      </c>
    </row>
    <row r="37" spans="1:12" x14ac:dyDescent="0.2">
      <c r="A37" t="s">
        <v>78</v>
      </c>
      <c r="B37" t="s">
        <v>79</v>
      </c>
      <c r="C37">
        <v>856872</v>
      </c>
      <c r="D37">
        <v>410324</v>
      </c>
      <c r="E37">
        <v>58739</v>
      </c>
      <c r="F37">
        <v>1325935</v>
      </c>
      <c r="G37">
        <v>5</v>
      </c>
      <c r="H37">
        <v>0</v>
      </c>
      <c r="I37">
        <v>0</v>
      </c>
      <c r="J37">
        <v>5</v>
      </c>
      <c r="K37" s="102">
        <v>0.67619531627309426</v>
      </c>
      <c r="L37" s="102">
        <v>1</v>
      </c>
    </row>
    <row r="38" spans="1:12" x14ac:dyDescent="0.2">
      <c r="A38" t="s">
        <v>80</v>
      </c>
      <c r="B38" t="s">
        <v>81</v>
      </c>
      <c r="C38">
        <v>703495</v>
      </c>
      <c r="D38">
        <v>981291</v>
      </c>
      <c r="E38">
        <v>56525</v>
      </c>
      <c r="F38">
        <v>1741311</v>
      </c>
      <c r="G38">
        <v>1</v>
      </c>
      <c r="H38">
        <v>4</v>
      </c>
      <c r="I38">
        <v>0</v>
      </c>
      <c r="J38">
        <v>5</v>
      </c>
      <c r="K38" s="102">
        <v>0.41755748207784255</v>
      </c>
      <c r="L38" s="102">
        <v>0.2</v>
      </c>
    </row>
    <row r="39" spans="1:12" x14ac:dyDescent="0.2">
      <c r="A39" t="s">
        <v>82</v>
      </c>
      <c r="B39" t="s">
        <v>1</v>
      </c>
      <c r="C39">
        <v>2710070</v>
      </c>
      <c r="D39">
        <v>2793538</v>
      </c>
      <c r="E39">
        <v>52722</v>
      </c>
      <c r="F39">
        <v>5556330</v>
      </c>
      <c r="G39">
        <v>13</v>
      </c>
      <c r="H39">
        <v>5</v>
      </c>
      <c r="I39">
        <v>0</v>
      </c>
      <c r="J39">
        <v>18</v>
      </c>
      <c r="K39" s="102">
        <v>0.49241697446475113</v>
      </c>
      <c r="L39" s="102">
        <v>0.72222222222222221</v>
      </c>
    </row>
    <row r="40" spans="1:12" x14ac:dyDescent="0.2">
      <c r="A40" t="s">
        <v>83</v>
      </c>
      <c r="B40" t="s">
        <v>84</v>
      </c>
      <c r="C40">
        <v>161926</v>
      </c>
      <c r="D40">
        <v>232679</v>
      </c>
      <c r="E40">
        <v>33170</v>
      </c>
      <c r="F40">
        <v>427775</v>
      </c>
      <c r="G40">
        <v>0</v>
      </c>
      <c r="H40">
        <v>2</v>
      </c>
      <c r="I40">
        <v>0</v>
      </c>
      <c r="J40">
        <v>2</v>
      </c>
      <c r="K40" s="102">
        <v>0.41034959009642552</v>
      </c>
      <c r="L40" s="102">
        <v>0</v>
      </c>
    </row>
    <row r="41" spans="1:12" x14ac:dyDescent="0.2">
      <c r="A41" t="s">
        <v>85</v>
      </c>
      <c r="B41" t="s">
        <v>86</v>
      </c>
      <c r="C41">
        <v>1119865</v>
      </c>
      <c r="D41">
        <v>798241</v>
      </c>
      <c r="E41">
        <v>39914</v>
      </c>
      <c r="F41">
        <v>1958020</v>
      </c>
      <c r="G41">
        <v>6</v>
      </c>
      <c r="H41">
        <v>1</v>
      </c>
      <c r="I41">
        <v>0</v>
      </c>
      <c r="J41">
        <v>7</v>
      </c>
      <c r="K41" s="102">
        <v>0.58383895363447069</v>
      </c>
      <c r="L41" s="102">
        <v>0.8571428571428571</v>
      </c>
    </row>
    <row r="42" spans="1:12" x14ac:dyDescent="0.2">
      <c r="A42" t="s">
        <v>87</v>
      </c>
      <c r="B42" t="s">
        <v>88</v>
      </c>
      <c r="C42">
        <v>207640</v>
      </c>
      <c r="D42">
        <v>153789</v>
      </c>
      <c r="E42">
        <v>0</v>
      </c>
      <c r="F42">
        <v>361429</v>
      </c>
      <c r="G42">
        <v>1</v>
      </c>
      <c r="H42">
        <v>0</v>
      </c>
      <c r="I42">
        <v>0</v>
      </c>
      <c r="J42">
        <v>1</v>
      </c>
      <c r="K42" s="102">
        <v>0.57449734249326978</v>
      </c>
      <c r="L42" s="102">
        <v>1</v>
      </c>
    </row>
    <row r="43" spans="1:12" x14ac:dyDescent="0.2">
      <c r="A43" t="s">
        <v>89</v>
      </c>
      <c r="B43" t="s">
        <v>90</v>
      </c>
      <c r="C43">
        <v>1369562</v>
      </c>
      <c r="D43">
        <v>875534</v>
      </c>
      <c r="E43">
        <v>60794</v>
      </c>
      <c r="F43">
        <v>2305890</v>
      </c>
      <c r="G43">
        <v>7</v>
      </c>
      <c r="H43">
        <v>2</v>
      </c>
      <c r="I43">
        <v>0</v>
      </c>
      <c r="J43">
        <v>9</v>
      </c>
      <c r="K43" s="102">
        <v>0.61002380299105252</v>
      </c>
      <c r="L43" s="102">
        <v>0.77777777777777779</v>
      </c>
    </row>
    <row r="44" spans="1:12" x14ac:dyDescent="0.2">
      <c r="A44" t="s">
        <v>91</v>
      </c>
      <c r="B44" t="s">
        <v>5</v>
      </c>
      <c r="C44">
        <v>4505460</v>
      </c>
      <c r="D44">
        <v>3313976</v>
      </c>
      <c r="E44">
        <v>192065</v>
      </c>
      <c r="F44">
        <v>8011501</v>
      </c>
      <c r="G44">
        <v>24</v>
      </c>
      <c r="H44">
        <v>12</v>
      </c>
      <c r="I44">
        <v>0</v>
      </c>
      <c r="J44">
        <v>36</v>
      </c>
      <c r="K44" s="102">
        <v>0.57618733627335783</v>
      </c>
      <c r="L44" s="102">
        <v>0.66666666666666663</v>
      </c>
    </row>
    <row r="45" spans="1:12" x14ac:dyDescent="0.2">
      <c r="A45" t="s">
        <v>92</v>
      </c>
      <c r="B45" t="s">
        <v>93</v>
      </c>
      <c r="C45">
        <v>647873</v>
      </c>
      <c r="D45">
        <v>324309</v>
      </c>
      <c r="E45">
        <v>26715</v>
      </c>
      <c r="F45">
        <v>998897</v>
      </c>
      <c r="G45">
        <v>3</v>
      </c>
      <c r="H45">
        <v>1</v>
      </c>
      <c r="I45">
        <v>0</v>
      </c>
      <c r="J45">
        <v>4</v>
      </c>
      <c r="K45" s="102">
        <v>0.66641122752735604</v>
      </c>
      <c r="L45" s="102">
        <v>0.75</v>
      </c>
    </row>
    <row r="46" spans="1:12" x14ac:dyDescent="0.2">
      <c r="A46" t="s">
        <v>94</v>
      </c>
      <c r="B46" t="s">
        <v>95</v>
      </c>
      <c r="C46">
        <v>67543</v>
      </c>
      <c r="D46">
        <v>208600</v>
      </c>
      <c r="E46">
        <v>13788</v>
      </c>
      <c r="F46">
        <v>289931</v>
      </c>
      <c r="G46">
        <v>0</v>
      </c>
      <c r="H46">
        <v>1</v>
      </c>
      <c r="I46">
        <v>0</v>
      </c>
      <c r="J46">
        <v>1</v>
      </c>
      <c r="K46" s="102">
        <v>0.24459428629369565</v>
      </c>
      <c r="L46" s="102">
        <v>0</v>
      </c>
    </row>
    <row r="47" spans="1:12" x14ac:dyDescent="0.2">
      <c r="A47" t="s">
        <v>96</v>
      </c>
      <c r="B47" t="s">
        <v>7</v>
      </c>
      <c r="C47">
        <v>1876761</v>
      </c>
      <c r="D47">
        <v>1806025</v>
      </c>
      <c r="E47">
        <v>57669</v>
      </c>
      <c r="F47">
        <v>3740455</v>
      </c>
      <c r="G47">
        <v>8</v>
      </c>
      <c r="H47">
        <v>3</v>
      </c>
      <c r="I47">
        <v>0</v>
      </c>
      <c r="J47">
        <v>11</v>
      </c>
      <c r="K47" s="102">
        <v>0.50960359901444174</v>
      </c>
      <c r="L47" s="102">
        <v>0.72727272727272729</v>
      </c>
    </row>
    <row r="48" spans="1:12" x14ac:dyDescent="0.2">
      <c r="A48" t="s">
        <v>97</v>
      </c>
      <c r="B48" t="s">
        <v>98</v>
      </c>
      <c r="C48">
        <v>1369540</v>
      </c>
      <c r="D48">
        <v>1636726</v>
      </c>
      <c r="E48">
        <v>0</v>
      </c>
      <c r="F48">
        <v>3006266</v>
      </c>
      <c r="G48">
        <v>4</v>
      </c>
      <c r="H48">
        <v>6</v>
      </c>
      <c r="I48">
        <v>0</v>
      </c>
      <c r="J48">
        <v>10</v>
      </c>
      <c r="K48" s="102">
        <v>0.455561816552494</v>
      </c>
      <c r="L48" s="102">
        <v>0.4</v>
      </c>
    </row>
    <row r="49" spans="1:12" x14ac:dyDescent="0.2">
      <c r="A49" t="s">
        <v>99</v>
      </c>
      <c r="B49" t="s">
        <v>100</v>
      </c>
      <c r="C49">
        <v>384253</v>
      </c>
      <c r="D49">
        <v>257101</v>
      </c>
      <c r="E49">
        <v>0</v>
      </c>
      <c r="F49">
        <v>641354</v>
      </c>
      <c r="G49">
        <v>2</v>
      </c>
      <c r="H49">
        <v>1</v>
      </c>
      <c r="I49">
        <v>0</v>
      </c>
      <c r="J49">
        <v>3</v>
      </c>
      <c r="K49" s="102">
        <v>0.59912778278454648</v>
      </c>
      <c r="L49" s="102">
        <v>0.66666666666666663</v>
      </c>
    </row>
    <row r="50" spans="1:12" x14ac:dyDescent="0.2">
      <c r="A50" t="s">
        <v>101</v>
      </c>
      <c r="B50" t="s">
        <v>11</v>
      </c>
      <c r="C50">
        <v>1401995</v>
      </c>
      <c r="D50">
        <v>1445015</v>
      </c>
      <c r="E50">
        <v>19040</v>
      </c>
      <c r="F50">
        <v>2866050</v>
      </c>
      <c r="G50">
        <v>5</v>
      </c>
      <c r="H50">
        <v>3</v>
      </c>
      <c r="I50">
        <v>0</v>
      </c>
      <c r="J50">
        <v>8</v>
      </c>
      <c r="K50" s="102">
        <v>0.49244470514680316</v>
      </c>
      <c r="L50" s="102">
        <v>0.625</v>
      </c>
    </row>
    <row r="51" spans="1:12" x14ac:dyDescent="0.2">
      <c r="A51" t="s">
        <v>102</v>
      </c>
      <c r="B51" t="s">
        <v>103</v>
      </c>
      <c r="C51">
        <v>166452</v>
      </c>
      <c r="D51">
        <v>57573</v>
      </c>
      <c r="E51">
        <v>26675</v>
      </c>
      <c r="F51">
        <v>250700</v>
      </c>
      <c r="G51">
        <v>1</v>
      </c>
      <c r="H51">
        <v>0</v>
      </c>
      <c r="I51">
        <v>0</v>
      </c>
      <c r="J51">
        <v>1</v>
      </c>
      <c r="K51" s="102">
        <v>0.74300636089722127</v>
      </c>
      <c r="L51" s="102">
        <v>1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Election Results by State</vt:lpstr>
      <vt:lpstr>Uncontested Races</vt:lpstr>
      <vt:lpstr>Uncontested by State</vt:lpstr>
      <vt:lpstr>EXPORT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Alec</dc:creator>
  <cp:keywords/>
  <dc:description/>
  <cp:lastModifiedBy>Alec Ramsay</cp:lastModifiedBy>
  <dcterms:created xsi:type="dcterms:W3CDTF">2017-04-24T23:24:49Z</dcterms:created>
  <dcterms:modified xsi:type="dcterms:W3CDTF">2021-12-27T01:18:41Z</dcterms:modified>
  <cp:category/>
</cp:coreProperties>
</file>