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08AA144B-CEE4-594E-AC8F-E4E53F537D2D}" xr6:coauthVersionLast="47" xr6:coauthVersionMax="47" xr10:uidLastSave="{00000000-0000-0000-0000-000000000000}"/>
  <bookViews>
    <workbookView xWindow="24180" yWindow="7700" windowWidth="27500" windowHeight="17420" tabRatio="500" activeTab="1" xr2:uid="{00000000-000D-0000-FFFF-FFFF00000000}"/>
  </bookViews>
  <sheets>
    <sheet name="Election Results by State" sheetId="2" r:id="rId1"/>
    <sheet name="Uncontested Races" sheetId="6" r:id="rId2"/>
    <sheet name="Uncontested by State PIVOT" sheetId="7" r:id="rId3"/>
    <sheet name="EXPORT" sheetId="8" r:id="rId4"/>
  </sheets>
  <definedNames>
    <definedName name="_xlnm._FilterDatabase" localSheetId="0" hidden="1">'Election Results by State'!$V$2:$V$52</definedName>
    <definedName name="_xlnm._FilterDatabase" localSheetId="1" hidden="1">'Uncontested Races'!$A$2:$J$65</definedName>
  </definedNames>
  <calcPr calcId="191029"/>
  <pivotCaches>
    <pivotCache cacheId="3" r:id="rId5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X52" i="2" l="1"/>
  <c r="W52" i="2"/>
  <c r="X51" i="2"/>
  <c r="W51" i="2"/>
  <c r="X50" i="2"/>
  <c r="W50" i="2"/>
  <c r="X49" i="2"/>
  <c r="W49" i="2"/>
  <c r="X48" i="2"/>
  <c r="W48" i="2"/>
  <c r="X47" i="2"/>
  <c r="W47" i="2"/>
  <c r="X46" i="2"/>
  <c r="W46" i="2"/>
  <c r="X45" i="2"/>
  <c r="W45" i="2"/>
  <c r="X44" i="2"/>
  <c r="W44" i="2"/>
  <c r="X43" i="2"/>
  <c r="W43" i="2"/>
  <c r="X42" i="2"/>
  <c r="W42" i="2"/>
  <c r="X41" i="2"/>
  <c r="W41" i="2"/>
  <c r="X40" i="2"/>
  <c r="W40" i="2"/>
  <c r="X39" i="2"/>
  <c r="W39" i="2"/>
  <c r="X38" i="2"/>
  <c r="W38" i="2"/>
  <c r="X37" i="2"/>
  <c r="W37" i="2"/>
  <c r="X36" i="2"/>
  <c r="W36" i="2"/>
  <c r="X35" i="2"/>
  <c r="W35" i="2"/>
  <c r="X34" i="2"/>
  <c r="W34" i="2"/>
  <c r="X33" i="2"/>
  <c r="W33" i="2"/>
  <c r="X32" i="2"/>
  <c r="W32" i="2"/>
  <c r="X31" i="2"/>
  <c r="W31" i="2"/>
  <c r="X30" i="2"/>
  <c r="W30" i="2"/>
  <c r="X29" i="2"/>
  <c r="W29" i="2"/>
  <c r="X28" i="2"/>
  <c r="W28" i="2"/>
  <c r="X27" i="2"/>
  <c r="W27" i="2"/>
  <c r="X26" i="2"/>
  <c r="W26" i="2"/>
  <c r="X25" i="2"/>
  <c r="W25" i="2"/>
  <c r="X24" i="2"/>
  <c r="W24" i="2"/>
  <c r="X23" i="2"/>
  <c r="W23" i="2"/>
  <c r="X22" i="2"/>
  <c r="W22" i="2"/>
  <c r="X21" i="2"/>
  <c r="W21" i="2"/>
  <c r="X20" i="2"/>
  <c r="W20" i="2"/>
  <c r="X19" i="2"/>
  <c r="W19" i="2"/>
  <c r="X18" i="2"/>
  <c r="W18" i="2"/>
  <c r="X17" i="2"/>
  <c r="W17" i="2"/>
  <c r="X16" i="2"/>
  <c r="W16" i="2"/>
  <c r="X15" i="2"/>
  <c r="W15" i="2"/>
  <c r="X14" i="2"/>
  <c r="W14" i="2"/>
  <c r="X13" i="2"/>
  <c r="W13" i="2"/>
  <c r="X12" i="2"/>
  <c r="W12" i="2"/>
  <c r="X11" i="2"/>
  <c r="W11" i="2"/>
  <c r="X10" i="2"/>
  <c r="W10" i="2"/>
  <c r="X9" i="2"/>
  <c r="W9" i="2"/>
  <c r="X8" i="2"/>
  <c r="W8" i="2"/>
  <c r="X7" i="2"/>
  <c r="W7" i="2"/>
  <c r="X6" i="2"/>
  <c r="W6" i="2"/>
  <c r="X5" i="2"/>
  <c r="W5" i="2"/>
  <c r="X4" i="2"/>
  <c r="W4" i="2"/>
  <c r="X3" i="2"/>
  <c r="W3" i="2"/>
  <c r="O4" i="2"/>
  <c r="P4" i="2"/>
  <c r="R4" i="2"/>
  <c r="O5" i="2"/>
  <c r="P5" i="2"/>
  <c r="R5" i="2"/>
  <c r="O6" i="2"/>
  <c r="P6" i="2"/>
  <c r="R6" i="2"/>
  <c r="O7" i="2"/>
  <c r="P7" i="2"/>
  <c r="R7" i="2"/>
  <c r="O8" i="2"/>
  <c r="P8" i="2"/>
  <c r="R8" i="2"/>
  <c r="O9" i="2"/>
  <c r="P9" i="2"/>
  <c r="R9" i="2"/>
  <c r="O10" i="2"/>
  <c r="P10" i="2"/>
  <c r="R10" i="2"/>
  <c r="O11" i="2"/>
  <c r="P11" i="2"/>
  <c r="R11" i="2"/>
  <c r="O12" i="2"/>
  <c r="P12" i="2"/>
  <c r="R12" i="2"/>
  <c r="O13" i="2"/>
  <c r="P13" i="2"/>
  <c r="R13" i="2"/>
  <c r="O14" i="2"/>
  <c r="P14" i="2"/>
  <c r="R14" i="2"/>
  <c r="O15" i="2"/>
  <c r="P15" i="2"/>
  <c r="R15" i="2"/>
  <c r="O16" i="2"/>
  <c r="P16" i="2"/>
  <c r="R16" i="2"/>
  <c r="O17" i="2"/>
  <c r="P17" i="2"/>
  <c r="R17" i="2"/>
  <c r="O18" i="2"/>
  <c r="P18" i="2"/>
  <c r="R18" i="2"/>
  <c r="O19" i="2"/>
  <c r="P19" i="2"/>
  <c r="R19" i="2"/>
  <c r="O20" i="2"/>
  <c r="P20" i="2"/>
  <c r="R20" i="2"/>
  <c r="O21" i="2"/>
  <c r="P21" i="2"/>
  <c r="R21" i="2"/>
  <c r="O22" i="2"/>
  <c r="P22" i="2"/>
  <c r="R22" i="2"/>
  <c r="O23" i="2"/>
  <c r="P23" i="2"/>
  <c r="R23" i="2"/>
  <c r="O24" i="2"/>
  <c r="P24" i="2"/>
  <c r="R24" i="2"/>
  <c r="O25" i="2"/>
  <c r="R25" i="2"/>
  <c r="O26" i="2"/>
  <c r="P26" i="2"/>
  <c r="R26" i="2"/>
  <c r="O27" i="2"/>
  <c r="P27" i="2"/>
  <c r="R27" i="2"/>
  <c r="O28" i="2"/>
  <c r="P28" i="2"/>
  <c r="R28" i="2"/>
  <c r="O29" i="2"/>
  <c r="P29" i="2"/>
  <c r="R29" i="2"/>
  <c r="O30" i="2"/>
  <c r="P30" i="2"/>
  <c r="R30" i="2"/>
  <c r="O31" i="2"/>
  <c r="P31" i="2"/>
  <c r="R31" i="2"/>
  <c r="O32" i="2"/>
  <c r="P32" i="2"/>
  <c r="R32" i="2"/>
  <c r="O33" i="2"/>
  <c r="P33" i="2"/>
  <c r="R33" i="2"/>
  <c r="O34" i="2"/>
  <c r="P34" i="2"/>
  <c r="R34" i="2"/>
  <c r="O35" i="2"/>
  <c r="P35" i="2"/>
  <c r="R35" i="2"/>
  <c r="O36" i="2"/>
  <c r="P36" i="2"/>
  <c r="R36" i="2"/>
  <c r="O37" i="2"/>
  <c r="P37" i="2"/>
  <c r="R37" i="2"/>
  <c r="O38" i="2"/>
  <c r="P38" i="2"/>
  <c r="R38" i="2"/>
  <c r="O39" i="2"/>
  <c r="P39" i="2"/>
  <c r="R39" i="2"/>
  <c r="O40" i="2"/>
  <c r="P40" i="2"/>
  <c r="R40" i="2"/>
  <c r="O41" i="2"/>
  <c r="P41" i="2"/>
  <c r="R41" i="2"/>
  <c r="O42" i="2"/>
  <c r="P42" i="2"/>
  <c r="R42" i="2"/>
  <c r="O43" i="2"/>
  <c r="P43" i="2"/>
  <c r="R43" i="2"/>
  <c r="O44" i="2"/>
  <c r="P44" i="2"/>
  <c r="R44" i="2"/>
  <c r="O45" i="2"/>
  <c r="P45" i="2"/>
  <c r="R45" i="2"/>
  <c r="O46" i="2"/>
  <c r="P46" i="2"/>
  <c r="R46" i="2"/>
  <c r="O47" i="2"/>
  <c r="P47" i="2"/>
  <c r="R47" i="2"/>
  <c r="O48" i="2"/>
  <c r="P48" i="2"/>
  <c r="R48" i="2"/>
  <c r="O49" i="2"/>
  <c r="P49" i="2"/>
  <c r="R49" i="2"/>
  <c r="O50" i="2"/>
  <c r="P50" i="2"/>
  <c r="R50" i="2"/>
  <c r="O51" i="2"/>
  <c r="P51" i="2"/>
  <c r="R51" i="2"/>
  <c r="O52" i="2"/>
  <c r="P52" i="2"/>
  <c r="R52" i="2"/>
  <c r="R3" i="2"/>
  <c r="P3" i="2"/>
  <c r="O3" i="2"/>
  <c r="T4" i="6"/>
  <c r="T5" i="6"/>
  <c r="N6" i="6"/>
  <c r="O6" i="6"/>
  <c r="S6" i="6" s="1"/>
  <c r="T6" i="6"/>
  <c r="N7" i="6"/>
  <c r="R7" i="6" s="1"/>
  <c r="O7" i="6"/>
  <c r="S7" i="6" s="1"/>
  <c r="T7" i="6"/>
  <c r="T8" i="6"/>
  <c r="T9" i="6"/>
  <c r="T10" i="6"/>
  <c r="T11" i="6"/>
  <c r="T12" i="6"/>
  <c r="T13" i="6"/>
  <c r="T14" i="6"/>
  <c r="T15" i="6"/>
  <c r="N16" i="6"/>
  <c r="R16" i="6" s="1"/>
  <c r="O16" i="6"/>
  <c r="S16" i="6" s="1"/>
  <c r="T16" i="6"/>
  <c r="N17" i="6"/>
  <c r="R17" i="6" s="1"/>
  <c r="O17" i="6"/>
  <c r="Q17" i="6" s="1"/>
  <c r="U17" i="6" s="1"/>
  <c r="T17" i="6"/>
  <c r="N18" i="6"/>
  <c r="Q18" i="6" s="1"/>
  <c r="U18" i="6" s="1"/>
  <c r="O18" i="6"/>
  <c r="S18" i="6" s="1"/>
  <c r="T18" i="6"/>
  <c r="T19" i="6"/>
  <c r="N20" i="6"/>
  <c r="R20" i="6" s="1"/>
  <c r="O20" i="6"/>
  <c r="S20" i="6" s="1"/>
  <c r="Q20" i="6"/>
  <c r="U20" i="6" s="1"/>
  <c r="T20" i="6"/>
  <c r="N21" i="6"/>
  <c r="R21" i="6" s="1"/>
  <c r="O21" i="6"/>
  <c r="S21" i="6"/>
  <c r="T21" i="6"/>
  <c r="N22" i="6"/>
  <c r="O22" i="6"/>
  <c r="S22" i="6" s="1"/>
  <c r="T22" i="6"/>
  <c r="N23" i="6"/>
  <c r="R23" i="6" s="1"/>
  <c r="O23" i="6"/>
  <c r="S23" i="6" s="1"/>
  <c r="T23" i="6"/>
  <c r="T24" i="6"/>
  <c r="N25" i="6"/>
  <c r="R25" i="6" s="1"/>
  <c r="O25" i="6"/>
  <c r="S25" i="6" s="1"/>
  <c r="T25" i="6"/>
  <c r="N26" i="6"/>
  <c r="R26" i="6" s="1"/>
  <c r="O26" i="6"/>
  <c r="S26" i="6" s="1"/>
  <c r="T26" i="6"/>
  <c r="N27" i="6"/>
  <c r="Q27" i="6" s="1"/>
  <c r="U27" i="6" s="1"/>
  <c r="O27" i="6"/>
  <c r="S27" i="6"/>
  <c r="T27" i="6"/>
  <c r="N28" i="6"/>
  <c r="R28" i="6" s="1"/>
  <c r="O28" i="6"/>
  <c r="S28" i="6" s="1"/>
  <c r="T28" i="6"/>
  <c r="N29" i="6"/>
  <c r="O29" i="6"/>
  <c r="S29" i="6"/>
  <c r="T29" i="6"/>
  <c r="N30" i="6"/>
  <c r="O30" i="6"/>
  <c r="S30" i="6" s="1"/>
  <c r="T30" i="6"/>
  <c r="N31" i="6"/>
  <c r="R31" i="6" s="1"/>
  <c r="O31" i="6"/>
  <c r="S31" i="6" s="1"/>
  <c r="T31" i="6"/>
  <c r="T32" i="6"/>
  <c r="T33" i="6"/>
  <c r="T34" i="6"/>
  <c r="T35" i="6"/>
  <c r="N36" i="6"/>
  <c r="Q36" i="6" s="1"/>
  <c r="U36" i="6" s="1"/>
  <c r="O36" i="6"/>
  <c r="S36" i="6" s="1"/>
  <c r="T36" i="6"/>
  <c r="N37" i="6"/>
  <c r="O37" i="6"/>
  <c r="S37" i="6" s="1"/>
  <c r="T37" i="6"/>
  <c r="T38" i="6"/>
  <c r="N39" i="6"/>
  <c r="R39" i="6" s="1"/>
  <c r="O39" i="6"/>
  <c r="S39" i="6" s="1"/>
  <c r="T39" i="6"/>
  <c r="N40" i="6"/>
  <c r="O40" i="6"/>
  <c r="S40" i="6" s="1"/>
  <c r="T40" i="6"/>
  <c r="N41" i="6"/>
  <c r="R41" i="6" s="1"/>
  <c r="O41" i="6"/>
  <c r="S41" i="6" s="1"/>
  <c r="T41" i="6"/>
  <c r="N42" i="6"/>
  <c r="O42" i="6"/>
  <c r="S42" i="6" s="1"/>
  <c r="Q42" i="6"/>
  <c r="U42" i="6" s="1"/>
  <c r="R42" i="6"/>
  <c r="T42" i="6"/>
  <c r="N43" i="6"/>
  <c r="R43" i="6" s="1"/>
  <c r="O43" i="6"/>
  <c r="S43" i="6" s="1"/>
  <c r="T43" i="6"/>
  <c r="N44" i="6"/>
  <c r="Q44" i="6" s="1"/>
  <c r="U44" i="6" s="1"/>
  <c r="O44" i="6"/>
  <c r="S44" i="6" s="1"/>
  <c r="T44" i="6"/>
  <c r="N45" i="6"/>
  <c r="O45" i="6"/>
  <c r="S45" i="6"/>
  <c r="T45" i="6"/>
  <c r="T46" i="6"/>
  <c r="T47" i="6"/>
  <c r="T48" i="6"/>
  <c r="N49" i="6"/>
  <c r="R49" i="6" s="1"/>
  <c r="O49" i="6"/>
  <c r="Q49" i="6" s="1"/>
  <c r="U49" i="6" s="1"/>
  <c r="T49" i="6"/>
  <c r="N50" i="6"/>
  <c r="Q50" i="6" s="1"/>
  <c r="U50" i="6" s="1"/>
  <c r="O50" i="6"/>
  <c r="S50" i="6" s="1"/>
  <c r="T50" i="6"/>
  <c r="N51" i="6"/>
  <c r="O51" i="6"/>
  <c r="Q51" i="6"/>
  <c r="U51" i="6" s="1"/>
  <c r="R51" i="6"/>
  <c r="S51" i="6"/>
  <c r="T51" i="6"/>
  <c r="N52" i="6"/>
  <c r="O52" i="6"/>
  <c r="S52" i="6"/>
  <c r="T52" i="6"/>
  <c r="N53" i="6"/>
  <c r="O53" i="6"/>
  <c r="S53" i="6" s="1"/>
  <c r="T53" i="6"/>
  <c r="T54" i="6"/>
  <c r="N55" i="6"/>
  <c r="R55" i="6" s="1"/>
  <c r="O55" i="6"/>
  <c r="S55" i="6" s="1"/>
  <c r="T55" i="6"/>
  <c r="T56" i="6"/>
  <c r="T57" i="6"/>
  <c r="N58" i="6"/>
  <c r="O58" i="6"/>
  <c r="S58" i="6" s="1"/>
  <c r="T58" i="6"/>
  <c r="N59" i="6"/>
  <c r="O59" i="6"/>
  <c r="S59" i="6" s="1"/>
  <c r="R59" i="6"/>
  <c r="T59" i="6"/>
  <c r="N60" i="6"/>
  <c r="O60" i="6"/>
  <c r="S60" i="6" s="1"/>
  <c r="T60" i="6"/>
  <c r="T61" i="6"/>
  <c r="T62" i="6"/>
  <c r="N63" i="6"/>
  <c r="R63" i="6" s="1"/>
  <c r="O63" i="6"/>
  <c r="S63" i="6" s="1"/>
  <c r="T63" i="6"/>
  <c r="N64" i="6"/>
  <c r="R64" i="6" s="1"/>
  <c r="O64" i="6"/>
  <c r="S64" i="6" s="1"/>
  <c r="T64" i="6"/>
  <c r="N65" i="6"/>
  <c r="O65" i="6"/>
  <c r="S65" i="6" s="1"/>
  <c r="T65" i="6"/>
  <c r="T3" i="6"/>
  <c r="K4" i="6"/>
  <c r="L4" i="6"/>
  <c r="K5" i="6"/>
  <c r="L5" i="6"/>
  <c r="K6" i="6"/>
  <c r="L6" i="6"/>
  <c r="K7" i="6"/>
  <c r="L7" i="6"/>
  <c r="K8" i="6"/>
  <c r="L8" i="6"/>
  <c r="K9" i="6"/>
  <c r="L9" i="6"/>
  <c r="K10" i="6"/>
  <c r="L10" i="6"/>
  <c r="K11" i="6"/>
  <c r="L11" i="6"/>
  <c r="K12" i="6"/>
  <c r="L12" i="6"/>
  <c r="K13" i="6"/>
  <c r="L13" i="6"/>
  <c r="K14" i="6"/>
  <c r="L14" i="6"/>
  <c r="K15" i="6"/>
  <c r="L15" i="6"/>
  <c r="K16" i="6"/>
  <c r="L16" i="6"/>
  <c r="K17" i="6"/>
  <c r="L17" i="6"/>
  <c r="K18" i="6"/>
  <c r="L18" i="6"/>
  <c r="K19" i="6"/>
  <c r="L19" i="6"/>
  <c r="K20" i="6"/>
  <c r="L20" i="6"/>
  <c r="K21" i="6"/>
  <c r="L21" i="6"/>
  <c r="K22" i="6"/>
  <c r="L22" i="6"/>
  <c r="K23" i="6"/>
  <c r="L23" i="6"/>
  <c r="K24" i="6"/>
  <c r="L24" i="6"/>
  <c r="K25" i="6"/>
  <c r="L25" i="6"/>
  <c r="K26" i="6"/>
  <c r="L26" i="6"/>
  <c r="K27" i="6"/>
  <c r="L27" i="6"/>
  <c r="K28" i="6"/>
  <c r="L28" i="6"/>
  <c r="K29" i="6"/>
  <c r="L29" i="6"/>
  <c r="K30" i="6"/>
  <c r="L30" i="6"/>
  <c r="K31" i="6"/>
  <c r="L31" i="6"/>
  <c r="K32" i="6"/>
  <c r="L32" i="6"/>
  <c r="K33" i="6"/>
  <c r="L33" i="6"/>
  <c r="K34" i="6"/>
  <c r="L34" i="6"/>
  <c r="K35" i="6"/>
  <c r="L35" i="6"/>
  <c r="K36" i="6"/>
  <c r="L36" i="6"/>
  <c r="K37" i="6"/>
  <c r="L37" i="6"/>
  <c r="K38" i="6"/>
  <c r="L38" i="6"/>
  <c r="K39" i="6"/>
  <c r="L39" i="6"/>
  <c r="K40" i="6"/>
  <c r="L40" i="6"/>
  <c r="K41" i="6"/>
  <c r="L41" i="6"/>
  <c r="K42" i="6"/>
  <c r="L42" i="6"/>
  <c r="K43" i="6"/>
  <c r="L43" i="6"/>
  <c r="K44" i="6"/>
  <c r="L44" i="6"/>
  <c r="K45" i="6"/>
  <c r="L45" i="6"/>
  <c r="K46" i="6"/>
  <c r="L46" i="6"/>
  <c r="K47" i="6"/>
  <c r="L47" i="6"/>
  <c r="K48" i="6"/>
  <c r="L48" i="6"/>
  <c r="K49" i="6"/>
  <c r="L49" i="6"/>
  <c r="K50" i="6"/>
  <c r="L50" i="6"/>
  <c r="K51" i="6"/>
  <c r="L51" i="6"/>
  <c r="K52" i="6"/>
  <c r="L52" i="6"/>
  <c r="K53" i="6"/>
  <c r="L53" i="6"/>
  <c r="K54" i="6"/>
  <c r="L54" i="6"/>
  <c r="K55" i="6"/>
  <c r="L55" i="6"/>
  <c r="K56" i="6"/>
  <c r="L56" i="6"/>
  <c r="K57" i="6"/>
  <c r="L57" i="6"/>
  <c r="K58" i="6"/>
  <c r="L58" i="6"/>
  <c r="K59" i="6"/>
  <c r="L59" i="6"/>
  <c r="K60" i="6"/>
  <c r="L60" i="6"/>
  <c r="K61" i="6"/>
  <c r="L61" i="6"/>
  <c r="K62" i="6"/>
  <c r="L62" i="6"/>
  <c r="K63" i="6"/>
  <c r="L63" i="6"/>
  <c r="K64" i="6"/>
  <c r="L64" i="6"/>
  <c r="K65" i="6"/>
  <c r="L65" i="6"/>
  <c r="L3" i="6"/>
  <c r="K3" i="6"/>
  <c r="C70" i="6"/>
  <c r="M56" i="6"/>
  <c r="N56" i="6" s="1"/>
  <c r="F47" i="6"/>
  <c r="F33" i="6"/>
  <c r="F34" i="6"/>
  <c r="F35" i="6"/>
  <c r="G15" i="6"/>
  <c r="F15" i="6" s="1"/>
  <c r="G20" i="6"/>
  <c r="F20" i="6" s="1"/>
  <c r="G65" i="6"/>
  <c r="G64" i="6"/>
  <c r="G63" i="6"/>
  <c r="G60" i="6"/>
  <c r="G59" i="6"/>
  <c r="G58" i="6"/>
  <c r="G55" i="6"/>
  <c r="G53" i="6"/>
  <c r="G52" i="6"/>
  <c r="G51" i="6"/>
  <c r="G50" i="6"/>
  <c r="G49" i="6"/>
  <c r="G48" i="6"/>
  <c r="G45" i="6"/>
  <c r="G44" i="6"/>
  <c r="G43" i="6"/>
  <c r="G42" i="6"/>
  <c r="G41" i="6"/>
  <c r="G40" i="6"/>
  <c r="G39" i="6"/>
  <c r="G38" i="6"/>
  <c r="G37" i="6"/>
  <c r="G36" i="6"/>
  <c r="G31" i="6"/>
  <c r="G30" i="6"/>
  <c r="G29" i="6"/>
  <c r="G28" i="6"/>
  <c r="G27" i="6"/>
  <c r="G26" i="6"/>
  <c r="G25" i="6"/>
  <c r="G23" i="6"/>
  <c r="G22" i="6"/>
  <c r="G21" i="6"/>
  <c r="G18" i="6"/>
  <c r="G17" i="6"/>
  <c r="G16" i="6"/>
  <c r="G14" i="6"/>
  <c r="F14" i="6" s="1"/>
  <c r="G13" i="6"/>
  <c r="F13" i="6" s="1"/>
  <c r="G11" i="6"/>
  <c r="F11" i="6" s="1"/>
  <c r="G10" i="6"/>
  <c r="F10" i="6" s="1"/>
  <c r="G9" i="6"/>
  <c r="G8" i="6"/>
  <c r="G7" i="6"/>
  <c r="G6" i="6"/>
  <c r="G12" i="6"/>
  <c r="F12" i="6" s="1"/>
  <c r="F4" i="6"/>
  <c r="F5" i="6"/>
  <c r="Q26" i="6" l="1"/>
  <c r="U26" i="6" s="1"/>
  <c r="Q37" i="6"/>
  <c r="U37" i="6" s="1"/>
  <c r="Q59" i="6"/>
  <c r="U59" i="6" s="1"/>
  <c r="Q43" i="6"/>
  <c r="U43" i="6" s="1"/>
  <c r="Q55" i="6"/>
  <c r="U55" i="6" s="1"/>
  <c r="R36" i="6"/>
  <c r="Q40" i="6"/>
  <c r="U40" i="6" s="1"/>
  <c r="Q64" i="6"/>
  <c r="U64" i="6" s="1"/>
  <c r="R50" i="6"/>
  <c r="R44" i="6"/>
  <c r="Q60" i="6"/>
  <c r="U60" i="6" s="1"/>
  <c r="Q28" i="6"/>
  <c r="U28" i="6" s="1"/>
  <c r="R40" i="6"/>
  <c r="R27" i="6"/>
  <c r="Q58" i="6"/>
  <c r="U58" i="6" s="1"/>
  <c r="R60" i="6"/>
  <c r="R18" i="6"/>
  <c r="Q65" i="6"/>
  <c r="U65" i="6" s="1"/>
  <c r="Q52" i="6"/>
  <c r="U52" i="6" s="1"/>
  <c r="O56" i="6"/>
  <c r="S56" i="6" s="1"/>
  <c r="R56" i="6"/>
  <c r="Q22" i="6"/>
  <c r="U22" i="6" s="1"/>
  <c r="Q6" i="6"/>
  <c r="U6" i="6" s="1"/>
  <c r="R65" i="6"/>
  <c r="R52" i="6"/>
  <c r="Q30" i="6"/>
  <c r="U30" i="6" s="1"/>
  <c r="R58" i="6"/>
  <c r="Q31" i="6"/>
  <c r="U31" i="6" s="1"/>
  <c r="S17" i="6"/>
  <c r="Q53" i="6"/>
  <c r="U53" i="6" s="1"/>
  <c r="Q63" i="6"/>
  <c r="U63" i="6" s="1"/>
  <c r="S49" i="6"/>
  <c r="Q45" i="6"/>
  <c r="U45" i="6" s="1"/>
  <c r="Q41" i="6"/>
  <c r="U41" i="6" s="1"/>
  <c r="Q39" i="6"/>
  <c r="U39" i="6" s="1"/>
  <c r="Q29" i="6"/>
  <c r="U29" i="6" s="1"/>
  <c r="Q25" i="6"/>
  <c r="U25" i="6" s="1"/>
  <c r="Q23" i="6"/>
  <c r="U23" i="6" s="1"/>
  <c r="Q7" i="6"/>
  <c r="U7" i="6" s="1"/>
  <c r="Q16" i="6"/>
  <c r="U16" i="6" s="1"/>
  <c r="R45" i="6"/>
  <c r="R37" i="6"/>
  <c r="R53" i="6"/>
  <c r="R29" i="6"/>
  <c r="R30" i="6"/>
  <c r="R22" i="6"/>
  <c r="Q21" i="6"/>
  <c r="U21" i="6" s="1"/>
  <c r="R6" i="6"/>
  <c r="D57" i="2"/>
  <c r="D25" i="2"/>
  <c r="E52" i="2"/>
  <c r="Q52" i="2" s="1"/>
  <c r="E51" i="2"/>
  <c r="Q51" i="2" s="1"/>
  <c r="E50" i="2"/>
  <c r="Q50" i="2" s="1"/>
  <c r="E49" i="2"/>
  <c r="Q49" i="2" s="1"/>
  <c r="E48" i="2"/>
  <c r="Q48" i="2" s="1"/>
  <c r="E47" i="2"/>
  <c r="Q47" i="2" s="1"/>
  <c r="E46" i="2"/>
  <c r="Q46" i="2" s="1"/>
  <c r="E45" i="2"/>
  <c r="Q45" i="2" s="1"/>
  <c r="E44" i="2"/>
  <c r="Q44" i="2" s="1"/>
  <c r="E43" i="2"/>
  <c r="Q43" i="2" s="1"/>
  <c r="E42" i="2"/>
  <c r="Q42" i="2" s="1"/>
  <c r="E41" i="2"/>
  <c r="Q41" i="2" s="1"/>
  <c r="E40" i="2"/>
  <c r="Q40" i="2" s="1"/>
  <c r="E39" i="2"/>
  <c r="Q39" i="2" s="1"/>
  <c r="E38" i="2"/>
  <c r="Q38" i="2" s="1"/>
  <c r="E37" i="2"/>
  <c r="Q37" i="2" s="1"/>
  <c r="E36" i="2"/>
  <c r="Q36" i="2" s="1"/>
  <c r="E35" i="2"/>
  <c r="Q35" i="2" s="1"/>
  <c r="E34" i="2"/>
  <c r="Q34" i="2" s="1"/>
  <c r="E33" i="2"/>
  <c r="Q33" i="2" s="1"/>
  <c r="E32" i="2"/>
  <c r="Q32" i="2" s="1"/>
  <c r="E31" i="2"/>
  <c r="Q31" i="2" s="1"/>
  <c r="E30" i="2"/>
  <c r="Q30" i="2" s="1"/>
  <c r="E29" i="2"/>
  <c r="Q29" i="2" s="1"/>
  <c r="E28" i="2"/>
  <c r="Q28" i="2" s="1"/>
  <c r="E27" i="2"/>
  <c r="Q27" i="2" s="1"/>
  <c r="E26" i="2"/>
  <c r="Q26" i="2" s="1"/>
  <c r="E24" i="2"/>
  <c r="Q24" i="2" s="1"/>
  <c r="E23" i="2"/>
  <c r="Q23" i="2" s="1"/>
  <c r="E22" i="2"/>
  <c r="Q22" i="2" s="1"/>
  <c r="E21" i="2"/>
  <c r="Q21" i="2" s="1"/>
  <c r="E20" i="2"/>
  <c r="Q20" i="2" s="1"/>
  <c r="E19" i="2"/>
  <c r="Q19" i="2" s="1"/>
  <c r="E18" i="2"/>
  <c r="Q18" i="2" s="1"/>
  <c r="E17" i="2"/>
  <c r="Q17" i="2" s="1"/>
  <c r="E16" i="2"/>
  <c r="Q16" i="2" s="1"/>
  <c r="E15" i="2"/>
  <c r="Q15" i="2" s="1"/>
  <c r="E14" i="2"/>
  <c r="Q14" i="2" s="1"/>
  <c r="E13" i="2"/>
  <c r="Q13" i="2" s="1"/>
  <c r="E12" i="2"/>
  <c r="Q12" i="2" s="1"/>
  <c r="E11" i="2"/>
  <c r="Q11" i="2" s="1"/>
  <c r="E10" i="2"/>
  <c r="Q10" i="2" s="1"/>
  <c r="E9" i="2"/>
  <c r="Q9" i="2" s="1"/>
  <c r="E8" i="2"/>
  <c r="Q8" i="2" s="1"/>
  <c r="E7" i="2"/>
  <c r="Q7" i="2" s="1"/>
  <c r="E6" i="2"/>
  <c r="Q6" i="2" s="1"/>
  <c r="E5" i="2"/>
  <c r="Q5" i="2" s="1"/>
  <c r="E4" i="2"/>
  <c r="Q4" i="2" s="1"/>
  <c r="J67" i="6"/>
  <c r="I67" i="6"/>
  <c r="H67" i="6"/>
  <c r="G67" i="6"/>
  <c r="F3" i="6"/>
  <c r="F6" i="6"/>
  <c r="F7" i="6"/>
  <c r="F8" i="6"/>
  <c r="F9" i="6"/>
  <c r="F16" i="6"/>
  <c r="F17" i="6"/>
  <c r="F18" i="6"/>
  <c r="F19" i="6"/>
  <c r="F21" i="6"/>
  <c r="F22" i="6"/>
  <c r="F23" i="6"/>
  <c r="F24" i="6"/>
  <c r="F25" i="6"/>
  <c r="F26" i="6"/>
  <c r="F27" i="6"/>
  <c r="F28" i="6"/>
  <c r="F29" i="6"/>
  <c r="F30" i="6"/>
  <c r="F31" i="6"/>
  <c r="F32" i="6"/>
  <c r="F36" i="6"/>
  <c r="F37" i="6"/>
  <c r="F38" i="6"/>
  <c r="F39" i="6"/>
  <c r="F40" i="6"/>
  <c r="F41" i="6"/>
  <c r="F42" i="6"/>
  <c r="F43" i="6"/>
  <c r="F44" i="6"/>
  <c r="F45" i="6"/>
  <c r="F46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E67" i="6"/>
  <c r="D67" i="6"/>
  <c r="J52" i="2"/>
  <c r="M65" i="6" s="1"/>
  <c r="J51" i="2"/>
  <c r="M64" i="6" s="1"/>
  <c r="J50" i="2"/>
  <c r="M63" i="6" s="1"/>
  <c r="J49" i="2"/>
  <c r="M62" i="6" s="1"/>
  <c r="O62" i="6" s="1"/>
  <c r="S62" i="6" s="1"/>
  <c r="J48" i="2"/>
  <c r="M61" i="6" s="1"/>
  <c r="N61" i="6" s="1"/>
  <c r="O61" i="6" s="1"/>
  <c r="S61" i="6" s="1"/>
  <c r="J47" i="2"/>
  <c r="M60" i="6" s="1"/>
  <c r="J46" i="2"/>
  <c r="M59" i="6" s="1"/>
  <c r="J45" i="2"/>
  <c r="M58" i="6" s="1"/>
  <c r="J44" i="2"/>
  <c r="M57" i="6" s="1"/>
  <c r="O57" i="6" s="1"/>
  <c r="J42" i="2"/>
  <c r="M55" i="6" s="1"/>
  <c r="J41" i="2"/>
  <c r="M54" i="6" s="1"/>
  <c r="O54" i="6" s="1"/>
  <c r="N54" i="6" s="1"/>
  <c r="R54" i="6" s="1"/>
  <c r="J40" i="2"/>
  <c r="M53" i="6" s="1"/>
  <c r="J39" i="2"/>
  <c r="M52" i="6" s="1"/>
  <c r="J38" i="2"/>
  <c r="M51" i="6" s="1"/>
  <c r="J37" i="2"/>
  <c r="M50" i="6" s="1"/>
  <c r="J36" i="2"/>
  <c r="M49" i="6" s="1"/>
  <c r="J35" i="2"/>
  <c r="M48" i="6" s="1"/>
  <c r="O48" i="6" s="1"/>
  <c r="J34" i="2"/>
  <c r="J33" i="2"/>
  <c r="M45" i="6" s="1"/>
  <c r="J32" i="2"/>
  <c r="M44" i="6" s="1"/>
  <c r="J31" i="2"/>
  <c r="M43" i="6" s="1"/>
  <c r="J30" i="2"/>
  <c r="M42" i="6" s="1"/>
  <c r="J29" i="2"/>
  <c r="M41" i="6" s="1"/>
  <c r="J28" i="2"/>
  <c r="M40" i="6" s="1"/>
  <c r="J27" i="2"/>
  <c r="M39" i="6" s="1"/>
  <c r="J26" i="2"/>
  <c r="M38" i="6" s="1"/>
  <c r="N38" i="6" s="1"/>
  <c r="R38" i="6" s="1"/>
  <c r="J25" i="2"/>
  <c r="M37" i="6" s="1"/>
  <c r="J24" i="2"/>
  <c r="M36" i="6" s="1"/>
  <c r="J23" i="2"/>
  <c r="J22" i="2"/>
  <c r="M31" i="6" s="1"/>
  <c r="J21" i="2"/>
  <c r="M30" i="6" s="1"/>
  <c r="J20" i="2"/>
  <c r="M29" i="6" s="1"/>
  <c r="J19" i="2"/>
  <c r="M28" i="6" s="1"/>
  <c r="J18" i="2"/>
  <c r="M27" i="6" s="1"/>
  <c r="J17" i="2"/>
  <c r="M26" i="6" s="1"/>
  <c r="J16" i="2"/>
  <c r="M25" i="6" s="1"/>
  <c r="J15" i="2"/>
  <c r="M24" i="6" s="1"/>
  <c r="O24" i="6" s="1"/>
  <c r="J14" i="2"/>
  <c r="M23" i="6" s="1"/>
  <c r="J13" i="2"/>
  <c r="M22" i="6" s="1"/>
  <c r="J12" i="2"/>
  <c r="M21" i="6" s="1"/>
  <c r="J11" i="2"/>
  <c r="J10" i="2"/>
  <c r="M18" i="6" s="1"/>
  <c r="J9" i="2"/>
  <c r="M17" i="6" s="1"/>
  <c r="J8" i="2"/>
  <c r="M16" i="6" s="1"/>
  <c r="J7" i="2"/>
  <c r="J6" i="2"/>
  <c r="M8" i="6" s="1"/>
  <c r="N8" i="6" s="1"/>
  <c r="J5" i="2"/>
  <c r="M7" i="6" s="1"/>
  <c r="J4" i="2"/>
  <c r="M6" i="6" s="1"/>
  <c r="J3" i="2"/>
  <c r="I54" i="2"/>
  <c r="H54" i="2"/>
  <c r="G54" i="2"/>
  <c r="V54" i="2"/>
  <c r="V58" i="2" s="1"/>
  <c r="U54" i="2"/>
  <c r="U58" i="2" s="1"/>
  <c r="T54" i="2"/>
  <c r="T58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F54" i="2"/>
  <c r="F58" i="2" s="1"/>
  <c r="C54" i="2"/>
  <c r="C58" i="2" s="1"/>
  <c r="E3" i="2"/>
  <c r="Q3" i="2" s="1"/>
  <c r="E25" i="2" l="1"/>
  <c r="Q25" i="2" s="1"/>
  <c r="P25" i="2"/>
  <c r="Q54" i="6"/>
  <c r="U54" i="6" s="1"/>
  <c r="Q56" i="6"/>
  <c r="U56" i="6" s="1"/>
  <c r="N62" i="6"/>
  <c r="R61" i="6"/>
  <c r="N57" i="6"/>
  <c r="S57" i="6"/>
  <c r="O8" i="6"/>
  <c r="S8" i="6" s="1"/>
  <c r="R8" i="6"/>
  <c r="M9" i="6"/>
  <c r="O9" i="6" s="1"/>
  <c r="M15" i="6"/>
  <c r="O15" i="6" s="1"/>
  <c r="M12" i="6"/>
  <c r="O12" i="6" s="1"/>
  <c r="M11" i="6"/>
  <c r="O11" i="6" s="1"/>
  <c r="M14" i="6"/>
  <c r="O14" i="6" s="1"/>
  <c r="M13" i="6"/>
  <c r="O13" i="6" s="1"/>
  <c r="M10" i="6"/>
  <c r="O10" i="6" s="1"/>
  <c r="M33" i="6"/>
  <c r="N33" i="6" s="1"/>
  <c r="M34" i="6"/>
  <c r="N34" i="6" s="1"/>
  <c r="M35" i="6"/>
  <c r="N35" i="6" s="1"/>
  <c r="M32" i="6"/>
  <c r="N32" i="6" s="1"/>
  <c r="M20" i="6"/>
  <c r="M19" i="6"/>
  <c r="N19" i="6" s="1"/>
  <c r="M3" i="6"/>
  <c r="N3" i="6" s="1"/>
  <c r="M5" i="6"/>
  <c r="O5" i="6" s="1"/>
  <c r="M4" i="6"/>
  <c r="N4" i="6" s="1"/>
  <c r="S48" i="6"/>
  <c r="N48" i="6"/>
  <c r="Q61" i="6"/>
  <c r="U61" i="6" s="1"/>
  <c r="S24" i="6"/>
  <c r="N24" i="6"/>
  <c r="D54" i="2"/>
  <c r="D58" i="2" s="1"/>
  <c r="S54" i="6"/>
  <c r="O38" i="6"/>
  <c r="S38" i="6" s="1"/>
  <c r="M47" i="6"/>
  <c r="O47" i="6" s="1"/>
  <c r="M46" i="6"/>
  <c r="O46" i="6" s="1"/>
  <c r="Q62" i="6"/>
  <c r="U62" i="6" s="1"/>
  <c r="R62" i="6"/>
  <c r="F67" i="6"/>
  <c r="E54" i="2"/>
  <c r="S54" i="2"/>
  <c r="S58" i="2" s="1"/>
  <c r="O35" i="6" l="1"/>
  <c r="S35" i="6" s="1"/>
  <c r="R35" i="6"/>
  <c r="R34" i="6"/>
  <c r="O34" i="6"/>
  <c r="S34" i="6" s="1"/>
  <c r="O4" i="6"/>
  <c r="S4" i="6" s="1"/>
  <c r="R4" i="6"/>
  <c r="R3" i="6"/>
  <c r="O3" i="6"/>
  <c r="S3" i="6" s="1"/>
  <c r="S47" i="6"/>
  <c r="N47" i="6"/>
  <c r="Q48" i="6"/>
  <c r="U48" i="6" s="1"/>
  <c r="R48" i="6"/>
  <c r="S15" i="6"/>
  <c r="N15" i="6"/>
  <c r="N9" i="6"/>
  <c r="S9" i="6"/>
  <c r="Q38" i="6"/>
  <c r="U38" i="6" s="1"/>
  <c r="R33" i="6"/>
  <c r="O33" i="6"/>
  <c r="S5" i="6"/>
  <c r="N5" i="6"/>
  <c r="N10" i="6"/>
  <c r="S10" i="6"/>
  <c r="S13" i="6"/>
  <c r="N13" i="6"/>
  <c r="Q8" i="6"/>
  <c r="U8" i="6" s="1"/>
  <c r="Q24" i="6"/>
  <c r="U24" i="6" s="1"/>
  <c r="R24" i="6"/>
  <c r="R19" i="6"/>
  <c r="O19" i="6"/>
  <c r="S19" i="6" s="1"/>
  <c r="Q19" i="6"/>
  <c r="U19" i="6" s="1"/>
  <c r="N14" i="6"/>
  <c r="S14" i="6"/>
  <c r="N11" i="6"/>
  <c r="S11" i="6"/>
  <c r="R57" i="6"/>
  <c r="Q57" i="6"/>
  <c r="U57" i="6" s="1"/>
  <c r="S46" i="6"/>
  <c r="N46" i="6"/>
  <c r="O32" i="6"/>
  <c r="S32" i="6" s="1"/>
  <c r="R32" i="6"/>
  <c r="N12" i="6"/>
  <c r="S12" i="6"/>
  <c r="Q32" i="6" l="1"/>
  <c r="U32" i="6" s="1"/>
  <c r="Q4" i="6"/>
  <c r="U4" i="6" s="1"/>
  <c r="R12" i="6"/>
  <c r="Q12" i="6"/>
  <c r="U12" i="6" s="1"/>
  <c r="Q33" i="6"/>
  <c r="U33" i="6" s="1"/>
  <c r="S33" i="6"/>
  <c r="Q11" i="6"/>
  <c r="U11" i="6" s="1"/>
  <c r="R11" i="6"/>
  <c r="R47" i="6"/>
  <c r="Q47" i="6"/>
  <c r="U47" i="6" s="1"/>
  <c r="Q34" i="6"/>
  <c r="U34" i="6" s="1"/>
  <c r="Q13" i="6"/>
  <c r="U13" i="6" s="1"/>
  <c r="R13" i="6"/>
  <c r="Q14" i="6"/>
  <c r="U14" i="6" s="1"/>
  <c r="R14" i="6"/>
  <c r="Q3" i="6"/>
  <c r="U3" i="6" s="1"/>
  <c r="Q46" i="6"/>
  <c r="U46" i="6" s="1"/>
  <c r="R46" i="6"/>
  <c r="R9" i="6"/>
  <c r="Q9" i="6"/>
  <c r="U9" i="6" s="1"/>
  <c r="Q10" i="6"/>
  <c r="U10" i="6" s="1"/>
  <c r="R10" i="6"/>
  <c r="R15" i="6"/>
  <c r="Q15" i="6"/>
  <c r="U15" i="6" s="1"/>
  <c r="Q35" i="6"/>
  <c r="U35" i="6" s="1"/>
  <c r="Q5" i="6"/>
  <c r="U5" i="6" s="1"/>
  <c r="R5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tc={B9301EB0-B68E-E345-B1CE-1F112063A8AE}</author>
  </authors>
  <commentList>
    <comment ref="J43" authorId="0" shapeId="0" xr:uid="{B9301EB0-B68E-E345-B1CE-1F112063A8AE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uncontested district. Use Presidential total as a proxy.</t>
      </text>
    </comment>
  </commentList>
</comments>
</file>

<file path=xl/sharedStrings.xml><?xml version="1.0" encoding="utf-8"?>
<sst xmlns="http://schemas.openxmlformats.org/spreadsheetml/2006/main" count="585" uniqueCount="188">
  <si>
    <t>State</t>
  </si>
  <si>
    <t>PA</t>
  </si>
  <si>
    <t>NC</t>
  </si>
  <si>
    <t>AZ</t>
  </si>
  <si>
    <t>MI</t>
  </si>
  <si>
    <t>TX</t>
  </si>
  <si>
    <t>MD</t>
  </si>
  <si>
    <t>VA</t>
  </si>
  <si>
    <t>OH</t>
  </si>
  <si>
    <t>IL</t>
  </si>
  <si>
    <t>FL</t>
  </si>
  <si>
    <t>WI</t>
  </si>
  <si>
    <t>IN</t>
  </si>
  <si>
    <t>Total</t>
  </si>
  <si>
    <t xml:space="preserve"> </t>
  </si>
  <si>
    <t>Notes</t>
  </si>
  <si>
    <t>Alabama</t>
  </si>
  <si>
    <t>AL</t>
  </si>
  <si>
    <t>Alaska</t>
  </si>
  <si>
    <t>AK</t>
  </si>
  <si>
    <t>Arizona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</si>
  <si>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</si>
  <si>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</si>
  <si>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</si>
  <si>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</si>
  <si>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</si>
  <si>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</si>
  <si>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</si>
  <si>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</si>
  <si>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</si>
  <si>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</si>
  <si>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</si>
  <si>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Georgia</t>
  </si>
  <si>
    <t>GA</t>
  </si>
  <si>
    <t>Hawaiʻi</t>
  </si>
  <si>
    <t>HI</t>
  </si>
  <si>
    <t>Idaho</t>
  </si>
  <si>
    <t>ID</t>
  </si>
  <si>
    <t>Illinois</t>
  </si>
  <si>
    <t>Indiana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</si>
  <si>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</si>
  <si>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</si>
  <si>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</si>
  <si>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</si>
  <si>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</si>
  <si>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</si>
  <si>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</si>
  <si>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</si>
  <si>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</si>
  <si>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</si>
  <si>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</si>
  <si>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Massachusetts</t>
  </si>
  <si>
    <t>MA</t>
  </si>
  <si>
    <t>Michigan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</si>
  <si>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</si>
  <si>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</si>
  <si>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</si>
  <si>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</si>
  <si>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</si>
  <si>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</si>
  <si>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</si>
  <si>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</si>
  <si>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</si>
  <si>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</si>
  <si>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</si>
  <si>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</si>
  <si>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</si>
  <si>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</si>
  <si>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</si>
  <si>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</si>
  <si>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</si>
  <si>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</si>
  <si>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</si>
  <si>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</si>
  <si>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</si>
  <si>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</si>
  <si>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</si>
  <si>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Ohio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</si>
  <si>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</si>
  <si>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</si>
  <si>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</si>
  <si>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</si>
  <si>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</si>
  <si>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</si>
  <si>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</si>
  <si>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</si>
  <si>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</si>
  <si>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</si>
  <si>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</si>
  <si>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</si>
  <si>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</si>
  <si>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</si>
  <si>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</si>
  <si>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</si>
  <si>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</si>
  <si>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VT</t>
  </si>
  <si>
    <t>Virginia</t>
  </si>
  <si>
    <t>Washington</t>
  </si>
  <si>
    <t>WA</t>
  </si>
  <si>
    <t>West Virginia</t>
  </si>
  <si>
    <t>WV</t>
  </si>
  <si>
    <t>Wisconsin</t>
  </si>
  <si>
    <t>Wyoming</t>
  </si>
  <si>
    <t>WY</t>
  </si>
  <si>
    <t>**</t>
  </si>
  <si>
    <t>Validation</t>
  </si>
  <si>
    <t>Delta</t>
  </si>
  <si>
    <t>n/a</t>
  </si>
  <si>
    <t>OTH2</t>
  </si>
  <si>
    <t>DEM2</t>
  </si>
  <si>
    <t>REP2</t>
  </si>
  <si>
    <t>TOT1</t>
  </si>
  <si>
    <t>OTH1</t>
  </si>
  <si>
    <t>DEM1</t>
  </si>
  <si>
    <t>REP1</t>
  </si>
  <si>
    <t>District</t>
  </si>
  <si>
    <t>Uncontested Races</t>
  </si>
  <si>
    <t>Uncontested Votes</t>
  </si>
  <si>
    <t>Grand Total</t>
  </si>
  <si>
    <t>TOT2</t>
  </si>
  <si>
    <t xml:space="preserve">           Actual Votes</t>
  </si>
  <si>
    <t xml:space="preserve">           Actual Seats</t>
  </si>
  <si>
    <t>REP3</t>
  </si>
  <si>
    <t>DEM3</t>
  </si>
  <si>
    <t>Contested</t>
  </si>
  <si>
    <t>AVG Votes</t>
  </si>
  <si>
    <t>Uncontested</t>
  </si>
  <si>
    <t>TOT3</t>
  </si>
  <si>
    <t>D includes "Democratict-Farmer-Laborer"</t>
  </si>
  <si>
    <t>D does NOT include "Democratic Nonpartisan League"</t>
  </si>
  <si>
    <t>5th</t>
  </si>
  <si>
    <t>6th</t>
  </si>
  <si>
    <t>7th</t>
  </si>
  <si>
    <t>12th</t>
  </si>
  <si>
    <t>18th</t>
  </si>
  <si>
    <t>29th</t>
  </si>
  <si>
    <t>34th</t>
  </si>
  <si>
    <t>38th</t>
  </si>
  <si>
    <t>44th</t>
  </si>
  <si>
    <t>53rd</t>
  </si>
  <si>
    <t>2nd</t>
  </si>
  <si>
    <t>25th</t>
  </si>
  <si>
    <t>Votes not reported</t>
  </si>
  <si>
    <t>8th</t>
  </si>
  <si>
    <t>1st</t>
  </si>
  <si>
    <t>3rd</t>
  </si>
  <si>
    <t>4th</t>
  </si>
  <si>
    <t>16th</t>
  </si>
  <si>
    <t>At-large</t>
  </si>
  <si>
    <t>9th</t>
  </si>
  <si>
    <t>10th</t>
  </si>
  <si>
    <t>One vacancy due death of Alcee L. Hastings</t>
  </si>
  <si>
    <t>One one seat and it was uncontested.</t>
  </si>
  <si>
    <t xml:space="preserve">    Imputed Vote Shares</t>
  </si>
  <si>
    <t>Recast</t>
  </si>
  <si>
    <t xml:space="preserve">            Adjustments</t>
  </si>
  <si>
    <t>REP win %</t>
  </si>
  <si>
    <t>DEM win %</t>
  </si>
  <si>
    <t>OTH3</t>
  </si>
  <si>
    <t>REP4</t>
  </si>
  <si>
    <t>DEM4</t>
  </si>
  <si>
    <t>OTH4</t>
  </si>
  <si>
    <t>TOT4</t>
  </si>
  <si>
    <t>Uncontested win % - REP</t>
  </si>
  <si>
    <t>Uncontested win % - DEM</t>
  </si>
  <si>
    <t>Imputed Vote Changes</t>
  </si>
  <si>
    <t xml:space="preserve">          Revised Votes</t>
  </si>
  <si>
    <t>REP5</t>
  </si>
  <si>
    <t>DEM5</t>
  </si>
  <si>
    <t>OTH5</t>
  </si>
  <si>
    <t>TOT5</t>
  </si>
  <si>
    <t>Sum of REP4</t>
  </si>
  <si>
    <t>Sum of DEM4</t>
  </si>
  <si>
    <t>Sum of OTH4</t>
  </si>
  <si>
    <t>Sum of TOT4</t>
  </si>
  <si>
    <t xml:space="preserve">         Percent Shares</t>
  </si>
  <si>
    <t>VOTE_%</t>
  </si>
  <si>
    <t>SEAT_%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</si>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</sst>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</cellStyleXfs>
  <cellXfs count="68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2" fillId="2" borderId="0" xfId="0" applyFont="1" applyFill="1" applyAlignment="1">
      <alignment horizontal="center"/>
    </xf>
    <xf numFmtId="0" fontId="1" fillId="0" borderId="1" xfId="0" applyFont="1" applyBorder="1"/>
    <xf numFmtId="3" fontId="4" fillId="0" borderId="0" xfId="0" applyNumberFormat="1" applyFont="1"/>
    <xf numFmtId="3" fontId="1" fillId="0" borderId="1" xfId="0" applyNumberFormat="1" applyFont="1" applyBorder="1"/>
    <xf numFmtId="3" fontId="2" fillId="2" borderId="0" xfId="0" applyNumberFormat="1" applyFont="1" applyFill="1"/>
    <xf numFmtId="0" fontId="2" fillId="0" borderId="0" xfId="0" applyFont="1"/>
    <xf numFmtId="0" fontId="3" fillId="0" borderId="0" xfId="0" applyFont="1"/>
    <xf numFmtId="3" fontId="2" fillId="2" borderId="0" xfId="0" applyNumberFormat="1" applyFont="1" applyFill="1" applyAlignment="1">
      <alignment horizontal="center"/>
    </xf>
    <xf numFmtId="0" fontId="5" fillId="2" borderId="0" xfId="0" applyFont="1" applyFill="1"/>
    <xf numFmtId="3" fontId="0" fillId="0" borderId="2" xfId="0" applyNumberFormat="1" applyBorder="1"/>
    <xf numFmtId="3" fontId="2" fillId="2" borderId="2" xfId="0" applyNumberFormat="1" applyFont="1" applyFill="1" applyBorder="1"/>
    <xf numFmtId="0" fontId="2" fillId="2" borderId="2" xfId="0" applyFont="1" applyFill="1" applyBorder="1"/>
    <xf numFmtId="3" fontId="1" fillId="0" borderId="3" xfId="0" applyNumberFormat="1" applyFont="1" applyBorder="1"/>
    <xf numFmtId="0" fontId="0" fillId="0" borderId="2" xfId="0" applyBorder="1"/>
    <xf numFmtId="0" fontId="1" fillId="0" borderId="3" xfId="0" applyFont="1" applyBorder="1"/>
    <xf numFmtId="0" fontId="4" fillId="0" borderId="0" xfId="0" applyFont="1"/>
    <xf numFmtId="3" fontId="5" fillId="2" borderId="0" xfId="0" applyNumberFormat="1" applyFont="1" applyFill="1"/>
    <xf numFmtId="0" fontId="0" fillId="0" borderId="0" xfId="0" pivotButton="1"/>
    <xf numFmtId="3" fontId="3" fillId="3" borderId="2" xfId="0" applyNumberFormat="1" applyFont="1" applyFill="1" applyBorder="1" applyProtection="1">
      <protection locked="0"/>
    </xf>
    <xf numFmtId="3" fontId="3" fillId="3" borderId="0" xfId="0" applyNumberFormat="1" applyFont="1" applyFill="1" applyProtection="1">
      <protection locked="0"/>
    </xf>
    <xf numFmtId="3" fontId="0" fillId="0" borderId="4" xfId="0" applyNumberFormat="1" applyBorder="1"/>
    <xf numFmtId="3" fontId="1" fillId="0" borderId="5" xfId="0" applyNumberFormat="1" applyFont="1" applyBorder="1"/>
    <xf numFmtId="3" fontId="2" fillId="3" borderId="4" xfId="0" applyNumberFormat="1" applyFont="1" applyFill="1" applyBorder="1" applyProtection="1">
      <protection locked="0"/>
    </xf>
    <xf numFmtId="3" fontId="3" fillId="3" borderId="0" xfId="0" applyNumberFormat="1" applyFont="1" applyFill="1" applyAlignment="1" applyProtection="1">
      <alignment horizontal="center"/>
      <protection locked="0"/>
    </xf>
    <xf numFmtId="9" fontId="0" fillId="0" borderId="2" xfId="0" applyNumberFormat="1" applyBorder="1"/>
    <xf numFmtId="0" fontId="0" fillId="0" borderId="3" xfId="0" applyBorder="1"/>
    <xf numFmtId="3" fontId="0" fillId="4" borderId="2" xfId="0" applyNumberFormat="1" applyFill="1" applyBorder="1"/>
    <xf numFmtId="3" fontId="0" fillId="4" borderId="0" xfId="0" applyNumberFormat="1" applyFill="1"/>
    <xf numFmtId="3" fontId="0" fillId="5" borderId="4" xfId="0" applyNumberFormat="1" applyFill="1" applyBorder="1"/>
    <xf numFmtId="0" fontId="0" fillId="5" borderId="2" xfId="0" applyFill="1" applyBorder="1"/>
    <xf numFmtId="0" fontId="0" fillId="0" borderId="1" xfId="0" applyBorder="1"/>
    <xf numFmtId="3" fontId="0" fillId="0" borderId="3" xfId="0" applyNumberFormat="1" applyBorder="1"/>
    <xf numFmtId="3" fontId="0" fillId="0" borderId="1" xfId="0" applyNumberFormat="1" applyBorder="1"/>
    <xf numFmtId="3" fontId="0" fillId="0" borderId="5" xfId="0" applyNumberFormat="1" applyBorder="1"/>
    <xf numFmtId="0" fontId="6" fillId="0" borderId="0" xfId="0" applyFont="1"/>
    <xf numFmtId="9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3" fontId="2" fillId="3" borderId="0" xfId="0" applyNumberFormat="1" applyFont="1" applyFill="1" applyAlignment="1" applyProtection="1">
      <alignment horizontal="right"/>
      <protection locked="0"/>
    </xf>
    <xf numFmtId="3" fontId="2" fillId="3" borderId="0" xfId="0" applyNumberFormat="1" applyFont="1" applyFill="1" applyAlignment="1" applyProtection="1">
      <alignment horizontal="center"/>
      <protection locked="0"/>
    </xf>
    <xf numFmtId="9" fontId="0" fillId="0" borderId="0" xfId="0" applyNumberFormat="1"/>
    <xf numFmtId="3" fontId="0" fillId="5" borderId="0" xfId="0" applyNumberFormat="1" applyFill="1"/>
    <xf numFmtId="9" fontId="0" fillId="0" borderId="7" xfId="0" applyNumberFormat="1" applyBorder="1"/>
    <xf numFmtId="3" fontId="0" fillId="0" borderId="6" xfId="0" applyNumberFormat="1" applyBorder="1"/>
    <xf numFmtId="3" fontId="0" fillId="0" borderId="7" xfId="0" applyNumberFormat="1" applyBorder="1"/>
    <xf numFmtId="9" fontId="1" fillId="0" borderId="0" xfId="0" applyNumberFormat="1" applyFont="1"/>
    <xf numFmtId="3" fontId="1" fillId="0" borderId="4" xfId="0" applyNumberFormat="1" applyFont="1" applyBorder="1"/>
    <xf numFmtId="3" fontId="1" fillId="0" borderId="0" xfId="0" applyNumberFormat="1" applyFont="1"/>
    <xf numFmtId="9" fontId="2" fillId="3" borderId="2" xfId="0" applyNumberFormat="1" applyFont="1" applyFill="1" applyBorder="1" applyProtection="1">
      <protection locked="0"/>
    </xf>
    <xf numFmtId="9" fontId="0" fillId="0" borderId="8" xfId="0" applyNumberFormat="1" applyBorder="1"/>
    <xf numFmtId="9" fontId="1" fillId="0" borderId="2" xfId="0" applyNumberFormat="1" applyFont="1" applyBorder="1"/>
    <xf numFmtId="3" fontId="3" fillId="3" borderId="4" xfId="0" applyNumberFormat="1" applyFont="1" applyFill="1" applyBorder="1" applyProtection="1">
      <protection locked="0"/>
    </xf>
    <xf numFmtId="3" fontId="0" fillId="4" borderId="4" xfId="0" applyNumberFormat="1" applyFill="1" applyBorder="1"/>
    <xf numFmtId="0" fontId="2" fillId="3" borderId="2" xfId="0" applyFont="1" applyFill="1" applyBorder="1" applyProtection="1">
      <protection locked="0"/>
    </xf>
    <xf numFmtId="0" fontId="2" fillId="3" borderId="4" xfId="0" applyFont="1" applyFill="1" applyBorder="1" applyProtection="1">
      <protection locked="0"/>
    </xf>
    <xf numFmtId="0" fontId="3" fillId="3" borderId="2" xfId="0" applyFont="1" applyFill="1" applyBorder="1" applyProtection="1">
      <protection locked="0"/>
    </xf>
    <xf numFmtId="0" fontId="3" fillId="3" borderId="4" xfId="0" applyFont="1" applyFill="1" applyBorder="1" applyProtection="1">
      <protection locked="0"/>
    </xf>
    <xf numFmtId="164" fontId="0" fillId="0" borderId="2" xfId="9" applyNumberFormat="1" applyFont="1" applyBorder="1" applyProtection="1">
      <protection locked="0"/>
    </xf>
    <xf numFmtId="164" fontId="0" fillId="0" borderId="4" xfId="9" applyNumberFormat="1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164" fontId="1" fillId="0" borderId="3" xfId="9" applyNumberFormat="1" applyFont="1" applyBorder="1" applyProtection="1">
      <protection locked="0"/>
    </xf>
    <xf numFmtId="164" fontId="1" fillId="0" borderId="5" xfId="9" applyNumberFormat="1" applyFont="1" applyBorder="1" applyProtection="1">
      <protection locked="0"/>
    </xf>
    <xf numFmtId="165" fontId="0" fillId="0" borderId="0" xfId="0" applyNumberFormat="1"/>
    <xf numFmtId="3" fontId="0" fillId="6" borderId="4" xfId="0" applyNumberFormat="1" applyFill="1" applyBorder="1"/>
  </cellXfs>
  <cellStyles count="1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ec Ramsay" id="{BFB7C5E9-D75C-0948-BA40-2A17D1A5662A}" userId="b12d4a08514a1462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c Ramsay" refreshedDate="44556.701195138892" createdVersion="7" refreshedVersion="7" minRefreshableVersion="3" recordCount="63" xr:uid="{1E4E25AB-3F59-6247-9368-476B2AEAEF90}">
  <cacheSource type="worksheet">
    <worksheetSource ref="A2:U65" sheet="Uncontested Races"/>
  </cacheSource>
  <cacheFields count="21">
    <cacheField name="Stat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ʻ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**" numFmtId="0">
      <sharedItems count="50">
        <s v="AL"/>
        <s v="AK"/>
        <s v="AZ"/>
        <s v="AR"/>
        <s v="CA"/>
        <s v="CO"/>
        <s v="CT"/>
        <s v="DE"/>
        <s v="FL"/>
        <s v="GA"/>
        <s v="HI"/>
        <s v="ID"/>
        <s v="IL"/>
        <s v="IN"/>
        <s v="IA"/>
        <s v="KS"/>
        <s v="KY"/>
        <s v="LA"/>
        <s v="ME"/>
        <s v="MD"/>
        <s v="MA"/>
        <s v="MI"/>
        <s v="MN"/>
        <s v="MS"/>
        <s v="MO"/>
        <s v="MT"/>
        <s v="NE"/>
        <s v="NV"/>
        <s v="NH"/>
        <s v="NJ"/>
        <s v="NM"/>
        <s v="NY"/>
        <s v="NC"/>
        <s v="ND"/>
        <s v="OH"/>
        <s v="OK"/>
        <s v="OR"/>
        <s v="PA"/>
        <s v="RI"/>
        <s v="SC"/>
        <s v="SD"/>
        <s v="TN"/>
        <s v="TX"/>
        <s v="UT"/>
        <s v="VT"/>
        <s v="VA"/>
        <s v="WA"/>
        <s v="WV"/>
        <s v="WI"/>
        <s v="WY"/>
      </sharedItems>
    </cacheField>
    <cacheField name="District" numFmtId="0">
      <sharedItems/>
    </cacheField>
    <cacheField name="REP1" numFmtId="3">
      <sharedItems containsSemiMixedTypes="0" containsString="0" containsNumber="1" containsInteger="1" minValue="0" maxValue="321984"/>
    </cacheField>
    <cacheField name="DEM1" numFmtId="3">
      <sharedItems containsSemiMixedTypes="0" containsString="0" containsNumber="1" containsInteger="1" minValue="0" maxValue="362950"/>
    </cacheField>
    <cacheField name="OTH1" numFmtId="3">
      <sharedItems containsSemiMixedTypes="0" containsString="0" containsNumber="1" containsInteger="1" minValue="0" maxValue="122605"/>
    </cacheField>
    <cacheField name="TOT1" numFmtId="3">
      <sharedItems containsSemiMixedTypes="0" containsString="0" containsNumber="1" containsInteger="1" minValue="0" maxValue="433545"/>
    </cacheField>
    <cacheField name="REP2" numFmtId="0">
      <sharedItems containsSemiMixedTypes="0" containsString="0" containsNumber="1" containsInteger="1" minValue="0" maxValue="1"/>
    </cacheField>
    <cacheField name="DEM2" numFmtId="0">
      <sharedItems containsSemiMixedTypes="0" containsString="0" containsNumber="1" containsInteger="1" minValue="0" maxValue="1"/>
    </cacheField>
    <cacheField name="OTH2" numFmtId="0">
      <sharedItems containsSemiMixedTypes="0" containsString="0" containsNumber="1" containsInteger="1" minValue="0" maxValue="0"/>
    </cacheField>
    <cacheField name="REP win %" numFmtId="9">
      <sharedItems containsSemiMixedTypes="0" containsString="0" containsNumber="1" minValue="0.7" maxValue="0.7"/>
    </cacheField>
    <cacheField name="DEM win %" numFmtId="9">
      <sharedItems containsSemiMixedTypes="0" containsString="0" containsNumber="1" minValue="0.7" maxValue="0.7"/>
    </cacheField>
    <cacheField name="AVG Votes" numFmtId="3">
      <sharedItems containsSemiMixedTypes="0" containsString="0" containsNumber="1" minValue="253795" maxValue="601509"/>
    </cacheField>
    <cacheField name="REP3" numFmtId="3">
      <sharedItems containsSemiMixedTypes="0" containsString="0" containsNumber="1" containsInteger="1" minValue="0" maxValue="321984"/>
    </cacheField>
    <cacheField name="DEM3" numFmtId="3">
      <sharedItems containsSemiMixedTypes="0" containsString="0" containsNumber="1" containsInteger="1" minValue="0" maxValue="362950"/>
    </cacheField>
    <cacheField name="OTH3" numFmtId="3">
      <sharedItems containsSemiMixedTypes="0" containsString="0" containsNumber="1" containsInteger="1" minValue="0" maxValue="0"/>
    </cacheField>
    <cacheField name="TOT3" numFmtId="3">
      <sharedItems containsSemiMixedTypes="0" containsString="0" containsNumber="1" containsInteger="1" minValue="0" maxValue="518500"/>
    </cacheField>
    <cacheField name="REP4" numFmtId="3">
      <sharedItems containsSemiMixedTypes="0" containsString="0" containsNumber="1" containsInteger="1" minValue="0" maxValue="299138"/>
    </cacheField>
    <cacheField name="DEM4" numFmtId="3">
      <sharedItems containsSemiMixedTypes="0" containsString="0" containsNumber="1" containsInteger="1" minValue="-182738" maxValue="137993"/>
    </cacheField>
    <cacheField name="OTH4" numFmtId="3">
      <sharedItems containsSemiMixedTypes="0" containsString="0" containsNumber="1" containsInteger="1" minValue="-122605" maxValue="0"/>
    </cacheField>
    <cacheField name="TOT4" numFmtId="3">
      <sharedItems containsSemiMixedTypes="0" containsString="0" containsNumber="1" containsInteger="1" minValue="-6205" maxValue="1555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x v="0"/>
    <s v="5th"/>
    <n v="253094"/>
    <n v="0"/>
    <n v="11066"/>
    <n v="264160"/>
    <n v="1"/>
    <n v="0"/>
    <n v="0"/>
    <n v="0.7"/>
    <n v="0.7"/>
    <n v="318226.75"/>
    <n v="253094"/>
    <n v="108469"/>
    <n v="0"/>
    <n v="361563"/>
    <n v="0"/>
    <n v="108469"/>
    <n v="-11066"/>
    <n v="97403"/>
  </r>
  <r>
    <x v="0"/>
    <x v="0"/>
    <s v="6th"/>
    <n v="274160"/>
    <n v="0"/>
    <n v="8101"/>
    <n v="282261"/>
    <n v="1"/>
    <n v="0"/>
    <n v="0"/>
    <n v="0.7"/>
    <n v="0.7"/>
    <n v="318226.75"/>
    <n v="274160"/>
    <n v="117497"/>
    <n v="0"/>
    <n v="391657"/>
    <n v="0"/>
    <n v="117497"/>
    <n v="-8101"/>
    <n v="109396"/>
  </r>
  <r>
    <x v="0"/>
    <x v="0"/>
    <s v="7th"/>
    <n v="0"/>
    <n v="225742"/>
    <n v="6589"/>
    <n v="232331"/>
    <n v="0"/>
    <n v="1"/>
    <n v="0"/>
    <n v="0.7"/>
    <n v="0.7"/>
    <n v="318226.75"/>
    <n v="96747"/>
    <n v="225742"/>
    <n v="0"/>
    <n v="322489"/>
    <n v="96747"/>
    <n v="0"/>
    <n v="-6589"/>
    <n v="90158"/>
  </r>
  <r>
    <x v="1"/>
    <x v="1"/>
    <s v="n/a"/>
    <n v="0"/>
    <n v="0"/>
    <n v="0"/>
    <n v="0"/>
    <n v="0"/>
    <n v="0"/>
    <n v="0"/>
    <n v="0.7"/>
    <n v="0.7"/>
    <n v="353165"/>
    <n v="0"/>
    <n v="0"/>
    <n v="0"/>
    <n v="0"/>
    <n v="0"/>
    <n v="0"/>
    <n v="0"/>
    <n v="0"/>
  </r>
  <r>
    <x v="2"/>
    <x v="2"/>
    <s v="n/a"/>
    <n v="0"/>
    <n v="0"/>
    <n v="0"/>
    <n v="0"/>
    <n v="0"/>
    <n v="0"/>
    <n v="0"/>
    <n v="0.7"/>
    <n v="0.7"/>
    <n v="363138.77777777775"/>
    <n v="0"/>
    <n v="0"/>
    <n v="0"/>
    <n v="0"/>
    <n v="0"/>
    <n v="0"/>
    <n v="0"/>
    <n v="0"/>
  </r>
  <r>
    <x v="3"/>
    <x v="3"/>
    <s v="n/a"/>
    <n v="237596"/>
    <n v="0"/>
    <n v="0"/>
    <n v="237596"/>
    <n v="1"/>
    <n v="0"/>
    <n v="0"/>
    <n v="0.7"/>
    <n v="0.7"/>
    <n v="313933.33333333331"/>
    <n v="237596"/>
    <n v="101827"/>
    <n v="0"/>
    <n v="339423"/>
    <n v="0"/>
    <n v="101827"/>
    <n v="0"/>
    <n v="101827"/>
  </r>
  <r>
    <x v="4"/>
    <x v="4"/>
    <s v="12th"/>
    <n v="0"/>
    <n v="362950"/>
    <n v="0"/>
    <n v="362950"/>
    <n v="0"/>
    <n v="1"/>
    <n v="0"/>
    <n v="0.7"/>
    <n v="0.7"/>
    <n v="321835.26086956525"/>
    <n v="155550"/>
    <n v="362950"/>
    <n v="0"/>
    <n v="518500"/>
    <n v="155550"/>
    <n v="0"/>
    <n v="0"/>
    <n v="155550"/>
  </r>
  <r>
    <x v="4"/>
    <x v="4"/>
    <s v="18th"/>
    <n v="0"/>
    <n v="344139"/>
    <n v="0"/>
    <n v="344139"/>
    <n v="0"/>
    <n v="1"/>
    <n v="0"/>
    <n v="0.7"/>
    <n v="0.7"/>
    <n v="321835.26086956525"/>
    <n v="147488"/>
    <n v="344139"/>
    <n v="0"/>
    <n v="491627"/>
    <n v="147488"/>
    <n v="0"/>
    <n v="0"/>
    <n v="147488"/>
  </r>
  <r>
    <x v="4"/>
    <x v="4"/>
    <s v="29th"/>
    <n v="0"/>
    <n v="210944"/>
    <n v="0"/>
    <n v="210944"/>
    <n v="0"/>
    <n v="1"/>
    <n v="0"/>
    <n v="0.7"/>
    <n v="0.7"/>
    <n v="321835.26086956525"/>
    <n v="96551"/>
    <n v="225285"/>
    <n v="0"/>
    <n v="321836"/>
    <n v="96551"/>
    <n v="14341"/>
    <n v="0"/>
    <n v="110892"/>
  </r>
  <r>
    <x v="4"/>
    <x v="4"/>
    <s v="34th"/>
    <n v="0"/>
    <n v="205346"/>
    <n v="0"/>
    <n v="205346"/>
    <n v="0"/>
    <n v="1"/>
    <n v="0"/>
    <n v="0.7"/>
    <n v="0.7"/>
    <n v="321835.26086956525"/>
    <n v="96551"/>
    <n v="225285"/>
    <n v="0"/>
    <n v="321836"/>
    <n v="96551"/>
    <n v="19939"/>
    <n v="0"/>
    <n v="116490"/>
  </r>
  <r>
    <x v="4"/>
    <x v="4"/>
    <s v="38th"/>
    <n v="0"/>
    <n v="256206"/>
    <n v="0"/>
    <n v="256206"/>
    <n v="0"/>
    <n v="1"/>
    <n v="0"/>
    <n v="0.7"/>
    <n v="0.7"/>
    <n v="321835.26086956525"/>
    <n v="109803"/>
    <n v="256206"/>
    <n v="0"/>
    <n v="366009"/>
    <n v="109803"/>
    <n v="0"/>
    <n v="0"/>
    <n v="109803"/>
  </r>
  <r>
    <x v="4"/>
    <x v="4"/>
    <s v="44th"/>
    <n v="0"/>
    <n v="206036"/>
    <n v="0"/>
    <n v="206036"/>
    <n v="0"/>
    <n v="1"/>
    <n v="0"/>
    <n v="0.7"/>
    <n v="0.7"/>
    <n v="321835.26086956525"/>
    <n v="96551"/>
    <n v="225285"/>
    <n v="0"/>
    <n v="321836"/>
    <n v="96551"/>
    <n v="19249"/>
    <n v="0"/>
    <n v="115800"/>
  </r>
  <r>
    <x v="4"/>
    <x v="4"/>
    <s v="53rd"/>
    <n v="0"/>
    <n v="334858"/>
    <n v="0"/>
    <n v="334858"/>
    <n v="0"/>
    <n v="1"/>
    <n v="0"/>
    <n v="0.7"/>
    <n v="0.7"/>
    <n v="321835.26086956525"/>
    <n v="143511"/>
    <n v="334858"/>
    <n v="0"/>
    <n v="478369"/>
    <n v="143511"/>
    <n v="0"/>
    <n v="0"/>
    <n v="143511"/>
  </r>
  <r>
    <x v="5"/>
    <x v="5"/>
    <s v="n/a"/>
    <n v="0"/>
    <n v="0"/>
    <n v="0"/>
    <n v="0"/>
    <n v="0"/>
    <n v="0"/>
    <n v="0"/>
    <n v="0.7"/>
    <n v="0.7"/>
    <n v="452135.71428571426"/>
    <n v="0"/>
    <n v="0"/>
    <n v="0"/>
    <n v="0"/>
    <n v="0"/>
    <n v="0"/>
    <n v="0"/>
    <n v="0"/>
  </r>
  <r>
    <x v="6"/>
    <x v="6"/>
    <s v="n/a"/>
    <n v="0"/>
    <n v="0"/>
    <n v="0"/>
    <n v="0"/>
    <n v="0"/>
    <n v="0"/>
    <n v="0"/>
    <n v="0.7"/>
    <n v="0.7"/>
    <n v="354585.4"/>
    <n v="0"/>
    <n v="0"/>
    <n v="0"/>
    <n v="0"/>
    <n v="0"/>
    <n v="0"/>
    <n v="0"/>
    <n v="0"/>
  </r>
  <r>
    <x v="7"/>
    <x v="7"/>
    <s v="n/a"/>
    <n v="0"/>
    <n v="0"/>
    <n v="0"/>
    <n v="0"/>
    <n v="0"/>
    <n v="0"/>
    <n v="0"/>
    <n v="0.7"/>
    <n v="0.7"/>
    <n v="488270"/>
    <n v="0"/>
    <n v="0"/>
    <n v="0"/>
    <n v="0"/>
    <n v="0"/>
    <n v="0"/>
    <n v="0"/>
    <n v="0"/>
  </r>
  <r>
    <x v="8"/>
    <x v="8"/>
    <s v="2nd"/>
    <n v="305337"/>
    <n v="0"/>
    <n v="6662"/>
    <n v="311999"/>
    <n v="1"/>
    <n v="0"/>
    <n v="0"/>
    <n v="0.7"/>
    <n v="0.7"/>
    <n v="406111.68"/>
    <n v="305337"/>
    <n v="130859"/>
    <n v="0"/>
    <n v="436196"/>
    <n v="0"/>
    <n v="130859"/>
    <n v="-6662"/>
    <n v="124197"/>
  </r>
  <r>
    <x v="8"/>
    <x v="8"/>
    <s v="25th"/>
    <n v="0"/>
    <n v="0"/>
    <n v="0"/>
    <n v="0"/>
    <n v="1"/>
    <n v="0"/>
    <n v="0"/>
    <n v="0.7"/>
    <n v="0.7"/>
    <n v="406111.68"/>
    <n v="0"/>
    <n v="0"/>
    <n v="0"/>
    <n v="0"/>
    <n v="0"/>
    <n v="0"/>
    <n v="0"/>
    <n v="0"/>
  </r>
  <r>
    <x v="9"/>
    <x v="9"/>
    <s v="n/a"/>
    <n v="0"/>
    <n v="0"/>
    <n v="0"/>
    <n v="0"/>
    <n v="0"/>
    <n v="0"/>
    <n v="0"/>
    <n v="0.7"/>
    <n v="0.7"/>
    <n v="348829.35714285716"/>
    <n v="0"/>
    <n v="0"/>
    <n v="0"/>
    <n v="0"/>
    <n v="0"/>
    <n v="0"/>
    <n v="0"/>
    <n v="0"/>
  </r>
  <r>
    <x v="10"/>
    <x v="10"/>
    <s v="n/a"/>
    <n v="0"/>
    <n v="0"/>
    <n v="0"/>
    <n v="0"/>
    <n v="0"/>
    <n v="0"/>
    <n v="0"/>
    <n v="0.7"/>
    <n v="0.7"/>
    <n v="289892"/>
    <n v="0"/>
    <n v="0"/>
    <n v="0"/>
    <n v="0"/>
    <n v="0"/>
    <n v="0"/>
    <n v="0"/>
    <n v="0"/>
  </r>
  <r>
    <x v="11"/>
    <x v="11"/>
    <s v="n/a"/>
    <n v="0"/>
    <n v="0"/>
    <n v="0"/>
    <n v="0"/>
    <n v="0"/>
    <n v="0"/>
    <n v="0"/>
    <n v="0.7"/>
    <n v="0.7"/>
    <n v="424954.5"/>
    <n v="0"/>
    <n v="0"/>
    <n v="0"/>
    <n v="0"/>
    <n v="0"/>
    <n v="0"/>
    <n v="0"/>
    <n v="0"/>
  </r>
  <r>
    <x v="12"/>
    <x v="12"/>
    <s v="8th"/>
    <n v="0"/>
    <n v="186251"/>
    <n v="68327"/>
    <n v="254578"/>
    <n v="0"/>
    <n v="1"/>
    <n v="0"/>
    <n v="0.7"/>
    <n v="0.7"/>
    <n v="330720.0588235294"/>
    <n v="99216"/>
    <n v="231504"/>
    <n v="0"/>
    <n v="330720"/>
    <n v="99216"/>
    <n v="45253"/>
    <n v="-68327"/>
    <n v="76142"/>
  </r>
  <r>
    <x v="13"/>
    <x v="13"/>
    <s v="n/a"/>
    <n v="0"/>
    <n v="0"/>
    <n v="0"/>
    <n v="0"/>
    <n v="0"/>
    <n v="0"/>
    <n v="0"/>
    <n v="0.7"/>
    <n v="0.7"/>
    <n v="332938.22222222225"/>
    <n v="0"/>
    <n v="0"/>
    <n v="0"/>
    <n v="0"/>
    <n v="0"/>
    <n v="0"/>
    <n v="0"/>
    <n v="0"/>
  </r>
  <r>
    <x v="14"/>
    <x v="14"/>
    <s v="n/a"/>
    <n v="0"/>
    <n v="0"/>
    <n v="0"/>
    <n v="0"/>
    <n v="0"/>
    <n v="0"/>
    <n v="0"/>
    <n v="0.7"/>
    <n v="0.7"/>
    <n v="425067"/>
    <n v="0"/>
    <n v="0"/>
    <n v="0"/>
    <n v="0"/>
    <n v="0"/>
    <n v="0"/>
    <n v="0"/>
    <n v="0"/>
  </r>
  <r>
    <x v="15"/>
    <x v="15"/>
    <s v="n/a"/>
    <n v="0"/>
    <n v="0"/>
    <n v="0"/>
    <n v="0"/>
    <n v="0"/>
    <n v="0"/>
    <n v="0"/>
    <n v="0.7"/>
    <n v="0.7"/>
    <n v="339738.25"/>
    <n v="0"/>
    <n v="0"/>
    <n v="0"/>
    <n v="0"/>
    <n v="0"/>
    <n v="0"/>
    <n v="0"/>
    <n v="0"/>
  </r>
  <r>
    <x v="16"/>
    <x v="16"/>
    <s v="n/a"/>
    <n v="0"/>
    <n v="0"/>
    <n v="0"/>
    <n v="0"/>
    <n v="0"/>
    <n v="0"/>
    <n v="0"/>
    <n v="0.7"/>
    <n v="0.7"/>
    <n v="352649.16666666669"/>
    <n v="0"/>
    <n v="0"/>
    <n v="0"/>
    <n v="0"/>
    <n v="0"/>
    <n v="0"/>
    <n v="0"/>
    <n v="0"/>
  </r>
  <r>
    <x v="17"/>
    <x v="17"/>
    <s v="n/a"/>
    <n v="0"/>
    <n v="0"/>
    <n v="0"/>
    <n v="0"/>
    <n v="0"/>
    <n v="0"/>
    <n v="0"/>
    <n v="0.7"/>
    <n v="0.7"/>
    <n v="324522.5"/>
    <n v="0"/>
    <n v="0"/>
    <n v="0"/>
    <n v="0"/>
    <n v="0"/>
    <n v="0"/>
    <n v="0"/>
    <n v="0"/>
  </r>
  <r>
    <x v="18"/>
    <x v="18"/>
    <s v="n/a"/>
    <n v="0"/>
    <n v="0"/>
    <n v="0"/>
    <n v="0"/>
    <n v="0"/>
    <n v="0"/>
    <n v="0"/>
    <n v="0.7"/>
    <n v="0.7"/>
    <n v="414152.5"/>
    <n v="0"/>
    <n v="0"/>
    <n v="0"/>
    <n v="0"/>
    <n v="0"/>
    <n v="0"/>
    <n v="0"/>
    <n v="0"/>
  </r>
  <r>
    <x v="19"/>
    <x v="19"/>
    <s v="n/a"/>
    <n v="0"/>
    <n v="0"/>
    <n v="0"/>
    <n v="0"/>
    <n v="0"/>
    <n v="0"/>
    <n v="0"/>
    <n v="0.7"/>
    <n v="0.7"/>
    <n v="369271.25"/>
    <n v="0"/>
    <n v="0"/>
    <n v="0"/>
    <n v="0"/>
    <n v="0"/>
    <n v="0"/>
    <n v="0"/>
    <n v="0"/>
  </r>
  <r>
    <x v="20"/>
    <x v="20"/>
    <s v="1st"/>
    <n v="0"/>
    <n v="275376"/>
    <n v="97340"/>
    <n v="372716"/>
    <n v="1"/>
    <n v="0"/>
    <n v="0"/>
    <n v="0.7"/>
    <n v="0.7"/>
    <n v="427339.4"/>
    <n v="299138"/>
    <n v="128202"/>
    <n v="0"/>
    <n v="427340"/>
    <n v="299138"/>
    <n v="-147174"/>
    <n v="-97340"/>
    <n v="54624"/>
  </r>
  <r>
    <x v="20"/>
    <x v="20"/>
    <s v="3rd"/>
    <n v="0"/>
    <n v="286896"/>
    <n v="101314"/>
    <n v="388210"/>
    <n v="1"/>
    <n v="0"/>
    <n v="0"/>
    <n v="0.7"/>
    <n v="0.7"/>
    <n v="427339.4"/>
    <n v="299138"/>
    <n v="128202"/>
    <n v="0"/>
    <n v="427340"/>
    <n v="299138"/>
    <n v="-158694"/>
    <n v="-101314"/>
    <n v="39130"/>
  </r>
  <r>
    <x v="20"/>
    <x v="20"/>
    <s v="7th"/>
    <n v="0"/>
    <n v="267362"/>
    <n v="59475"/>
    <n v="326837"/>
    <n v="1"/>
    <n v="0"/>
    <n v="0"/>
    <n v="0.7"/>
    <n v="0.7"/>
    <n v="427339.4"/>
    <n v="299138"/>
    <n v="128202"/>
    <n v="0"/>
    <n v="427340"/>
    <n v="299138"/>
    <n v="-139160"/>
    <n v="-59475"/>
    <n v="100503"/>
  </r>
  <r>
    <x v="20"/>
    <x v="20"/>
    <s v="8th"/>
    <n v="0"/>
    <n v="310940"/>
    <n v="122605"/>
    <n v="433545"/>
    <n v="1"/>
    <n v="0"/>
    <n v="0"/>
    <n v="0.7"/>
    <n v="0.7"/>
    <n v="427339.4"/>
    <n v="299138"/>
    <n v="128202"/>
    <n v="0"/>
    <n v="427340"/>
    <n v="299138"/>
    <n v="-182738"/>
    <n v="-122605"/>
    <n v="-6205"/>
  </r>
  <r>
    <x v="21"/>
    <x v="21"/>
    <s v="n/a"/>
    <n v="0"/>
    <n v="0"/>
    <n v="0"/>
    <n v="0"/>
    <n v="0"/>
    <n v="0"/>
    <n v="0"/>
    <n v="0.7"/>
    <n v="0.7"/>
    <n v="387367.14285714284"/>
    <n v="0"/>
    <n v="0"/>
    <n v="0"/>
    <n v="0"/>
    <n v="0"/>
    <n v="0"/>
    <n v="0"/>
    <n v="0"/>
  </r>
  <r>
    <x v="22"/>
    <x v="22"/>
    <s v="n/a"/>
    <n v="0"/>
    <n v="0"/>
    <n v="0"/>
    <n v="0"/>
    <n v="0"/>
    <n v="0"/>
    <n v="0"/>
    <n v="0.7"/>
    <n v="0.7"/>
    <n v="399226.125"/>
    <n v="0"/>
    <n v="0"/>
    <n v="0"/>
    <n v="0"/>
    <n v="0"/>
    <n v="0"/>
    <n v="0"/>
    <n v="0"/>
  </r>
  <r>
    <x v="23"/>
    <x v="23"/>
    <s v="4th"/>
    <n v="255971"/>
    <n v="0"/>
    <n v="0"/>
    <n v="255971"/>
    <n v="1"/>
    <n v="0"/>
    <n v="0"/>
    <n v="0.7"/>
    <n v="0.7"/>
    <n v="323958.33333333331"/>
    <n v="255971"/>
    <n v="109702"/>
    <n v="0"/>
    <n v="365673"/>
    <n v="0"/>
    <n v="109702"/>
    <n v="0"/>
    <n v="109702"/>
  </r>
  <r>
    <x v="24"/>
    <x v="24"/>
    <s v="n/a"/>
    <n v="0"/>
    <n v="0"/>
    <n v="0"/>
    <n v="0"/>
    <n v="0"/>
    <n v="0"/>
    <n v="0"/>
    <n v="0.7"/>
    <n v="0.7"/>
    <n v="371677.625"/>
    <n v="0"/>
    <n v="0"/>
    <n v="0"/>
    <n v="0"/>
    <n v="0"/>
    <n v="0"/>
    <n v="0"/>
    <n v="0"/>
  </r>
  <r>
    <x v="25"/>
    <x v="25"/>
    <s v="n/a"/>
    <n v="0"/>
    <n v="0"/>
    <n v="0"/>
    <n v="0"/>
    <n v="0"/>
    <n v="0"/>
    <n v="0"/>
    <n v="0.7"/>
    <n v="0.7"/>
    <n v="601509"/>
    <n v="0"/>
    <n v="0"/>
    <n v="0"/>
    <n v="0"/>
    <n v="0"/>
    <n v="0"/>
    <n v="0"/>
    <n v="0"/>
  </r>
  <r>
    <x v="26"/>
    <x v="26"/>
    <s v="n/a"/>
    <n v="0"/>
    <n v="0"/>
    <n v="0"/>
    <n v="0"/>
    <n v="0"/>
    <n v="0"/>
    <n v="0"/>
    <n v="0.7"/>
    <n v="0.7"/>
    <n v="313766"/>
    <n v="0"/>
    <n v="0"/>
    <n v="0"/>
    <n v="0"/>
    <n v="0"/>
    <n v="0"/>
    <n v="0"/>
    <n v="0"/>
  </r>
  <r>
    <x v="27"/>
    <x v="27"/>
    <s v="n/a"/>
    <n v="0"/>
    <n v="0"/>
    <n v="0"/>
    <n v="0"/>
    <n v="0"/>
    <n v="0"/>
    <n v="0"/>
    <n v="0.7"/>
    <n v="0.7"/>
    <n v="338901.75"/>
    <n v="0"/>
    <n v="0"/>
    <n v="0"/>
    <n v="0"/>
    <n v="0"/>
    <n v="0"/>
    <n v="0"/>
    <n v="0"/>
  </r>
  <r>
    <x v="28"/>
    <x v="28"/>
    <s v="n/a"/>
    <n v="0"/>
    <n v="0"/>
    <n v="0"/>
    <n v="0"/>
    <n v="0"/>
    <n v="0"/>
    <n v="0"/>
    <n v="0.7"/>
    <n v="0.7"/>
    <n v="393551"/>
    <n v="0"/>
    <n v="0"/>
    <n v="0"/>
    <n v="0"/>
    <n v="0"/>
    <n v="0"/>
    <n v="0"/>
    <n v="0"/>
  </r>
  <r>
    <x v="29"/>
    <x v="29"/>
    <s v="n/a"/>
    <n v="0"/>
    <n v="0"/>
    <n v="0"/>
    <n v="0"/>
    <n v="0"/>
    <n v="0"/>
    <n v="0"/>
    <n v="0.7"/>
    <n v="0.7"/>
    <n v="369410.25"/>
    <n v="0"/>
    <n v="0"/>
    <n v="0"/>
    <n v="0"/>
    <n v="0"/>
    <n v="0"/>
    <n v="0"/>
    <n v="0"/>
  </r>
  <r>
    <x v="30"/>
    <x v="30"/>
    <s v="n/a"/>
    <n v="0"/>
    <n v="0"/>
    <n v="0"/>
    <n v="0"/>
    <n v="0"/>
    <n v="0"/>
    <n v="0"/>
    <n v="0.7"/>
    <n v="0.7"/>
    <n v="301228"/>
    <n v="0"/>
    <n v="0"/>
    <n v="0"/>
    <n v="0"/>
    <n v="0"/>
    <n v="0"/>
    <n v="0"/>
    <n v="0"/>
  </r>
  <r>
    <x v="31"/>
    <x v="31"/>
    <s v="5th"/>
    <n v="0"/>
    <n v="229125"/>
    <n v="48784"/>
    <n v="277909"/>
    <n v="0"/>
    <n v="1"/>
    <n v="0"/>
    <n v="0.7"/>
    <n v="0.7"/>
    <n v="322418.40000000002"/>
    <n v="98196"/>
    <n v="229125"/>
    <n v="0"/>
    <n v="327321"/>
    <n v="98196"/>
    <n v="0"/>
    <n v="-48784"/>
    <n v="49412"/>
  </r>
  <r>
    <x v="31"/>
    <x v="31"/>
    <s v="16th"/>
    <n v="0"/>
    <n v="218471"/>
    <n v="47589"/>
    <n v="266060"/>
    <n v="0"/>
    <n v="1"/>
    <n v="0"/>
    <n v="0.7"/>
    <n v="0.7"/>
    <n v="322418.40000000002"/>
    <n v="96726"/>
    <n v="225693"/>
    <n v="0"/>
    <n v="322419"/>
    <n v="96726"/>
    <n v="7222"/>
    <n v="-47589"/>
    <n v="56359"/>
  </r>
  <r>
    <x v="32"/>
    <x v="32"/>
    <s v="12th"/>
    <n v="0"/>
    <n v="341457"/>
    <n v="0"/>
    <n v="341457"/>
    <n v="0"/>
    <n v="1"/>
    <n v="0"/>
    <n v="0.7"/>
    <n v="0.7"/>
    <n v="415315.66666666669"/>
    <n v="146339"/>
    <n v="341457"/>
    <n v="0"/>
    <n v="487796"/>
    <n v="146339"/>
    <n v="0"/>
    <n v="0"/>
    <n v="146339"/>
  </r>
  <r>
    <x v="33"/>
    <x v="33"/>
    <s v="n/a"/>
    <n v="0"/>
    <n v="0"/>
    <n v="0"/>
    <n v="0"/>
    <n v="0"/>
    <n v="0"/>
    <n v="0"/>
    <n v="0.7"/>
    <n v="0.7"/>
    <n v="355598"/>
    <n v="0"/>
    <n v="0"/>
    <n v="0"/>
    <n v="0"/>
    <n v="0"/>
    <n v="0"/>
    <n v="0"/>
    <n v="0"/>
  </r>
  <r>
    <x v="34"/>
    <x v="34"/>
    <s v="n/a"/>
    <n v="0"/>
    <n v="0"/>
    <n v="0"/>
    <n v="0"/>
    <n v="0"/>
    <n v="0"/>
    <n v="0"/>
    <n v="0.7"/>
    <n v="0.7"/>
    <n v="360096.25"/>
    <n v="0"/>
    <n v="0"/>
    <n v="0"/>
    <n v="0"/>
    <n v="0"/>
    <n v="0"/>
    <n v="0"/>
    <n v="0"/>
  </r>
  <r>
    <x v="35"/>
    <x v="35"/>
    <s v="n/a"/>
    <n v="0"/>
    <n v="0"/>
    <n v="0"/>
    <n v="0"/>
    <n v="0"/>
    <n v="0"/>
    <n v="0"/>
    <n v="0.7"/>
    <n v="0.7"/>
    <n v="310276.59999999998"/>
    <n v="0"/>
    <n v="0"/>
    <n v="0"/>
    <n v="0"/>
    <n v="0"/>
    <n v="0"/>
    <n v="0"/>
    <n v="0"/>
  </r>
  <r>
    <x v="36"/>
    <x v="36"/>
    <s v="n/a"/>
    <n v="0"/>
    <n v="0"/>
    <n v="0"/>
    <n v="0"/>
    <n v="0"/>
    <n v="0"/>
    <n v="0"/>
    <n v="0.7"/>
    <n v="0.7"/>
    <n v="461637.8"/>
    <n v="0"/>
    <n v="0"/>
    <n v="0"/>
    <n v="0"/>
    <n v="0"/>
    <n v="0"/>
    <n v="0"/>
    <n v="0"/>
  </r>
  <r>
    <x v="37"/>
    <x v="37"/>
    <s v="n/a"/>
    <n v="0"/>
    <n v="0"/>
    <n v="0"/>
    <n v="0"/>
    <n v="0"/>
    <n v="0"/>
    <n v="0"/>
    <n v="0.7"/>
    <n v="0.7"/>
    <n v="376628.16666666669"/>
    <n v="0"/>
    <n v="0"/>
    <n v="0"/>
    <n v="0"/>
    <n v="0"/>
    <n v="0"/>
    <n v="0"/>
    <n v="0"/>
  </r>
  <r>
    <x v="38"/>
    <x v="38"/>
    <s v="1st"/>
    <n v="0"/>
    <n v="158550"/>
    <n v="65310"/>
    <n v="223860"/>
    <n v="0"/>
    <n v="1"/>
    <n v="0"/>
    <n v="0.7"/>
    <n v="0.7"/>
    <n v="264557"/>
    <n v="79367"/>
    <n v="185190"/>
    <n v="0"/>
    <n v="264557"/>
    <n v="79367"/>
    <n v="26640"/>
    <n v="-65310"/>
    <n v="40697"/>
  </r>
  <r>
    <x v="39"/>
    <x v="39"/>
    <s v="n/a"/>
    <n v="0"/>
    <n v="0"/>
    <n v="0"/>
    <n v="0"/>
    <n v="0"/>
    <n v="0"/>
    <n v="0"/>
    <n v="0.7"/>
    <n v="0.7"/>
    <n v="357920.28571428574"/>
    <n v="0"/>
    <n v="0"/>
    <n v="0"/>
    <n v="0"/>
    <n v="0"/>
    <n v="0"/>
    <n v="0"/>
    <n v="0"/>
  </r>
  <r>
    <x v="40"/>
    <x v="40"/>
    <s v="At-large"/>
    <n v="321984"/>
    <n v="0"/>
    <n v="75748"/>
    <n v="397732"/>
    <n v="1"/>
    <n v="0"/>
    <n v="0"/>
    <n v="0.7"/>
    <n v="0.7"/>
    <n v="397732"/>
    <n v="321984"/>
    <n v="137993"/>
    <n v="0"/>
    <n v="459977"/>
    <n v="0"/>
    <n v="137993"/>
    <n v="-75748"/>
    <n v="62245"/>
  </r>
  <r>
    <x v="41"/>
    <x v="41"/>
    <s v="5th"/>
    <n v="0"/>
    <n v="252155"/>
    <n v="14"/>
    <n v="252169"/>
    <n v="0"/>
    <n v="1"/>
    <n v="0"/>
    <n v="0.7"/>
    <n v="0.7"/>
    <n v="323696.875"/>
    <n v="108066"/>
    <n v="252155"/>
    <n v="0"/>
    <n v="360221"/>
    <n v="108066"/>
    <n v="0"/>
    <n v="-14"/>
    <n v="108052"/>
  </r>
  <r>
    <x v="42"/>
    <x v="42"/>
    <s v="n/a"/>
    <n v="0"/>
    <n v="0"/>
    <n v="0"/>
    <n v="0"/>
    <n v="0"/>
    <n v="0"/>
    <n v="0"/>
    <n v="0.7"/>
    <n v="0.7"/>
    <n v="308156.27777777775"/>
    <n v="0"/>
    <n v="0"/>
    <n v="0"/>
    <n v="0"/>
    <n v="0"/>
    <n v="0"/>
    <n v="0"/>
    <n v="0"/>
  </r>
  <r>
    <x v="43"/>
    <x v="43"/>
    <s v="n/a"/>
    <n v="0"/>
    <n v="0"/>
    <n v="0"/>
    <n v="0"/>
    <n v="0"/>
    <n v="0"/>
    <n v="0"/>
    <n v="0.7"/>
    <n v="0.7"/>
    <n v="358058"/>
    <n v="0"/>
    <n v="0"/>
    <n v="0"/>
    <n v="0"/>
    <n v="0"/>
    <n v="0"/>
    <n v="0"/>
    <n v="0"/>
  </r>
  <r>
    <x v="44"/>
    <x v="44"/>
    <s v="n/a"/>
    <n v="0"/>
    <n v="0"/>
    <n v="0"/>
    <n v="0"/>
    <n v="0"/>
    <n v="0"/>
    <n v="0"/>
    <n v="0.7"/>
    <n v="0.7"/>
    <n v="370968"/>
    <n v="0"/>
    <n v="0"/>
    <n v="0"/>
    <n v="0"/>
    <n v="0"/>
    <n v="0"/>
    <n v="0"/>
    <n v="0"/>
  </r>
  <r>
    <x v="45"/>
    <x v="45"/>
    <s v="9th"/>
    <n v="271851"/>
    <n v="0"/>
    <n v="17423"/>
    <n v="289274"/>
    <n v="1"/>
    <n v="0"/>
    <n v="0"/>
    <n v="0.7"/>
    <n v="0.7"/>
    <n v="404616.2"/>
    <n v="283231"/>
    <n v="121385"/>
    <n v="0"/>
    <n v="404616"/>
    <n v="11380"/>
    <n v="121385"/>
    <n v="-17423"/>
    <n v="115342"/>
  </r>
  <r>
    <x v="46"/>
    <x v="46"/>
    <s v="10th"/>
    <n v="0"/>
    <n v="288977"/>
    <n v="51430"/>
    <n v="340407"/>
    <n v="0"/>
    <n v="1"/>
    <n v="0"/>
    <n v="0.7"/>
    <n v="0.7"/>
    <n v="400425.11111111112"/>
    <n v="123847"/>
    <n v="288977"/>
    <n v="0"/>
    <n v="412824"/>
    <n v="123847"/>
    <n v="0"/>
    <n v="-51430"/>
    <n v="72417"/>
  </r>
  <r>
    <x v="47"/>
    <x v="47"/>
    <s v="n/a"/>
    <n v="0"/>
    <n v="0"/>
    <n v="0"/>
    <n v="0"/>
    <n v="0"/>
    <n v="0"/>
    <n v="0"/>
    <n v="0.7"/>
    <n v="0.7"/>
    <n v="253795"/>
    <n v="0"/>
    <n v="0"/>
    <n v="0"/>
    <n v="0"/>
    <n v="0"/>
    <n v="0"/>
    <n v="0"/>
    <n v="0"/>
  </r>
  <r>
    <x v="48"/>
    <x v="48"/>
    <s v="n/a"/>
    <n v="0"/>
    <n v="0"/>
    <n v="0"/>
    <n v="0"/>
    <n v="0"/>
    <n v="0"/>
    <n v="0"/>
    <n v="0.7"/>
    <n v="0.7"/>
    <n v="404756.375"/>
    <n v="0"/>
    <n v="0"/>
    <n v="0"/>
    <n v="0"/>
    <n v="0"/>
    <n v="0"/>
    <n v="0"/>
    <n v="0"/>
  </r>
  <r>
    <x v="49"/>
    <x v="49"/>
    <s v="n/a"/>
    <n v="0"/>
    <n v="0"/>
    <n v="0"/>
    <n v="0"/>
    <n v="0"/>
    <n v="0"/>
    <n v="0"/>
    <n v="0.7"/>
    <n v="0.7"/>
    <n v="278503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F1F87D-173E-4549-BBF0-C107EF6CFF11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F54" firstHeaderRow="0" firstDataRow="1" firstDataCol="2"/>
  <pivotFields count="21"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Row" compact="0" outline="0" showAll="0" defaultSubtotal="0">
      <items count="50">
        <item x="1"/>
        <item x="0"/>
        <item x="3"/>
        <item x="2"/>
        <item x="4"/>
        <item x="5"/>
        <item x="6"/>
        <item x="7"/>
        <item x="8"/>
        <item x="9"/>
        <item x="10"/>
        <item x="14"/>
        <item x="11"/>
        <item x="12"/>
        <item x="13"/>
        <item x="15"/>
        <item x="16"/>
        <item x="17"/>
        <item x="20"/>
        <item x="19"/>
        <item x="18"/>
        <item x="21"/>
        <item x="22"/>
        <item x="24"/>
        <item x="23"/>
        <item x="25"/>
        <item x="32"/>
        <item x="33"/>
        <item x="26"/>
        <item x="28"/>
        <item x="29"/>
        <item x="30"/>
        <item x="27"/>
        <item x="31"/>
        <item x="34"/>
        <item x="35"/>
        <item x="36"/>
        <item x="37"/>
        <item x="38"/>
        <item x="39"/>
        <item x="40"/>
        <item x="41"/>
        <item x="42"/>
        <item x="43"/>
        <item x="45"/>
        <item x="44"/>
        <item x="46"/>
        <item x="48"/>
        <item x="47"/>
        <item x="49"/>
      </items>
    </pivotField>
    <pivotField compact="0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outline="0" showAll="0"/>
    <pivotField compact="0" outline="0" showAll="0"/>
    <pivotField compact="0" outline="0" showAll="0"/>
    <pivotField compact="0" numFmtId="9" outline="0" showAll="0"/>
    <pivotField compact="0" numFmtId="9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  <pivotField dataField="1" compact="0" numFmtId="3" outline="0" showAll="0"/>
  </pivotFields>
  <rowFields count="2">
    <field x="0"/>
    <field x="1"/>
  </rowFields>
  <rowItems count="51">
    <i>
      <x/>
      <x v="1"/>
    </i>
    <i>
      <x v="1"/>
      <x/>
    </i>
    <i>
      <x v="2"/>
      <x v="3"/>
    </i>
    <i>
      <x v="3"/>
      <x v="2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2"/>
    </i>
    <i>
      <x v="12"/>
      <x v="13"/>
    </i>
    <i>
      <x v="13"/>
      <x v="14"/>
    </i>
    <i>
      <x v="14"/>
      <x v="11"/>
    </i>
    <i>
      <x v="15"/>
      <x v="15"/>
    </i>
    <i>
      <x v="16"/>
      <x v="16"/>
    </i>
    <i>
      <x v="17"/>
      <x v="17"/>
    </i>
    <i>
      <x v="18"/>
      <x v="20"/>
    </i>
    <i>
      <x v="19"/>
      <x v="19"/>
    </i>
    <i>
      <x v="20"/>
      <x v="18"/>
    </i>
    <i>
      <x v="21"/>
      <x v="21"/>
    </i>
    <i>
      <x v="22"/>
      <x v="22"/>
    </i>
    <i>
      <x v="23"/>
      <x v="24"/>
    </i>
    <i>
      <x v="24"/>
      <x v="23"/>
    </i>
    <i>
      <x v="25"/>
      <x v="25"/>
    </i>
    <i>
      <x v="26"/>
      <x v="28"/>
    </i>
    <i>
      <x v="27"/>
      <x v="32"/>
    </i>
    <i>
      <x v="28"/>
      <x v="29"/>
    </i>
    <i>
      <x v="29"/>
      <x v="30"/>
    </i>
    <i>
      <x v="30"/>
      <x v="31"/>
    </i>
    <i>
      <x v="31"/>
      <x v="33"/>
    </i>
    <i>
      <x v="32"/>
      <x v="26"/>
    </i>
    <i>
      <x v="33"/>
      <x v="27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5"/>
    </i>
    <i>
      <x v="45"/>
      <x v="44"/>
    </i>
    <i>
      <x v="46"/>
      <x v="46"/>
    </i>
    <i>
      <x v="47"/>
      <x v="48"/>
    </i>
    <i>
      <x v="48"/>
      <x v="47"/>
    </i>
    <i>
      <x v="49"/>
      <x v="4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REP4" fld="17" baseField="0" baseItem="0"/>
    <dataField name="Sum of DEM4" fld="18" baseField="0" baseItem="0"/>
    <dataField name="Sum of OTH4" fld="19" baseField="0" baseItem="0"/>
    <dataField name="Sum of TOT4" fld="20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3" dT="2021-12-28T14:22:02.41" personId="{BFB7C5E9-D75C-0948-BA40-2A17D1A5662A}" id="{B9301EB0-B68E-E345-B1CE-1F112063A8AE}">
    <text>One uncontested district. Use Presidential total as a proxy.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workbookViewId="0">
      <pane xSplit="1" ySplit="2" topLeftCell="E3" activePane="bottomRight" state="frozen"/>
      <selection pane="topRight" activeCell="B1" sqref="B1"/>
      <selection pane="bottomLeft" activeCell="A5" sqref="A5"/>
      <selection pane="bottomRight" activeCell="O3" sqref="O3"/>
    </sheetView>
  </sheetViews>
  <sheetFormatPr baseColWidth="10" defaultRowHeight="16" x14ac:dyDescent="0.2"/>
  <cols>
    <col min="1" max="1" width="15.1640625" customWidth="1"/>
    <col min="2" max="2" width="4.1640625" bestFit="1" customWidth="1"/>
    <col min="3" max="3" width="10.83203125" style="13"/>
    <col min="4" max="5" width="10.83203125" style="3"/>
    <col min="6" max="6" width="12.1640625" style="3" customWidth="1"/>
    <col min="7" max="7" width="10.83203125" style="13" customWidth="1"/>
    <col min="8" max="9" width="10.83203125" style="3" customWidth="1"/>
    <col min="10" max="10" width="10.83203125" style="24" customWidth="1"/>
    <col min="11" max="13" width="10.83203125" style="3" customWidth="1"/>
    <col min="14" max="14" width="10.83203125" style="24" customWidth="1"/>
    <col min="15" max="18" width="10.83203125" style="44" customWidth="1"/>
    <col min="19" max="19" width="5.83203125" style="17" customWidth="1"/>
    <col min="20" max="22" width="5.83203125" customWidth="1"/>
    <col min="23" max="23" width="10.83203125" style="62"/>
    <col min="24" max="24" width="10.83203125" style="63"/>
    <col min="25" max="25" width="46.5" style="17" bestFit="1" customWidth="1"/>
  </cols>
  <sheetData>
    <row r="1" spans="1:26" s="9" customFormat="1" x14ac:dyDescent="0.2">
      <c r="A1" s="1"/>
      <c r="B1" s="1" t="s">
        <v>14</v>
      </c>
      <c r="C1" s="14"/>
      <c r="D1" s="11" t="s">
        <v>120</v>
      </c>
      <c r="E1" s="8"/>
      <c r="F1" s="8"/>
      <c r="G1" s="22"/>
      <c r="H1" s="27" t="s">
        <v>126</v>
      </c>
      <c r="I1" s="23"/>
      <c r="J1" s="26" t="s">
        <v>124</v>
      </c>
      <c r="K1" s="22"/>
      <c r="L1" s="27" t="s">
        <v>165</v>
      </c>
      <c r="M1" s="23"/>
      <c r="N1" s="54"/>
      <c r="O1" s="22"/>
      <c r="P1" s="27" t="s">
        <v>166</v>
      </c>
      <c r="Q1" s="23"/>
      <c r="R1" s="54"/>
      <c r="S1" s="15"/>
      <c r="T1" s="4" t="s">
        <v>121</v>
      </c>
      <c r="U1" s="1"/>
      <c r="V1" s="1"/>
      <c r="W1" s="56" t="s">
        <v>175</v>
      </c>
      <c r="X1" s="57"/>
      <c r="Y1" s="15"/>
    </row>
    <row r="2" spans="1:26" s="10" customFormat="1" x14ac:dyDescent="0.2">
      <c r="A2" s="1" t="s">
        <v>0</v>
      </c>
      <c r="B2" s="1" t="s">
        <v>104</v>
      </c>
      <c r="C2" s="15" t="s">
        <v>114</v>
      </c>
      <c r="D2" s="1" t="s">
        <v>113</v>
      </c>
      <c r="E2" s="12" t="s">
        <v>112</v>
      </c>
      <c r="F2" s="8" t="s">
        <v>111</v>
      </c>
      <c r="G2" s="22" t="s">
        <v>127</v>
      </c>
      <c r="H2" s="23" t="s">
        <v>122</v>
      </c>
      <c r="I2" s="23" t="s">
        <v>123</v>
      </c>
      <c r="J2" s="26" t="s">
        <v>125</v>
      </c>
      <c r="K2" s="22" t="s">
        <v>159</v>
      </c>
      <c r="L2" s="23" t="s">
        <v>160</v>
      </c>
      <c r="M2" s="23" t="s">
        <v>161</v>
      </c>
      <c r="N2" s="54" t="s">
        <v>162</v>
      </c>
      <c r="O2" s="22" t="s">
        <v>167</v>
      </c>
      <c r="P2" s="23" t="s">
        <v>168</v>
      </c>
      <c r="Q2" s="23" t="s">
        <v>169</v>
      </c>
      <c r="R2" s="54" t="s">
        <v>170</v>
      </c>
      <c r="S2" s="15" t="s">
        <v>110</v>
      </c>
      <c r="T2" s="1" t="s">
        <v>109</v>
      </c>
      <c r="U2" s="1" t="s">
        <v>108</v>
      </c>
      <c r="V2" s="1" t="s">
        <v>119</v>
      </c>
      <c r="W2" s="58" t="s">
        <v>176</v>
      </c>
      <c r="X2" s="59" t="s">
        <v>177</v>
      </c>
      <c r="Y2" s="15" t="s">
        <v>15</v>
      </c>
    </row>
    <row r="3" spans="1:26" x14ac:dyDescent="0.2">
      <c r="A3" t="s">
        <v>16</v>
      </c>
      <c r="B3" t="s">
        <v>17</v>
      </c>
      <c r="C3" s="13">
        <v>1416012</v>
      </c>
      <c r="D3" s="3">
        <v>608809</v>
      </c>
      <c r="E3" s="6">
        <f t="shared" ref="E3" si="0">F3-D3-C3</f>
        <v>26838</v>
      </c>
      <c r="F3" s="3">
        <v>2051659</v>
      </c>
      <c r="G3" s="30">
        <v>778752</v>
      </c>
      <c r="H3" s="31">
        <v>2</v>
      </c>
      <c r="I3" s="31">
        <v>1</v>
      </c>
      <c r="J3" s="32">
        <f t="shared" ref="J3:J34" si="1">(F3-G3)/(V3-SUM(H3:I3))</f>
        <v>318226.75</v>
      </c>
      <c r="K3" s="31">
        <v>96747</v>
      </c>
      <c r="L3" s="31">
        <v>225966</v>
      </c>
      <c r="M3" s="31">
        <v>-25756</v>
      </c>
      <c r="N3" s="55">
        <v>296957</v>
      </c>
      <c r="O3" s="44">
        <f>C3+K3</f>
        <v>1512759</v>
      </c>
      <c r="P3" s="44">
        <f>D3+L3</f>
        <v>834775</v>
      </c>
      <c r="Q3" s="44">
        <f>E3+M3</f>
        <v>1082</v>
      </c>
      <c r="R3" s="44">
        <f>F3+N3</f>
        <v>2348616</v>
      </c>
      <c r="S3" s="33">
        <f t="shared" ref="S3:S52" si="2">V3-T3-U3</f>
        <v>6</v>
      </c>
      <c r="T3">
        <v>1</v>
      </c>
      <c r="U3">
        <v>0</v>
      </c>
      <c r="V3" s="38">
        <v>7</v>
      </c>
      <c r="W3" s="60">
        <f>O3/SUM(O3:P3)</f>
        <v>0.64440344633986135</v>
      </c>
      <c r="X3" s="61">
        <f>S3/SUM(S3:T3)</f>
        <v>0.8571428571428571</v>
      </c>
    </row>
    <row r="4" spans="1:26" x14ac:dyDescent="0.2">
      <c r="A4" t="s">
        <v>18</v>
      </c>
      <c r="B4" t="s">
        <v>19</v>
      </c>
      <c r="C4" s="13">
        <v>192126</v>
      </c>
      <c r="D4" s="3">
        <v>159856</v>
      </c>
      <c r="E4" s="6">
        <f t="shared" ref="E4:E52" si="3">F4-D4-C4</f>
        <v>1183</v>
      </c>
      <c r="F4" s="3">
        <v>353165</v>
      </c>
      <c r="G4" s="30">
        <v>0</v>
      </c>
      <c r="H4" s="31">
        <v>0</v>
      </c>
      <c r="I4" s="31">
        <v>0</v>
      </c>
      <c r="J4" s="32">
        <f t="shared" si="1"/>
        <v>353165</v>
      </c>
      <c r="K4" s="31">
        <v>0</v>
      </c>
      <c r="L4" s="31">
        <v>0</v>
      </c>
      <c r="M4" s="31">
        <v>0</v>
      </c>
      <c r="N4" s="55">
        <v>0</v>
      </c>
      <c r="O4" s="44">
        <f t="shared" ref="O4:O52" si="4">C4+K4</f>
        <v>192126</v>
      </c>
      <c r="P4" s="44">
        <f t="shared" ref="P4:P52" si="5">D4+L4</f>
        <v>159856</v>
      </c>
      <c r="Q4" s="44">
        <f t="shared" ref="Q4:Q52" si="6">E4+M4</f>
        <v>1183</v>
      </c>
      <c r="R4" s="44">
        <f t="shared" ref="R4:R52" si="7">F4+N4</f>
        <v>353165</v>
      </c>
      <c r="S4" s="33">
        <f t="shared" si="2"/>
        <v>1</v>
      </c>
      <c r="T4">
        <v>0</v>
      </c>
      <c r="U4">
        <v>0</v>
      </c>
      <c r="V4" s="38">
        <v>1</v>
      </c>
      <c r="W4" s="60">
        <f t="shared" ref="W4:W52" si="8">O4/SUM(O4:P4)</f>
        <v>0.54584041229381053</v>
      </c>
      <c r="X4" s="61">
        <f t="shared" ref="X4:X52" si="9">S4/SUM(S4:T4)</f>
        <v>1</v>
      </c>
    </row>
    <row r="5" spans="1:26" x14ac:dyDescent="0.2">
      <c r="A5" t="s">
        <v>20</v>
      </c>
      <c r="B5" t="s">
        <v>3</v>
      </c>
      <c r="C5" s="13">
        <v>1638516</v>
      </c>
      <c r="D5" s="3">
        <v>1629318</v>
      </c>
      <c r="E5" s="6">
        <f t="shared" si="3"/>
        <v>415</v>
      </c>
      <c r="F5" s="3">
        <v>3268249</v>
      </c>
      <c r="G5" s="30">
        <v>0</v>
      </c>
      <c r="H5" s="31">
        <v>0</v>
      </c>
      <c r="I5" s="31">
        <v>0</v>
      </c>
      <c r="J5" s="32">
        <f t="shared" si="1"/>
        <v>363138.77777777775</v>
      </c>
      <c r="K5" s="31">
        <v>0</v>
      </c>
      <c r="L5" s="31">
        <v>0</v>
      </c>
      <c r="M5" s="31">
        <v>0</v>
      </c>
      <c r="N5" s="55">
        <v>0</v>
      </c>
      <c r="O5" s="44">
        <f t="shared" si="4"/>
        <v>1638516</v>
      </c>
      <c r="P5" s="44">
        <f t="shared" si="5"/>
        <v>1629318</v>
      </c>
      <c r="Q5" s="44">
        <f t="shared" si="6"/>
        <v>415</v>
      </c>
      <c r="R5" s="44">
        <f t="shared" si="7"/>
        <v>3268249</v>
      </c>
      <c r="S5" s="33">
        <f t="shared" si="2"/>
        <v>4</v>
      </c>
      <c r="T5">
        <v>5</v>
      </c>
      <c r="U5">
        <v>0</v>
      </c>
      <c r="V5" s="38">
        <v>9</v>
      </c>
      <c r="W5" s="60">
        <f t="shared" si="8"/>
        <v>0.50140735422913163</v>
      </c>
      <c r="X5" s="61">
        <f t="shared" si="9"/>
        <v>0.44444444444444442</v>
      </c>
    </row>
    <row r="6" spans="1:26" x14ac:dyDescent="0.2">
      <c r="A6" t="s">
        <v>21</v>
      </c>
      <c r="B6" t="s">
        <v>22</v>
      </c>
      <c r="C6" s="13">
        <v>828266</v>
      </c>
      <c r="D6" s="3">
        <v>330485</v>
      </c>
      <c r="E6" s="6">
        <f t="shared" si="3"/>
        <v>20645</v>
      </c>
      <c r="F6" s="3">
        <v>1179396</v>
      </c>
      <c r="G6" s="30">
        <v>237596</v>
      </c>
      <c r="H6" s="31">
        <v>1</v>
      </c>
      <c r="I6" s="31">
        <v>0</v>
      </c>
      <c r="J6" s="32">
        <f t="shared" si="1"/>
        <v>313933.33333333331</v>
      </c>
      <c r="K6" s="31">
        <v>0</v>
      </c>
      <c r="L6" s="31">
        <v>101827</v>
      </c>
      <c r="M6" s="31">
        <v>0</v>
      </c>
      <c r="N6" s="55">
        <v>101827</v>
      </c>
      <c r="O6" s="44">
        <f t="shared" si="4"/>
        <v>828266</v>
      </c>
      <c r="P6" s="44">
        <f t="shared" si="5"/>
        <v>432312</v>
      </c>
      <c r="Q6" s="44">
        <f t="shared" si="6"/>
        <v>20645</v>
      </c>
      <c r="R6" s="44">
        <f t="shared" si="7"/>
        <v>1281223</v>
      </c>
      <c r="S6" s="33">
        <f t="shared" si="2"/>
        <v>4</v>
      </c>
      <c r="T6">
        <v>0</v>
      </c>
      <c r="U6">
        <v>0</v>
      </c>
      <c r="V6" s="38">
        <v>4</v>
      </c>
      <c r="W6" s="60">
        <f t="shared" si="8"/>
        <v>0.6570525584295458</v>
      </c>
      <c r="X6" s="61">
        <f t="shared" si="9"/>
        <v>1</v>
      </c>
    </row>
    <row r="7" spans="1:26" x14ac:dyDescent="0.2">
      <c r="A7" t="s">
        <v>23</v>
      </c>
      <c r="B7" t="s">
        <v>24</v>
      </c>
      <c r="C7" s="13">
        <v>5640667</v>
      </c>
      <c r="D7" s="3">
        <v>11084234</v>
      </c>
      <c r="E7" s="6">
        <f t="shared" si="3"/>
        <v>0</v>
      </c>
      <c r="F7" s="3">
        <v>16724901</v>
      </c>
      <c r="G7" s="30">
        <v>1920479</v>
      </c>
      <c r="H7" s="31">
        <v>0</v>
      </c>
      <c r="I7" s="31">
        <v>7</v>
      </c>
      <c r="J7" s="32">
        <f t="shared" si="1"/>
        <v>321835.26086956525</v>
      </c>
      <c r="K7" s="31">
        <v>846005</v>
      </c>
      <c r="L7" s="31">
        <v>53529</v>
      </c>
      <c r="M7" s="31">
        <v>0</v>
      </c>
      <c r="N7" s="55">
        <v>899534</v>
      </c>
      <c r="O7" s="44">
        <f t="shared" si="4"/>
        <v>6486672</v>
      </c>
      <c r="P7" s="44">
        <f t="shared" si="5"/>
        <v>11137763</v>
      </c>
      <c r="Q7" s="44">
        <f t="shared" si="6"/>
        <v>0</v>
      </c>
      <c r="R7" s="44">
        <f t="shared" si="7"/>
        <v>17624435</v>
      </c>
      <c r="S7" s="33">
        <f t="shared" si="2"/>
        <v>11</v>
      </c>
      <c r="T7">
        <v>42</v>
      </c>
      <c r="U7">
        <v>0</v>
      </c>
      <c r="V7" s="38">
        <v>53</v>
      </c>
      <c r="W7" s="60">
        <f t="shared" si="8"/>
        <v>0.36804992613947624</v>
      </c>
      <c r="X7" s="61">
        <f t="shared" si="9"/>
        <v>0.20754716981132076</v>
      </c>
    </row>
    <row r="8" spans="1:26" x14ac:dyDescent="0.2">
      <c r="A8" t="s">
        <v>25</v>
      </c>
      <c r="B8" t="s">
        <v>26</v>
      </c>
      <c r="C8" s="13">
        <v>1378248</v>
      </c>
      <c r="D8" s="3">
        <v>1679052</v>
      </c>
      <c r="E8" s="6">
        <f t="shared" si="3"/>
        <v>107650</v>
      </c>
      <c r="F8" s="3">
        <v>3164950</v>
      </c>
      <c r="G8" s="30">
        <v>0</v>
      </c>
      <c r="H8" s="31">
        <v>0</v>
      </c>
      <c r="I8" s="31">
        <v>0</v>
      </c>
      <c r="J8" s="32">
        <f t="shared" si="1"/>
        <v>452135.71428571426</v>
      </c>
      <c r="K8" s="31">
        <v>0</v>
      </c>
      <c r="L8" s="31">
        <v>0</v>
      </c>
      <c r="M8" s="31">
        <v>0</v>
      </c>
      <c r="N8" s="55">
        <v>0</v>
      </c>
      <c r="O8" s="44">
        <f t="shared" si="4"/>
        <v>1378248</v>
      </c>
      <c r="P8" s="44">
        <f t="shared" si="5"/>
        <v>1679052</v>
      </c>
      <c r="Q8" s="44">
        <f t="shared" si="6"/>
        <v>107650</v>
      </c>
      <c r="R8" s="44">
        <f t="shared" si="7"/>
        <v>3164950</v>
      </c>
      <c r="S8" s="33">
        <f t="shared" si="2"/>
        <v>3</v>
      </c>
      <c r="T8">
        <v>4</v>
      </c>
      <c r="U8">
        <v>0</v>
      </c>
      <c r="V8" s="38">
        <v>7</v>
      </c>
      <c r="W8" s="60">
        <f t="shared" si="8"/>
        <v>0.45080561279560394</v>
      </c>
      <c r="X8" s="61">
        <f t="shared" si="9"/>
        <v>0.42857142857142855</v>
      </c>
    </row>
    <row r="9" spans="1:26" x14ac:dyDescent="0.2">
      <c r="A9" t="s">
        <v>27</v>
      </c>
      <c r="B9" t="s">
        <v>28</v>
      </c>
      <c r="C9" s="13">
        <v>676650</v>
      </c>
      <c r="D9" s="3">
        <v>1022792</v>
      </c>
      <c r="E9" s="6">
        <f t="shared" si="3"/>
        <v>73485</v>
      </c>
      <c r="F9" s="3">
        <v>1772927</v>
      </c>
      <c r="G9" s="30">
        <v>0</v>
      </c>
      <c r="H9" s="31">
        <v>0</v>
      </c>
      <c r="I9" s="31">
        <v>0</v>
      </c>
      <c r="J9" s="32">
        <f t="shared" si="1"/>
        <v>354585.4</v>
      </c>
      <c r="K9" s="31">
        <v>0</v>
      </c>
      <c r="L9" s="31">
        <v>0</v>
      </c>
      <c r="M9" s="31">
        <v>0</v>
      </c>
      <c r="N9" s="55">
        <v>0</v>
      </c>
      <c r="O9" s="44">
        <f t="shared" si="4"/>
        <v>676650</v>
      </c>
      <c r="P9" s="44">
        <f t="shared" si="5"/>
        <v>1022792</v>
      </c>
      <c r="Q9" s="44">
        <f t="shared" si="6"/>
        <v>73485</v>
      </c>
      <c r="R9" s="44">
        <f t="shared" si="7"/>
        <v>1772927</v>
      </c>
      <c r="S9" s="33">
        <f t="shared" si="2"/>
        <v>0</v>
      </c>
      <c r="T9">
        <v>5</v>
      </c>
      <c r="U9">
        <v>0</v>
      </c>
      <c r="V9" s="38">
        <v>5</v>
      </c>
      <c r="W9" s="60">
        <f t="shared" si="8"/>
        <v>0.3981601019628796</v>
      </c>
      <c r="X9" s="61">
        <f t="shared" si="9"/>
        <v>0</v>
      </c>
    </row>
    <row r="10" spans="1:26" x14ac:dyDescent="0.2">
      <c r="A10" t="s">
        <v>29</v>
      </c>
      <c r="B10" t="s">
        <v>30</v>
      </c>
      <c r="C10" s="13">
        <v>196392</v>
      </c>
      <c r="D10" s="3">
        <v>281382</v>
      </c>
      <c r="E10" s="6">
        <f t="shared" si="3"/>
        <v>10496</v>
      </c>
      <c r="F10" s="3">
        <v>488270</v>
      </c>
      <c r="G10" s="30">
        <v>0</v>
      </c>
      <c r="H10" s="31">
        <v>0</v>
      </c>
      <c r="I10" s="31">
        <v>0</v>
      </c>
      <c r="J10" s="32">
        <f t="shared" si="1"/>
        <v>488270</v>
      </c>
      <c r="K10" s="31">
        <v>0</v>
      </c>
      <c r="L10" s="31">
        <v>0</v>
      </c>
      <c r="M10" s="31">
        <v>0</v>
      </c>
      <c r="N10" s="55">
        <v>0</v>
      </c>
      <c r="O10" s="44">
        <f t="shared" si="4"/>
        <v>196392</v>
      </c>
      <c r="P10" s="44">
        <f t="shared" si="5"/>
        <v>281382</v>
      </c>
      <c r="Q10" s="44">
        <f t="shared" si="6"/>
        <v>10496</v>
      </c>
      <c r="R10" s="44">
        <f t="shared" si="7"/>
        <v>488270</v>
      </c>
      <c r="S10" s="33">
        <f t="shared" si="2"/>
        <v>0</v>
      </c>
      <c r="T10">
        <v>1</v>
      </c>
      <c r="U10">
        <v>0</v>
      </c>
      <c r="V10" s="38">
        <v>1</v>
      </c>
      <c r="W10" s="60">
        <f t="shared" si="8"/>
        <v>0.41105627346820883</v>
      </c>
      <c r="X10" s="61">
        <f t="shared" si="9"/>
        <v>0</v>
      </c>
    </row>
    <row r="11" spans="1:26" x14ac:dyDescent="0.2">
      <c r="A11" t="s">
        <v>31</v>
      </c>
      <c r="B11" t="s">
        <v>10</v>
      </c>
      <c r="C11" s="13">
        <v>5469164</v>
      </c>
      <c r="D11" s="3">
        <v>4942287</v>
      </c>
      <c r="E11" s="6">
        <f t="shared" si="3"/>
        <v>53340</v>
      </c>
      <c r="F11" s="3">
        <v>10464791</v>
      </c>
      <c r="G11" s="30">
        <v>311999</v>
      </c>
      <c r="H11" s="31">
        <v>2</v>
      </c>
      <c r="I11" s="31">
        <v>0</v>
      </c>
      <c r="J11" s="32">
        <f t="shared" si="1"/>
        <v>406111.68</v>
      </c>
      <c r="K11" s="31">
        <v>0</v>
      </c>
      <c r="L11" s="31">
        <v>130859</v>
      </c>
      <c r="M11" s="31">
        <v>-6662</v>
      </c>
      <c r="N11" s="55">
        <v>124197</v>
      </c>
      <c r="O11" s="44">
        <f t="shared" si="4"/>
        <v>5469164</v>
      </c>
      <c r="P11" s="44">
        <f t="shared" si="5"/>
        <v>5073146</v>
      </c>
      <c r="Q11" s="44">
        <f t="shared" si="6"/>
        <v>46678</v>
      </c>
      <c r="R11" s="44">
        <f t="shared" si="7"/>
        <v>10588988</v>
      </c>
      <c r="S11" s="33">
        <f t="shared" si="2"/>
        <v>16</v>
      </c>
      <c r="T11">
        <v>11</v>
      </c>
      <c r="U11">
        <v>0</v>
      </c>
      <c r="V11" s="38">
        <v>27</v>
      </c>
      <c r="W11" s="60">
        <f t="shared" si="8"/>
        <v>0.51878231620963522</v>
      </c>
      <c r="X11" s="61">
        <f t="shared" si="9"/>
        <v>0.59259259259259256</v>
      </c>
      <c r="Y11" s="17" t="s">
        <v>151</v>
      </c>
      <c r="Z11" t="s">
        <v>14</v>
      </c>
    </row>
    <row r="12" spans="1:26" x14ac:dyDescent="0.2">
      <c r="A12" t="s">
        <v>32</v>
      </c>
      <c r="B12" t="s">
        <v>33</v>
      </c>
      <c r="C12" s="13">
        <v>2490396</v>
      </c>
      <c r="D12" s="3">
        <v>2393089</v>
      </c>
      <c r="E12" s="6">
        <f t="shared" si="3"/>
        <v>126</v>
      </c>
      <c r="F12" s="3">
        <v>4883611</v>
      </c>
      <c r="G12" s="30">
        <v>0</v>
      </c>
      <c r="H12" s="31">
        <v>0</v>
      </c>
      <c r="I12" s="31">
        <v>0</v>
      </c>
      <c r="J12" s="32">
        <f t="shared" si="1"/>
        <v>348829.35714285716</v>
      </c>
      <c r="K12" s="31">
        <v>0</v>
      </c>
      <c r="L12" s="31">
        <v>0</v>
      </c>
      <c r="M12" s="31">
        <v>0</v>
      </c>
      <c r="N12" s="55">
        <v>0</v>
      </c>
      <c r="O12" s="44">
        <f t="shared" si="4"/>
        <v>2490396</v>
      </c>
      <c r="P12" s="44">
        <f t="shared" si="5"/>
        <v>2393089</v>
      </c>
      <c r="Q12" s="44">
        <f t="shared" si="6"/>
        <v>126</v>
      </c>
      <c r="R12" s="44">
        <f t="shared" si="7"/>
        <v>4883611</v>
      </c>
      <c r="S12" s="33">
        <f t="shared" si="2"/>
        <v>8</v>
      </c>
      <c r="T12">
        <v>6</v>
      </c>
      <c r="U12">
        <v>0</v>
      </c>
      <c r="V12" s="38">
        <v>14</v>
      </c>
      <c r="W12" s="60">
        <f t="shared" si="8"/>
        <v>0.50996286463457963</v>
      </c>
      <c r="X12" s="61">
        <f t="shared" si="9"/>
        <v>0.5714285714285714</v>
      </c>
    </row>
    <row r="13" spans="1:26" x14ac:dyDescent="0.2">
      <c r="A13" t="s">
        <v>34</v>
      </c>
      <c r="B13" t="s">
        <v>35</v>
      </c>
      <c r="C13" s="13">
        <v>155215</v>
      </c>
      <c r="D13" s="3">
        <v>354762</v>
      </c>
      <c r="E13" s="6">
        <f t="shared" si="3"/>
        <v>69807</v>
      </c>
      <c r="F13" s="3">
        <v>579784</v>
      </c>
      <c r="G13" s="30">
        <v>0</v>
      </c>
      <c r="H13" s="31">
        <v>0</v>
      </c>
      <c r="I13" s="31">
        <v>0</v>
      </c>
      <c r="J13" s="32">
        <f t="shared" si="1"/>
        <v>289892</v>
      </c>
      <c r="K13" s="31">
        <v>0</v>
      </c>
      <c r="L13" s="31">
        <v>0</v>
      </c>
      <c r="M13" s="31">
        <v>0</v>
      </c>
      <c r="N13" s="55">
        <v>0</v>
      </c>
      <c r="O13" s="44">
        <f t="shared" si="4"/>
        <v>155215</v>
      </c>
      <c r="P13" s="44">
        <f t="shared" si="5"/>
        <v>354762</v>
      </c>
      <c r="Q13" s="44">
        <f t="shared" si="6"/>
        <v>69807</v>
      </c>
      <c r="R13" s="44">
        <f t="shared" si="7"/>
        <v>579784</v>
      </c>
      <c r="S13" s="33">
        <f t="shared" si="2"/>
        <v>0</v>
      </c>
      <c r="T13">
        <v>2</v>
      </c>
      <c r="U13">
        <v>0</v>
      </c>
      <c r="V13" s="38">
        <v>2</v>
      </c>
      <c r="W13" s="60">
        <f t="shared" si="8"/>
        <v>0.30435686315265198</v>
      </c>
      <c r="X13" s="61">
        <f t="shared" si="9"/>
        <v>0</v>
      </c>
    </row>
    <row r="14" spans="1:26" x14ac:dyDescent="0.2">
      <c r="A14" t="s">
        <v>36</v>
      </c>
      <c r="B14" t="s">
        <v>37</v>
      </c>
      <c r="C14" s="13">
        <v>561405</v>
      </c>
      <c r="D14" s="3">
        <v>255531</v>
      </c>
      <c r="E14" s="6">
        <f t="shared" si="3"/>
        <v>32973</v>
      </c>
      <c r="F14" s="3">
        <v>849909</v>
      </c>
      <c r="G14" s="30">
        <v>0</v>
      </c>
      <c r="H14" s="31">
        <v>0</v>
      </c>
      <c r="I14" s="31">
        <v>0</v>
      </c>
      <c r="J14" s="32">
        <f t="shared" si="1"/>
        <v>424954.5</v>
      </c>
      <c r="K14" s="31">
        <v>0</v>
      </c>
      <c r="L14" s="31">
        <v>0</v>
      </c>
      <c r="M14" s="31">
        <v>0</v>
      </c>
      <c r="N14" s="55">
        <v>0</v>
      </c>
      <c r="O14" s="44">
        <f t="shared" si="4"/>
        <v>561405</v>
      </c>
      <c r="P14" s="44">
        <f t="shared" si="5"/>
        <v>255531</v>
      </c>
      <c r="Q14" s="44">
        <f t="shared" si="6"/>
        <v>32973</v>
      </c>
      <c r="R14" s="44">
        <f t="shared" si="7"/>
        <v>849909</v>
      </c>
      <c r="S14" s="33">
        <f t="shared" si="2"/>
        <v>2</v>
      </c>
      <c r="T14">
        <v>0</v>
      </c>
      <c r="U14">
        <v>0</v>
      </c>
      <c r="V14" s="38">
        <v>2</v>
      </c>
      <c r="W14" s="60">
        <f t="shared" si="8"/>
        <v>0.68720805546578922</v>
      </c>
      <c r="X14" s="61">
        <f t="shared" si="9"/>
        <v>1</v>
      </c>
    </row>
    <row r="15" spans="1:26" x14ac:dyDescent="0.2">
      <c r="A15" t="s">
        <v>38</v>
      </c>
      <c r="B15" t="s">
        <v>9</v>
      </c>
      <c r="C15" s="13">
        <v>2416929</v>
      </c>
      <c r="D15" s="3">
        <v>3355487</v>
      </c>
      <c r="E15" s="6">
        <f t="shared" si="3"/>
        <v>104403</v>
      </c>
      <c r="F15" s="3">
        <v>5876819</v>
      </c>
      <c r="G15" s="30">
        <v>254578</v>
      </c>
      <c r="H15" s="31">
        <v>0</v>
      </c>
      <c r="I15" s="31">
        <v>1</v>
      </c>
      <c r="J15" s="32">
        <f t="shared" si="1"/>
        <v>330720.0588235294</v>
      </c>
      <c r="K15" s="31">
        <v>99216</v>
      </c>
      <c r="L15" s="31">
        <v>45253</v>
      </c>
      <c r="M15" s="31">
        <v>-68327</v>
      </c>
      <c r="N15" s="55">
        <v>76142</v>
      </c>
      <c r="O15" s="44">
        <f t="shared" si="4"/>
        <v>2516145</v>
      </c>
      <c r="P15" s="44">
        <f t="shared" si="5"/>
        <v>3400740</v>
      </c>
      <c r="Q15" s="44">
        <f t="shared" si="6"/>
        <v>36076</v>
      </c>
      <c r="R15" s="44">
        <f t="shared" si="7"/>
        <v>5952961</v>
      </c>
      <c r="S15" s="33">
        <f t="shared" si="2"/>
        <v>5</v>
      </c>
      <c r="T15">
        <v>13</v>
      </c>
      <c r="U15">
        <v>0</v>
      </c>
      <c r="V15" s="38">
        <v>18</v>
      </c>
      <c r="W15" s="60">
        <f t="shared" si="8"/>
        <v>0.4252482514025539</v>
      </c>
      <c r="X15" s="61">
        <f t="shared" si="9"/>
        <v>0.27777777777777779</v>
      </c>
    </row>
    <row r="16" spans="1:26" x14ac:dyDescent="0.2">
      <c r="A16" t="s">
        <v>39</v>
      </c>
      <c r="B16" t="s">
        <v>12</v>
      </c>
      <c r="C16" s="13">
        <v>1738745</v>
      </c>
      <c r="D16" s="3">
        <v>1194901</v>
      </c>
      <c r="E16" s="6">
        <f t="shared" si="3"/>
        <v>62798</v>
      </c>
      <c r="F16" s="3">
        <v>2996444</v>
      </c>
      <c r="G16" s="30">
        <v>0</v>
      </c>
      <c r="H16" s="31">
        <v>0</v>
      </c>
      <c r="I16" s="31">
        <v>0</v>
      </c>
      <c r="J16" s="32">
        <f t="shared" si="1"/>
        <v>332938.22222222225</v>
      </c>
      <c r="K16" s="31">
        <v>0</v>
      </c>
      <c r="L16" s="31">
        <v>0</v>
      </c>
      <c r="M16" s="31">
        <v>0</v>
      </c>
      <c r="N16" s="55">
        <v>0</v>
      </c>
      <c r="O16" s="44">
        <f t="shared" si="4"/>
        <v>1738745</v>
      </c>
      <c r="P16" s="44">
        <f t="shared" si="5"/>
        <v>1194901</v>
      </c>
      <c r="Q16" s="44">
        <f t="shared" si="6"/>
        <v>62798</v>
      </c>
      <c r="R16" s="44">
        <f t="shared" si="7"/>
        <v>2996444</v>
      </c>
      <c r="S16" s="33">
        <f t="shared" si="2"/>
        <v>7</v>
      </c>
      <c r="T16">
        <v>2</v>
      </c>
      <c r="U16">
        <v>0</v>
      </c>
      <c r="V16" s="38">
        <v>9</v>
      </c>
      <c r="W16" s="60">
        <f t="shared" si="8"/>
        <v>0.59269080182135137</v>
      </c>
      <c r="X16" s="61">
        <f t="shared" si="9"/>
        <v>0.77777777777777779</v>
      </c>
    </row>
    <row r="17" spans="1:25" x14ac:dyDescent="0.2">
      <c r="A17" t="s">
        <v>40</v>
      </c>
      <c r="B17" t="s">
        <v>41</v>
      </c>
      <c r="C17" s="13">
        <v>859418</v>
      </c>
      <c r="D17" s="3">
        <v>762271</v>
      </c>
      <c r="E17" s="6">
        <f t="shared" si="3"/>
        <v>78579</v>
      </c>
      <c r="F17" s="3">
        <v>1700268</v>
      </c>
      <c r="G17" s="30">
        <v>0</v>
      </c>
      <c r="H17" s="31">
        <v>0</v>
      </c>
      <c r="I17" s="31">
        <v>0</v>
      </c>
      <c r="J17" s="32">
        <f t="shared" si="1"/>
        <v>425067</v>
      </c>
      <c r="K17" s="31">
        <v>0</v>
      </c>
      <c r="L17" s="31">
        <v>0</v>
      </c>
      <c r="M17" s="31">
        <v>0</v>
      </c>
      <c r="N17" s="55">
        <v>0</v>
      </c>
      <c r="O17" s="44">
        <f t="shared" si="4"/>
        <v>859418</v>
      </c>
      <c r="P17" s="44">
        <f t="shared" si="5"/>
        <v>762271</v>
      </c>
      <c r="Q17" s="44">
        <f t="shared" si="6"/>
        <v>78579</v>
      </c>
      <c r="R17" s="44">
        <f t="shared" si="7"/>
        <v>1700268</v>
      </c>
      <c r="S17" s="33">
        <f t="shared" si="2"/>
        <v>3</v>
      </c>
      <c r="T17">
        <v>1</v>
      </c>
      <c r="U17">
        <v>0</v>
      </c>
      <c r="V17" s="38">
        <v>4</v>
      </c>
      <c r="W17" s="60">
        <f t="shared" si="8"/>
        <v>0.52995241381053948</v>
      </c>
      <c r="X17" s="61">
        <f t="shared" si="9"/>
        <v>0.75</v>
      </c>
    </row>
    <row r="18" spans="1:25" x14ac:dyDescent="0.2">
      <c r="A18" t="s">
        <v>42</v>
      </c>
      <c r="B18" t="s">
        <v>43</v>
      </c>
      <c r="C18" s="13">
        <v>775898</v>
      </c>
      <c r="D18" s="3">
        <v>557258</v>
      </c>
      <c r="E18" s="6">
        <f t="shared" si="3"/>
        <v>25797</v>
      </c>
      <c r="F18" s="3">
        <v>1358953</v>
      </c>
      <c r="G18" s="30">
        <v>0</v>
      </c>
      <c r="H18" s="31">
        <v>0</v>
      </c>
      <c r="I18" s="31">
        <v>0</v>
      </c>
      <c r="J18" s="32">
        <f t="shared" si="1"/>
        <v>339738.25</v>
      </c>
      <c r="K18" s="31">
        <v>0</v>
      </c>
      <c r="L18" s="31">
        <v>0</v>
      </c>
      <c r="M18" s="31">
        <v>0</v>
      </c>
      <c r="N18" s="55">
        <v>0</v>
      </c>
      <c r="O18" s="44">
        <f t="shared" si="4"/>
        <v>775898</v>
      </c>
      <c r="P18" s="44">
        <f t="shared" si="5"/>
        <v>557258</v>
      </c>
      <c r="Q18" s="44">
        <f t="shared" si="6"/>
        <v>25797</v>
      </c>
      <c r="R18" s="44">
        <f t="shared" si="7"/>
        <v>1358953</v>
      </c>
      <c r="S18" s="33">
        <f t="shared" si="2"/>
        <v>3</v>
      </c>
      <c r="T18">
        <v>1</v>
      </c>
      <c r="U18">
        <v>0</v>
      </c>
      <c r="V18" s="38">
        <v>4</v>
      </c>
      <c r="W18" s="60">
        <f t="shared" si="8"/>
        <v>0.58200090612051403</v>
      </c>
      <c r="X18" s="61">
        <f t="shared" si="9"/>
        <v>0.75</v>
      </c>
    </row>
    <row r="19" spans="1:25" x14ac:dyDescent="0.2">
      <c r="A19" t="s">
        <v>44</v>
      </c>
      <c r="B19" t="s">
        <v>45</v>
      </c>
      <c r="C19" s="13">
        <v>1363964</v>
      </c>
      <c r="D19" s="3">
        <v>735419</v>
      </c>
      <c r="E19" s="6">
        <f t="shared" si="3"/>
        <v>16512</v>
      </c>
      <c r="F19" s="3">
        <v>2115895</v>
      </c>
      <c r="G19" s="30">
        <v>0</v>
      </c>
      <c r="H19" s="31">
        <v>0</v>
      </c>
      <c r="I19" s="31">
        <v>0</v>
      </c>
      <c r="J19" s="32">
        <f t="shared" si="1"/>
        <v>352649.16666666669</v>
      </c>
      <c r="K19" s="31">
        <v>0</v>
      </c>
      <c r="L19" s="31">
        <v>0</v>
      </c>
      <c r="M19" s="31">
        <v>0</v>
      </c>
      <c r="N19" s="55">
        <v>0</v>
      </c>
      <c r="O19" s="44">
        <f t="shared" si="4"/>
        <v>1363964</v>
      </c>
      <c r="P19" s="44">
        <f t="shared" si="5"/>
        <v>735419</v>
      </c>
      <c r="Q19" s="44">
        <f t="shared" si="6"/>
        <v>16512</v>
      </c>
      <c r="R19" s="44">
        <f t="shared" si="7"/>
        <v>2115895</v>
      </c>
      <c r="S19" s="33">
        <f t="shared" si="2"/>
        <v>5</v>
      </c>
      <c r="T19">
        <v>1</v>
      </c>
      <c r="U19">
        <v>0</v>
      </c>
      <c r="V19" s="38">
        <v>6</v>
      </c>
      <c r="W19" s="60">
        <f t="shared" si="8"/>
        <v>0.64969755399562634</v>
      </c>
      <c r="X19" s="61">
        <f t="shared" si="9"/>
        <v>0.83333333333333337</v>
      </c>
    </row>
    <row r="20" spans="1:25" x14ac:dyDescent="0.2">
      <c r="A20" t="s">
        <v>46</v>
      </c>
      <c r="B20" t="s">
        <v>47</v>
      </c>
      <c r="C20" s="13">
        <v>1169788</v>
      </c>
      <c r="D20" s="3">
        <v>727402</v>
      </c>
      <c r="E20" s="6">
        <f t="shared" si="3"/>
        <v>49945</v>
      </c>
      <c r="F20" s="3">
        <v>1947135</v>
      </c>
      <c r="G20" s="30">
        <v>0</v>
      </c>
      <c r="H20" s="31">
        <v>0</v>
      </c>
      <c r="I20" s="31">
        <v>0</v>
      </c>
      <c r="J20" s="32">
        <f t="shared" si="1"/>
        <v>324522.5</v>
      </c>
      <c r="K20" s="31">
        <v>0</v>
      </c>
      <c r="L20" s="31">
        <v>0</v>
      </c>
      <c r="M20" s="31">
        <v>0</v>
      </c>
      <c r="N20" s="55">
        <v>0</v>
      </c>
      <c r="O20" s="44">
        <f t="shared" si="4"/>
        <v>1169788</v>
      </c>
      <c r="P20" s="44">
        <f t="shared" si="5"/>
        <v>727402</v>
      </c>
      <c r="Q20" s="44">
        <f t="shared" si="6"/>
        <v>49945</v>
      </c>
      <c r="R20" s="44">
        <f t="shared" si="7"/>
        <v>1947135</v>
      </c>
      <c r="S20" s="33">
        <f t="shared" si="2"/>
        <v>5</v>
      </c>
      <c r="T20">
        <v>1</v>
      </c>
      <c r="U20">
        <v>0</v>
      </c>
      <c r="V20" s="38">
        <v>6</v>
      </c>
      <c r="W20" s="60">
        <f t="shared" si="8"/>
        <v>0.61658979859687224</v>
      </c>
      <c r="X20" s="61">
        <f t="shared" si="9"/>
        <v>0.83333333333333337</v>
      </c>
    </row>
    <row r="21" spans="1:25" x14ac:dyDescent="0.2">
      <c r="A21" t="s">
        <v>48</v>
      </c>
      <c r="B21" t="s">
        <v>49</v>
      </c>
      <c r="C21" s="13">
        <v>340236</v>
      </c>
      <c r="D21" s="3">
        <v>468978</v>
      </c>
      <c r="E21" s="6">
        <f t="shared" si="3"/>
        <v>19091</v>
      </c>
      <c r="F21" s="3">
        <v>828305</v>
      </c>
      <c r="G21" s="30">
        <v>0</v>
      </c>
      <c r="H21" s="31">
        <v>0</v>
      </c>
      <c r="I21" s="31">
        <v>0</v>
      </c>
      <c r="J21" s="32">
        <f t="shared" si="1"/>
        <v>414152.5</v>
      </c>
      <c r="K21" s="31">
        <v>0</v>
      </c>
      <c r="L21" s="31">
        <v>0</v>
      </c>
      <c r="M21" s="31">
        <v>0</v>
      </c>
      <c r="N21" s="55">
        <v>0</v>
      </c>
      <c r="O21" s="44">
        <f t="shared" si="4"/>
        <v>340236</v>
      </c>
      <c r="P21" s="44">
        <f t="shared" si="5"/>
        <v>468978</v>
      </c>
      <c r="Q21" s="44">
        <f t="shared" si="6"/>
        <v>19091</v>
      </c>
      <c r="R21" s="44">
        <f t="shared" si="7"/>
        <v>828305</v>
      </c>
      <c r="S21" s="33">
        <f t="shared" si="2"/>
        <v>0</v>
      </c>
      <c r="T21">
        <v>2</v>
      </c>
      <c r="U21">
        <v>0</v>
      </c>
      <c r="V21" s="38">
        <v>2</v>
      </c>
      <c r="W21" s="60">
        <f t="shared" si="8"/>
        <v>0.42045243903343243</v>
      </c>
      <c r="X21" s="61">
        <f t="shared" si="9"/>
        <v>0</v>
      </c>
    </row>
    <row r="22" spans="1:25" x14ac:dyDescent="0.2">
      <c r="A22" t="s">
        <v>50</v>
      </c>
      <c r="B22" t="s">
        <v>6</v>
      </c>
      <c r="C22" s="13">
        <v>1028150</v>
      </c>
      <c r="D22" s="3">
        <v>1912740</v>
      </c>
      <c r="E22" s="6">
        <f t="shared" si="3"/>
        <v>13280</v>
      </c>
      <c r="F22" s="3">
        <v>2954170</v>
      </c>
      <c r="G22" s="30">
        <v>0</v>
      </c>
      <c r="H22" s="31">
        <v>0</v>
      </c>
      <c r="I22" s="31">
        <v>0</v>
      </c>
      <c r="J22" s="32">
        <f t="shared" si="1"/>
        <v>369271.25</v>
      </c>
      <c r="K22" s="31">
        <v>0</v>
      </c>
      <c r="L22" s="31">
        <v>0</v>
      </c>
      <c r="M22" s="31">
        <v>0</v>
      </c>
      <c r="N22" s="55">
        <v>0</v>
      </c>
      <c r="O22" s="44">
        <f t="shared" si="4"/>
        <v>1028150</v>
      </c>
      <c r="P22" s="44">
        <f t="shared" si="5"/>
        <v>1912740</v>
      </c>
      <c r="Q22" s="44">
        <f t="shared" si="6"/>
        <v>13280</v>
      </c>
      <c r="R22" s="44">
        <f t="shared" si="7"/>
        <v>2954170</v>
      </c>
      <c r="S22" s="33">
        <f t="shared" si="2"/>
        <v>1</v>
      </c>
      <c r="T22">
        <v>7</v>
      </c>
      <c r="U22">
        <v>0</v>
      </c>
      <c r="V22" s="38">
        <v>8</v>
      </c>
      <c r="W22" s="60">
        <f t="shared" si="8"/>
        <v>0.34960505153201921</v>
      </c>
      <c r="X22" s="61">
        <f t="shared" si="9"/>
        <v>0.125</v>
      </c>
    </row>
    <row r="23" spans="1:25" x14ac:dyDescent="0.2">
      <c r="A23" t="s">
        <v>51</v>
      </c>
      <c r="B23" t="s">
        <v>52</v>
      </c>
      <c r="C23" s="13">
        <v>699001</v>
      </c>
      <c r="D23" s="3">
        <v>2482596</v>
      </c>
      <c r="E23" s="6">
        <f t="shared" si="3"/>
        <v>476408</v>
      </c>
      <c r="F23" s="3">
        <v>3658005</v>
      </c>
      <c r="G23" s="30">
        <v>1521308</v>
      </c>
      <c r="H23" s="31">
        <v>4</v>
      </c>
      <c r="I23" s="31">
        <v>0</v>
      </c>
      <c r="J23" s="32">
        <f t="shared" si="1"/>
        <v>427339.4</v>
      </c>
      <c r="K23" s="31">
        <v>1196552</v>
      </c>
      <c r="L23" s="31">
        <v>-627766</v>
      </c>
      <c r="M23" s="31">
        <v>-380734</v>
      </c>
      <c r="N23" s="55">
        <v>188052</v>
      </c>
      <c r="O23" s="44">
        <f t="shared" si="4"/>
        <v>1895553</v>
      </c>
      <c r="P23" s="44">
        <f t="shared" si="5"/>
        <v>1854830</v>
      </c>
      <c r="Q23" s="44">
        <f t="shared" si="6"/>
        <v>95674</v>
      </c>
      <c r="R23" s="44">
        <f t="shared" si="7"/>
        <v>3846057</v>
      </c>
      <c r="S23" s="33">
        <f t="shared" si="2"/>
        <v>0</v>
      </c>
      <c r="T23">
        <v>9</v>
      </c>
      <c r="U23">
        <v>0</v>
      </c>
      <c r="V23" s="38">
        <v>9</v>
      </c>
      <c r="W23" s="60">
        <f t="shared" si="8"/>
        <v>0.50542917883320182</v>
      </c>
      <c r="X23" s="61">
        <f t="shared" si="9"/>
        <v>0</v>
      </c>
    </row>
    <row r="24" spans="1:25" x14ac:dyDescent="0.2">
      <c r="A24" t="s">
        <v>53</v>
      </c>
      <c r="B24" t="s">
        <v>4</v>
      </c>
      <c r="C24" s="13">
        <v>2617881</v>
      </c>
      <c r="D24" s="3">
        <v>2688527</v>
      </c>
      <c r="E24" s="6">
        <f t="shared" si="3"/>
        <v>116732</v>
      </c>
      <c r="F24" s="3">
        <v>5423140</v>
      </c>
      <c r="G24" s="30">
        <v>0</v>
      </c>
      <c r="H24" s="31">
        <v>0</v>
      </c>
      <c r="I24" s="31">
        <v>0</v>
      </c>
      <c r="J24" s="32">
        <f t="shared" si="1"/>
        <v>387367.14285714284</v>
      </c>
      <c r="K24" s="31">
        <v>0</v>
      </c>
      <c r="L24" s="31">
        <v>0</v>
      </c>
      <c r="M24" s="31">
        <v>0</v>
      </c>
      <c r="N24" s="55">
        <v>0</v>
      </c>
      <c r="O24" s="44">
        <f t="shared" si="4"/>
        <v>2617881</v>
      </c>
      <c r="P24" s="44">
        <f t="shared" si="5"/>
        <v>2688527</v>
      </c>
      <c r="Q24" s="44">
        <f t="shared" si="6"/>
        <v>116732</v>
      </c>
      <c r="R24" s="44">
        <f t="shared" si="7"/>
        <v>5423140</v>
      </c>
      <c r="S24" s="33">
        <f t="shared" si="2"/>
        <v>7</v>
      </c>
      <c r="T24">
        <v>7</v>
      </c>
      <c r="U24">
        <v>0</v>
      </c>
      <c r="V24" s="38">
        <v>14</v>
      </c>
      <c r="W24" s="60">
        <f t="shared" si="8"/>
        <v>0.49334333130810898</v>
      </c>
      <c r="X24" s="61">
        <f t="shared" si="9"/>
        <v>0.5</v>
      </c>
    </row>
    <row r="25" spans="1:25" x14ac:dyDescent="0.2">
      <c r="A25" t="s">
        <v>54</v>
      </c>
      <c r="B25" t="s">
        <v>55</v>
      </c>
      <c r="C25" s="13">
        <v>1474820</v>
      </c>
      <c r="D25" s="3">
        <f>1097777+456596</f>
        <v>1554373</v>
      </c>
      <c r="E25" s="6">
        <f t="shared" si="3"/>
        <v>164616</v>
      </c>
      <c r="F25" s="3">
        <v>3193809</v>
      </c>
      <c r="G25" s="30">
        <v>0</v>
      </c>
      <c r="H25" s="31">
        <v>0</v>
      </c>
      <c r="I25" s="31">
        <v>0</v>
      </c>
      <c r="J25" s="32">
        <f t="shared" si="1"/>
        <v>399226.125</v>
      </c>
      <c r="K25" s="31">
        <v>0</v>
      </c>
      <c r="L25" s="31">
        <v>0</v>
      </c>
      <c r="M25" s="31">
        <v>0</v>
      </c>
      <c r="N25" s="55">
        <v>0</v>
      </c>
      <c r="O25" s="44">
        <f t="shared" si="4"/>
        <v>1474820</v>
      </c>
      <c r="P25" s="44">
        <f t="shared" si="5"/>
        <v>1554373</v>
      </c>
      <c r="Q25" s="44">
        <f t="shared" si="6"/>
        <v>164616</v>
      </c>
      <c r="R25" s="44">
        <f t="shared" si="7"/>
        <v>3193809</v>
      </c>
      <c r="S25" s="33">
        <f t="shared" si="2"/>
        <v>4</v>
      </c>
      <c r="T25">
        <v>4</v>
      </c>
      <c r="U25">
        <v>0</v>
      </c>
      <c r="V25" s="38">
        <v>8</v>
      </c>
      <c r="W25" s="60">
        <f t="shared" si="8"/>
        <v>0.48686894496322947</v>
      </c>
      <c r="X25" s="61">
        <f t="shared" si="9"/>
        <v>0.5</v>
      </c>
      <c r="Y25" s="17" t="s">
        <v>128</v>
      </c>
    </row>
    <row r="26" spans="1:25" x14ac:dyDescent="0.2">
      <c r="A26" t="s">
        <v>56</v>
      </c>
      <c r="B26" t="s">
        <v>57</v>
      </c>
      <c r="C26" s="13">
        <v>806832</v>
      </c>
      <c r="D26" s="3">
        <v>421014</v>
      </c>
      <c r="E26" s="6">
        <f t="shared" si="3"/>
        <v>0</v>
      </c>
      <c r="F26" s="3">
        <v>1227846</v>
      </c>
      <c r="G26" s="30">
        <v>255971</v>
      </c>
      <c r="H26" s="31">
        <v>1</v>
      </c>
      <c r="I26" s="31">
        <v>0</v>
      </c>
      <c r="J26" s="32">
        <f t="shared" si="1"/>
        <v>323958.33333333331</v>
      </c>
      <c r="K26" s="31">
        <v>0</v>
      </c>
      <c r="L26" s="31">
        <v>109702</v>
      </c>
      <c r="M26" s="31">
        <v>0</v>
      </c>
      <c r="N26" s="55">
        <v>109702</v>
      </c>
      <c r="O26" s="44">
        <f t="shared" si="4"/>
        <v>806832</v>
      </c>
      <c r="P26" s="44">
        <f t="shared" si="5"/>
        <v>530716</v>
      </c>
      <c r="Q26" s="44">
        <f t="shared" si="6"/>
        <v>0</v>
      </c>
      <c r="R26" s="44">
        <f t="shared" si="7"/>
        <v>1337548</v>
      </c>
      <c r="S26" s="33">
        <f t="shared" si="2"/>
        <v>3</v>
      </c>
      <c r="T26">
        <v>1</v>
      </c>
      <c r="U26">
        <v>0</v>
      </c>
      <c r="V26" s="38">
        <v>4</v>
      </c>
      <c r="W26" s="60">
        <f t="shared" si="8"/>
        <v>0.60321723033491137</v>
      </c>
      <c r="X26" s="61">
        <f t="shared" si="9"/>
        <v>0.75</v>
      </c>
    </row>
    <row r="27" spans="1:25" x14ac:dyDescent="0.2">
      <c r="A27" t="s">
        <v>58</v>
      </c>
      <c r="B27" t="s">
        <v>59</v>
      </c>
      <c r="C27" s="13">
        <v>1723982</v>
      </c>
      <c r="D27" s="3">
        <v>1172135</v>
      </c>
      <c r="E27" s="6">
        <f t="shared" si="3"/>
        <v>77304</v>
      </c>
      <c r="F27" s="3">
        <v>2973421</v>
      </c>
      <c r="G27" s="30">
        <v>0</v>
      </c>
      <c r="H27" s="31">
        <v>0</v>
      </c>
      <c r="I27" s="31">
        <v>0</v>
      </c>
      <c r="J27" s="32">
        <f t="shared" si="1"/>
        <v>371677.625</v>
      </c>
      <c r="K27" s="31">
        <v>0</v>
      </c>
      <c r="L27" s="31">
        <v>0</v>
      </c>
      <c r="M27" s="31">
        <v>0</v>
      </c>
      <c r="N27" s="55">
        <v>0</v>
      </c>
      <c r="O27" s="44">
        <f t="shared" si="4"/>
        <v>1723982</v>
      </c>
      <c r="P27" s="44">
        <f t="shared" si="5"/>
        <v>1172135</v>
      </c>
      <c r="Q27" s="44">
        <f t="shared" si="6"/>
        <v>77304</v>
      </c>
      <c r="R27" s="44">
        <f t="shared" si="7"/>
        <v>2973421</v>
      </c>
      <c r="S27" s="33">
        <f t="shared" si="2"/>
        <v>6</v>
      </c>
      <c r="T27">
        <v>2</v>
      </c>
      <c r="U27">
        <v>0</v>
      </c>
      <c r="V27" s="38">
        <v>8</v>
      </c>
      <c r="W27" s="60">
        <f t="shared" si="8"/>
        <v>0.59527360255127815</v>
      </c>
      <c r="X27" s="61">
        <f t="shared" si="9"/>
        <v>0.75</v>
      </c>
    </row>
    <row r="28" spans="1:25" x14ac:dyDescent="0.2">
      <c r="A28" t="s">
        <v>60</v>
      </c>
      <c r="B28" t="s">
        <v>61</v>
      </c>
      <c r="C28" s="13">
        <v>339169</v>
      </c>
      <c r="D28" s="3">
        <v>262340</v>
      </c>
      <c r="E28" s="6">
        <f t="shared" si="3"/>
        <v>0</v>
      </c>
      <c r="F28" s="3">
        <v>601509</v>
      </c>
      <c r="G28" s="30">
        <v>0</v>
      </c>
      <c r="H28" s="31">
        <v>0</v>
      </c>
      <c r="I28" s="31">
        <v>0</v>
      </c>
      <c r="J28" s="32">
        <f t="shared" si="1"/>
        <v>601509</v>
      </c>
      <c r="K28" s="31">
        <v>0</v>
      </c>
      <c r="L28" s="31">
        <v>0</v>
      </c>
      <c r="M28" s="31">
        <v>0</v>
      </c>
      <c r="N28" s="55">
        <v>0</v>
      </c>
      <c r="O28" s="44">
        <f t="shared" si="4"/>
        <v>339169</v>
      </c>
      <c r="P28" s="44">
        <f t="shared" si="5"/>
        <v>262340</v>
      </c>
      <c r="Q28" s="44">
        <f t="shared" si="6"/>
        <v>0</v>
      </c>
      <c r="R28" s="44">
        <f t="shared" si="7"/>
        <v>601509</v>
      </c>
      <c r="S28" s="33">
        <f t="shared" si="2"/>
        <v>1</v>
      </c>
      <c r="T28">
        <v>0</v>
      </c>
      <c r="U28">
        <v>0</v>
      </c>
      <c r="V28" s="38">
        <v>1</v>
      </c>
      <c r="W28" s="60">
        <f t="shared" si="8"/>
        <v>0.56386354983882203</v>
      </c>
      <c r="X28" s="61">
        <f t="shared" si="9"/>
        <v>1</v>
      </c>
    </row>
    <row r="29" spans="1:25" x14ac:dyDescent="0.2">
      <c r="A29" t="s">
        <v>62</v>
      </c>
      <c r="B29" t="s">
        <v>63</v>
      </c>
      <c r="C29" s="13">
        <v>585234</v>
      </c>
      <c r="D29" s="3">
        <v>326018</v>
      </c>
      <c r="E29" s="6">
        <f t="shared" si="3"/>
        <v>30046</v>
      </c>
      <c r="F29" s="3">
        <v>941298</v>
      </c>
      <c r="G29" s="30">
        <v>0</v>
      </c>
      <c r="H29" s="31">
        <v>0</v>
      </c>
      <c r="I29" s="31">
        <v>0</v>
      </c>
      <c r="J29" s="32">
        <f t="shared" si="1"/>
        <v>313766</v>
      </c>
      <c r="K29" s="31">
        <v>0</v>
      </c>
      <c r="L29" s="31">
        <v>0</v>
      </c>
      <c r="M29" s="31">
        <v>0</v>
      </c>
      <c r="N29" s="55">
        <v>0</v>
      </c>
      <c r="O29" s="44">
        <f t="shared" si="4"/>
        <v>585234</v>
      </c>
      <c r="P29" s="44">
        <f t="shared" si="5"/>
        <v>326018</v>
      </c>
      <c r="Q29" s="44">
        <f t="shared" si="6"/>
        <v>30046</v>
      </c>
      <c r="R29" s="44">
        <f t="shared" si="7"/>
        <v>941298</v>
      </c>
      <c r="S29" s="33">
        <f t="shared" si="2"/>
        <v>3</v>
      </c>
      <c r="T29">
        <v>0</v>
      </c>
      <c r="U29">
        <v>0</v>
      </c>
      <c r="V29" s="38">
        <v>3</v>
      </c>
      <c r="W29" s="60">
        <f t="shared" si="8"/>
        <v>0.64223068920562043</v>
      </c>
      <c r="X29" s="61">
        <f t="shared" si="9"/>
        <v>1</v>
      </c>
    </row>
    <row r="30" spans="1:25" x14ac:dyDescent="0.2">
      <c r="A30" t="s">
        <v>64</v>
      </c>
      <c r="B30" t="s">
        <v>65</v>
      </c>
      <c r="C30" s="13">
        <v>633827</v>
      </c>
      <c r="D30" s="3">
        <v>665526</v>
      </c>
      <c r="E30" s="6">
        <f t="shared" si="3"/>
        <v>56254</v>
      </c>
      <c r="F30" s="3">
        <v>1355607</v>
      </c>
      <c r="G30" s="30">
        <v>0</v>
      </c>
      <c r="H30" s="31">
        <v>0</v>
      </c>
      <c r="I30" s="31">
        <v>0</v>
      </c>
      <c r="J30" s="32">
        <f t="shared" si="1"/>
        <v>338901.75</v>
      </c>
      <c r="K30" s="31">
        <v>0</v>
      </c>
      <c r="L30" s="31">
        <v>0</v>
      </c>
      <c r="M30" s="31">
        <v>0</v>
      </c>
      <c r="N30" s="55">
        <v>0</v>
      </c>
      <c r="O30" s="44">
        <f t="shared" si="4"/>
        <v>633827</v>
      </c>
      <c r="P30" s="44">
        <f t="shared" si="5"/>
        <v>665526</v>
      </c>
      <c r="Q30" s="44">
        <f t="shared" si="6"/>
        <v>56254</v>
      </c>
      <c r="R30" s="44">
        <f t="shared" si="7"/>
        <v>1355607</v>
      </c>
      <c r="S30" s="33">
        <f t="shared" si="2"/>
        <v>1</v>
      </c>
      <c r="T30">
        <v>3</v>
      </c>
      <c r="U30">
        <v>0</v>
      </c>
      <c r="V30" s="38">
        <v>4</v>
      </c>
      <c r="W30" s="60">
        <f t="shared" si="8"/>
        <v>0.48780200607533136</v>
      </c>
      <c r="X30" s="61">
        <f t="shared" si="9"/>
        <v>0.25</v>
      </c>
    </row>
    <row r="31" spans="1:25" x14ac:dyDescent="0.2">
      <c r="A31" t="s">
        <v>66</v>
      </c>
      <c r="B31" t="s">
        <v>67</v>
      </c>
      <c r="C31" s="13">
        <v>354045</v>
      </c>
      <c r="D31" s="3">
        <v>413895</v>
      </c>
      <c r="E31" s="6">
        <f t="shared" si="3"/>
        <v>19162</v>
      </c>
      <c r="F31" s="3">
        <v>787102</v>
      </c>
      <c r="G31" s="30">
        <v>0</v>
      </c>
      <c r="H31" s="31">
        <v>0</v>
      </c>
      <c r="I31" s="31">
        <v>0</v>
      </c>
      <c r="J31" s="32">
        <f t="shared" si="1"/>
        <v>393551</v>
      </c>
      <c r="K31" s="31">
        <v>0</v>
      </c>
      <c r="L31" s="31">
        <v>0</v>
      </c>
      <c r="M31" s="31">
        <v>0</v>
      </c>
      <c r="N31" s="55">
        <v>0</v>
      </c>
      <c r="O31" s="44">
        <f t="shared" si="4"/>
        <v>354045</v>
      </c>
      <c r="P31" s="44">
        <f t="shared" si="5"/>
        <v>413895</v>
      </c>
      <c r="Q31" s="44">
        <f t="shared" si="6"/>
        <v>19162</v>
      </c>
      <c r="R31" s="44">
        <f t="shared" si="7"/>
        <v>787102</v>
      </c>
      <c r="S31" s="33">
        <f t="shared" si="2"/>
        <v>0</v>
      </c>
      <c r="T31">
        <v>2</v>
      </c>
      <c r="U31">
        <v>0</v>
      </c>
      <c r="V31" s="38">
        <v>2</v>
      </c>
      <c r="W31" s="60">
        <f t="shared" si="8"/>
        <v>0.46103211188374094</v>
      </c>
      <c r="X31" s="61">
        <f t="shared" si="9"/>
        <v>0</v>
      </c>
    </row>
    <row r="32" spans="1:25" x14ac:dyDescent="0.2">
      <c r="A32" t="s">
        <v>68</v>
      </c>
      <c r="B32" t="s">
        <v>69</v>
      </c>
      <c r="C32" s="13">
        <v>1843047</v>
      </c>
      <c r="D32" s="3">
        <v>2539128</v>
      </c>
      <c r="E32" s="6">
        <f t="shared" si="3"/>
        <v>50748</v>
      </c>
      <c r="F32" s="3">
        <v>4432923</v>
      </c>
      <c r="G32" s="30">
        <v>0</v>
      </c>
      <c r="H32" s="31">
        <v>0</v>
      </c>
      <c r="I32" s="31">
        <v>0</v>
      </c>
      <c r="J32" s="32">
        <f t="shared" si="1"/>
        <v>369410.25</v>
      </c>
      <c r="K32" s="31">
        <v>0</v>
      </c>
      <c r="L32" s="31">
        <v>0</v>
      </c>
      <c r="M32" s="31">
        <v>0</v>
      </c>
      <c r="N32" s="55">
        <v>0</v>
      </c>
      <c r="O32" s="44">
        <f t="shared" si="4"/>
        <v>1843047</v>
      </c>
      <c r="P32" s="44">
        <f t="shared" si="5"/>
        <v>2539128</v>
      </c>
      <c r="Q32" s="44">
        <f t="shared" si="6"/>
        <v>50748</v>
      </c>
      <c r="R32" s="44">
        <f t="shared" si="7"/>
        <v>4432923</v>
      </c>
      <c r="S32" s="33">
        <f t="shared" si="2"/>
        <v>2</v>
      </c>
      <c r="T32">
        <v>10</v>
      </c>
      <c r="U32">
        <v>0</v>
      </c>
      <c r="V32" s="38">
        <v>12</v>
      </c>
      <c r="W32" s="60">
        <f t="shared" si="8"/>
        <v>0.42057813756867307</v>
      </c>
      <c r="X32" s="61">
        <f t="shared" si="9"/>
        <v>0.16666666666666666</v>
      </c>
    </row>
    <row r="33" spans="1:25" x14ac:dyDescent="0.2">
      <c r="A33" t="s">
        <v>70</v>
      </c>
      <c r="B33" t="s">
        <v>71</v>
      </c>
      <c r="C33" s="13">
        <v>407786</v>
      </c>
      <c r="D33" s="3">
        <v>495781</v>
      </c>
      <c r="E33" s="6">
        <f t="shared" si="3"/>
        <v>117</v>
      </c>
      <c r="F33" s="3">
        <v>903684</v>
      </c>
      <c r="G33" s="30">
        <v>0</v>
      </c>
      <c r="H33" s="31">
        <v>0</v>
      </c>
      <c r="I33" s="31">
        <v>0</v>
      </c>
      <c r="J33" s="32">
        <f t="shared" si="1"/>
        <v>301228</v>
      </c>
      <c r="K33" s="31">
        <v>0</v>
      </c>
      <c r="L33" s="31">
        <v>0</v>
      </c>
      <c r="M33" s="31">
        <v>0</v>
      </c>
      <c r="N33" s="55">
        <v>0</v>
      </c>
      <c r="O33" s="44">
        <f t="shared" si="4"/>
        <v>407786</v>
      </c>
      <c r="P33" s="44">
        <f t="shared" si="5"/>
        <v>495781</v>
      </c>
      <c r="Q33" s="44">
        <f t="shared" si="6"/>
        <v>117</v>
      </c>
      <c r="R33" s="44">
        <f t="shared" si="7"/>
        <v>903684</v>
      </c>
      <c r="S33" s="33">
        <f t="shared" si="2"/>
        <v>1</v>
      </c>
      <c r="T33">
        <v>2</v>
      </c>
      <c r="U33">
        <v>0</v>
      </c>
      <c r="V33" s="38">
        <v>3</v>
      </c>
      <c r="W33" s="60">
        <f t="shared" si="8"/>
        <v>0.45130687597045932</v>
      </c>
      <c r="X33" s="61">
        <f t="shared" si="9"/>
        <v>0.33333333333333331</v>
      </c>
    </row>
    <row r="34" spans="1:25" x14ac:dyDescent="0.2">
      <c r="A34" t="s">
        <v>72</v>
      </c>
      <c r="B34" t="s">
        <v>73</v>
      </c>
      <c r="C34" s="13">
        <v>2691583</v>
      </c>
      <c r="D34" s="3">
        <v>4716619</v>
      </c>
      <c r="E34" s="6">
        <f t="shared" si="3"/>
        <v>1196227</v>
      </c>
      <c r="F34" s="3">
        <v>8604429</v>
      </c>
      <c r="G34" s="30">
        <v>543969</v>
      </c>
      <c r="H34" s="31">
        <v>0</v>
      </c>
      <c r="I34" s="31">
        <v>2</v>
      </c>
      <c r="J34" s="32">
        <f t="shared" si="1"/>
        <v>322418.40000000002</v>
      </c>
      <c r="K34" s="31">
        <v>194922</v>
      </c>
      <c r="L34" s="31">
        <v>7222</v>
      </c>
      <c r="M34" s="31">
        <v>-96373</v>
      </c>
      <c r="N34" s="55">
        <v>105771</v>
      </c>
      <c r="O34" s="44">
        <f t="shared" si="4"/>
        <v>2886505</v>
      </c>
      <c r="P34" s="44">
        <f t="shared" si="5"/>
        <v>4723841</v>
      </c>
      <c r="Q34" s="44">
        <f t="shared" si="6"/>
        <v>1099854</v>
      </c>
      <c r="R34" s="44">
        <f t="shared" si="7"/>
        <v>8710200</v>
      </c>
      <c r="S34" s="33">
        <f t="shared" si="2"/>
        <v>8</v>
      </c>
      <c r="T34">
        <v>19</v>
      </c>
      <c r="U34">
        <v>0</v>
      </c>
      <c r="V34" s="38">
        <v>27</v>
      </c>
      <c r="W34" s="60">
        <f t="shared" si="8"/>
        <v>0.37928696014609586</v>
      </c>
      <c r="X34" s="61">
        <f t="shared" si="9"/>
        <v>0.29629629629629628</v>
      </c>
    </row>
    <row r="35" spans="1:25" x14ac:dyDescent="0.2">
      <c r="A35" t="s">
        <v>74</v>
      </c>
      <c r="B35" t="s">
        <v>2</v>
      </c>
      <c r="C35" s="13">
        <v>2631336</v>
      </c>
      <c r="D35" s="3">
        <v>2660535</v>
      </c>
      <c r="E35" s="6">
        <f t="shared" si="3"/>
        <v>33374</v>
      </c>
      <c r="F35" s="3">
        <v>5325245</v>
      </c>
      <c r="G35" s="30">
        <v>341457</v>
      </c>
      <c r="H35" s="31">
        <v>0</v>
      </c>
      <c r="I35" s="31">
        <v>1</v>
      </c>
      <c r="J35" s="32">
        <f t="shared" ref="J35:J52" si="10">(F35-G35)/(V35-SUM(H35:I35))</f>
        <v>415315.66666666669</v>
      </c>
      <c r="K35" s="31">
        <v>146339</v>
      </c>
      <c r="L35" s="31">
        <v>0</v>
      </c>
      <c r="M35" s="31">
        <v>0</v>
      </c>
      <c r="N35" s="55">
        <v>146339</v>
      </c>
      <c r="O35" s="44">
        <f t="shared" si="4"/>
        <v>2777675</v>
      </c>
      <c r="P35" s="44">
        <f t="shared" si="5"/>
        <v>2660535</v>
      </c>
      <c r="Q35" s="44">
        <f t="shared" si="6"/>
        <v>33374</v>
      </c>
      <c r="R35" s="44">
        <f t="shared" si="7"/>
        <v>5471584</v>
      </c>
      <c r="S35" s="33">
        <f t="shared" si="2"/>
        <v>8</v>
      </c>
      <c r="T35">
        <v>5</v>
      </c>
      <c r="U35">
        <v>0</v>
      </c>
      <c r="V35" s="38">
        <v>13</v>
      </c>
      <c r="W35" s="60">
        <f t="shared" si="8"/>
        <v>0.51077008795173406</v>
      </c>
      <c r="X35" s="61">
        <f t="shared" si="9"/>
        <v>0.61538461538461542</v>
      </c>
    </row>
    <row r="36" spans="1:25" x14ac:dyDescent="0.2">
      <c r="A36" t="s">
        <v>75</v>
      </c>
      <c r="B36" t="s">
        <v>76</v>
      </c>
      <c r="C36" s="13">
        <v>245229</v>
      </c>
      <c r="D36" s="3">
        <v>97970</v>
      </c>
      <c r="E36" s="6">
        <f t="shared" si="3"/>
        <v>12399</v>
      </c>
      <c r="F36" s="3">
        <v>355598</v>
      </c>
      <c r="G36" s="30">
        <v>0</v>
      </c>
      <c r="H36" s="31">
        <v>0</v>
      </c>
      <c r="I36" s="31">
        <v>0</v>
      </c>
      <c r="J36" s="32">
        <f t="shared" si="10"/>
        <v>355598</v>
      </c>
      <c r="K36" s="31">
        <v>0</v>
      </c>
      <c r="L36" s="31">
        <v>0</v>
      </c>
      <c r="M36" s="31">
        <v>0</v>
      </c>
      <c r="N36" s="55">
        <v>0</v>
      </c>
      <c r="O36" s="44">
        <f t="shared" si="4"/>
        <v>245229</v>
      </c>
      <c r="P36" s="44">
        <f t="shared" si="5"/>
        <v>97970</v>
      </c>
      <c r="Q36" s="44">
        <f t="shared" si="6"/>
        <v>12399</v>
      </c>
      <c r="R36" s="44">
        <f t="shared" si="7"/>
        <v>355598</v>
      </c>
      <c r="S36" s="33">
        <f t="shared" si="2"/>
        <v>1</v>
      </c>
      <c r="T36">
        <v>0</v>
      </c>
      <c r="U36">
        <v>0</v>
      </c>
      <c r="V36" s="38">
        <v>1</v>
      </c>
      <c r="W36" s="60">
        <f t="shared" si="8"/>
        <v>0.71453879527621</v>
      </c>
      <c r="X36" s="61">
        <f t="shared" si="9"/>
        <v>1</v>
      </c>
      <c r="Y36" s="17" t="s">
        <v>129</v>
      </c>
    </row>
    <row r="37" spans="1:25" x14ac:dyDescent="0.2">
      <c r="A37" t="s">
        <v>77</v>
      </c>
      <c r="B37" t="s">
        <v>8</v>
      </c>
      <c r="C37" s="13">
        <v>3252887</v>
      </c>
      <c r="D37" s="3">
        <v>2451500</v>
      </c>
      <c r="E37" s="6">
        <f t="shared" si="3"/>
        <v>57153</v>
      </c>
      <c r="F37" s="3">
        <v>5761540</v>
      </c>
      <c r="G37" s="30">
        <v>0</v>
      </c>
      <c r="H37" s="31">
        <v>0</v>
      </c>
      <c r="I37" s="31">
        <v>0</v>
      </c>
      <c r="J37" s="32">
        <f t="shared" si="10"/>
        <v>360096.25</v>
      </c>
      <c r="K37" s="31">
        <v>0</v>
      </c>
      <c r="L37" s="31">
        <v>0</v>
      </c>
      <c r="M37" s="31">
        <v>0</v>
      </c>
      <c r="N37" s="55">
        <v>0</v>
      </c>
      <c r="O37" s="44">
        <f t="shared" si="4"/>
        <v>3252887</v>
      </c>
      <c r="P37" s="44">
        <f t="shared" si="5"/>
        <v>2451500</v>
      </c>
      <c r="Q37" s="44">
        <f t="shared" si="6"/>
        <v>57153</v>
      </c>
      <c r="R37" s="44">
        <f t="shared" si="7"/>
        <v>5761540</v>
      </c>
      <c r="S37" s="33">
        <f t="shared" si="2"/>
        <v>12</v>
      </c>
      <c r="T37">
        <v>4</v>
      </c>
      <c r="U37">
        <v>0</v>
      </c>
      <c r="V37" s="38">
        <v>16</v>
      </c>
      <c r="W37" s="60">
        <f t="shared" si="8"/>
        <v>0.57024304276690907</v>
      </c>
      <c r="X37" s="61">
        <f t="shared" si="9"/>
        <v>0.75</v>
      </c>
    </row>
    <row r="38" spans="1:25" x14ac:dyDescent="0.2">
      <c r="A38" t="s">
        <v>78</v>
      </c>
      <c r="B38" t="s">
        <v>79</v>
      </c>
      <c r="C38" s="13">
        <v>1044175</v>
      </c>
      <c r="D38" s="3">
        <v>475731</v>
      </c>
      <c r="E38" s="6">
        <f t="shared" si="3"/>
        <v>31477</v>
      </c>
      <c r="F38" s="3">
        <v>1551383</v>
      </c>
      <c r="G38" s="30">
        <v>0</v>
      </c>
      <c r="H38" s="31">
        <v>0</v>
      </c>
      <c r="I38" s="31">
        <v>0</v>
      </c>
      <c r="J38" s="32">
        <f t="shared" si="10"/>
        <v>310276.59999999998</v>
      </c>
      <c r="K38" s="31">
        <v>0</v>
      </c>
      <c r="L38" s="31">
        <v>0</v>
      </c>
      <c r="M38" s="31">
        <v>0</v>
      </c>
      <c r="N38" s="55">
        <v>0</v>
      </c>
      <c r="O38" s="44">
        <f t="shared" si="4"/>
        <v>1044175</v>
      </c>
      <c r="P38" s="44">
        <f t="shared" si="5"/>
        <v>475731</v>
      </c>
      <c r="Q38" s="44">
        <f t="shared" si="6"/>
        <v>31477</v>
      </c>
      <c r="R38" s="44">
        <f t="shared" si="7"/>
        <v>1551383</v>
      </c>
      <c r="S38" s="33">
        <f t="shared" si="2"/>
        <v>5</v>
      </c>
      <c r="T38">
        <v>0</v>
      </c>
      <c r="U38">
        <v>0</v>
      </c>
      <c r="V38" s="38">
        <v>5</v>
      </c>
      <c r="W38" s="60">
        <f t="shared" si="8"/>
        <v>0.68699972235125062</v>
      </c>
      <c r="X38" s="61">
        <f t="shared" si="9"/>
        <v>1</v>
      </c>
    </row>
    <row r="39" spans="1:25" x14ac:dyDescent="0.2">
      <c r="A39" t="s">
        <v>80</v>
      </c>
      <c r="B39" t="s">
        <v>81</v>
      </c>
      <c r="C39" s="13">
        <v>966786</v>
      </c>
      <c r="D39" s="3">
        <v>1285339</v>
      </c>
      <c r="E39" s="6">
        <f t="shared" si="3"/>
        <v>56064</v>
      </c>
      <c r="F39" s="3">
        <v>2308189</v>
      </c>
      <c r="G39" s="30">
        <v>0</v>
      </c>
      <c r="H39" s="31">
        <v>0</v>
      </c>
      <c r="I39" s="31">
        <v>0</v>
      </c>
      <c r="J39" s="32">
        <f t="shared" si="10"/>
        <v>461637.8</v>
      </c>
      <c r="K39" s="31">
        <v>0</v>
      </c>
      <c r="L39" s="31">
        <v>0</v>
      </c>
      <c r="M39" s="31">
        <v>0</v>
      </c>
      <c r="N39" s="55">
        <v>0</v>
      </c>
      <c r="O39" s="44">
        <f t="shared" si="4"/>
        <v>966786</v>
      </c>
      <c r="P39" s="44">
        <f t="shared" si="5"/>
        <v>1285339</v>
      </c>
      <c r="Q39" s="44">
        <f t="shared" si="6"/>
        <v>56064</v>
      </c>
      <c r="R39" s="44">
        <f t="shared" si="7"/>
        <v>2308189</v>
      </c>
      <c r="S39" s="33">
        <f t="shared" si="2"/>
        <v>1</v>
      </c>
      <c r="T39">
        <v>4</v>
      </c>
      <c r="U39">
        <v>0</v>
      </c>
      <c r="V39" s="38">
        <v>5</v>
      </c>
      <c r="W39" s="60">
        <f t="shared" si="8"/>
        <v>0.42927723816395624</v>
      </c>
      <c r="X39" s="61">
        <f t="shared" si="9"/>
        <v>0.2</v>
      </c>
    </row>
    <row r="40" spans="1:25" x14ac:dyDescent="0.2">
      <c r="A40" t="s">
        <v>82</v>
      </c>
      <c r="B40" t="s">
        <v>1</v>
      </c>
      <c r="C40" s="13">
        <v>3432595</v>
      </c>
      <c r="D40" s="3">
        <v>3346712</v>
      </c>
      <c r="E40" s="6">
        <f t="shared" si="3"/>
        <v>0</v>
      </c>
      <c r="F40" s="3">
        <v>6779307</v>
      </c>
      <c r="G40" s="30">
        <v>0</v>
      </c>
      <c r="H40" s="31">
        <v>0</v>
      </c>
      <c r="I40" s="31">
        <v>0</v>
      </c>
      <c r="J40" s="32">
        <f t="shared" si="10"/>
        <v>376628.16666666669</v>
      </c>
      <c r="K40" s="31">
        <v>0</v>
      </c>
      <c r="L40" s="31">
        <v>0</v>
      </c>
      <c r="M40" s="31">
        <v>0</v>
      </c>
      <c r="N40" s="55">
        <v>0</v>
      </c>
      <c r="O40" s="44">
        <f t="shared" si="4"/>
        <v>3432595</v>
      </c>
      <c r="P40" s="44">
        <f t="shared" si="5"/>
        <v>3346712</v>
      </c>
      <c r="Q40" s="44">
        <f t="shared" si="6"/>
        <v>0</v>
      </c>
      <c r="R40" s="44">
        <f t="shared" si="7"/>
        <v>6779307</v>
      </c>
      <c r="S40" s="33">
        <f t="shared" si="2"/>
        <v>9</v>
      </c>
      <c r="T40">
        <v>9</v>
      </c>
      <c r="U40">
        <v>0</v>
      </c>
      <c r="V40" s="38">
        <v>18</v>
      </c>
      <c r="W40" s="60">
        <f t="shared" si="8"/>
        <v>0.50633420200619328</v>
      </c>
      <c r="X40" s="61">
        <f t="shared" si="9"/>
        <v>0.5</v>
      </c>
    </row>
    <row r="41" spans="1:25" x14ac:dyDescent="0.2">
      <c r="A41" t="s">
        <v>83</v>
      </c>
      <c r="B41" t="s">
        <v>84</v>
      </c>
      <c r="C41" s="13">
        <v>109894</v>
      </c>
      <c r="D41" s="3">
        <v>312636</v>
      </c>
      <c r="E41" s="6">
        <f t="shared" si="3"/>
        <v>65887</v>
      </c>
      <c r="F41" s="3">
        <v>488417</v>
      </c>
      <c r="G41" s="30">
        <v>223860</v>
      </c>
      <c r="H41" s="31">
        <v>0</v>
      </c>
      <c r="I41" s="31">
        <v>1</v>
      </c>
      <c r="J41" s="32">
        <f t="shared" si="10"/>
        <v>264557</v>
      </c>
      <c r="K41" s="31">
        <v>79367</v>
      </c>
      <c r="L41" s="31">
        <v>26640</v>
      </c>
      <c r="M41" s="31">
        <v>-65310</v>
      </c>
      <c r="N41" s="55">
        <v>40697</v>
      </c>
      <c r="O41" s="44">
        <f t="shared" si="4"/>
        <v>189261</v>
      </c>
      <c r="P41" s="44">
        <f t="shared" si="5"/>
        <v>339276</v>
      </c>
      <c r="Q41" s="44">
        <f t="shared" si="6"/>
        <v>577</v>
      </c>
      <c r="R41" s="44">
        <f t="shared" si="7"/>
        <v>529114</v>
      </c>
      <c r="S41" s="33">
        <f t="shared" si="2"/>
        <v>0</v>
      </c>
      <c r="T41">
        <v>2</v>
      </c>
      <c r="U41">
        <v>0</v>
      </c>
      <c r="V41" s="38">
        <v>2</v>
      </c>
      <c r="W41" s="60">
        <f t="shared" si="8"/>
        <v>0.35808467524506327</v>
      </c>
      <c r="X41" s="61">
        <f t="shared" si="9"/>
        <v>0</v>
      </c>
    </row>
    <row r="42" spans="1:25" x14ac:dyDescent="0.2">
      <c r="A42" t="s">
        <v>85</v>
      </c>
      <c r="B42" t="s">
        <v>86</v>
      </c>
      <c r="C42" s="13">
        <v>1412684</v>
      </c>
      <c r="D42" s="3">
        <v>1076799</v>
      </c>
      <c r="E42" s="6">
        <f t="shared" si="3"/>
        <v>15959</v>
      </c>
      <c r="F42" s="3">
        <v>2505442</v>
      </c>
      <c r="G42" s="30">
        <v>0</v>
      </c>
      <c r="H42" s="31">
        <v>0</v>
      </c>
      <c r="I42" s="31">
        <v>0</v>
      </c>
      <c r="J42" s="32">
        <f t="shared" si="10"/>
        <v>357920.28571428574</v>
      </c>
      <c r="K42" s="31">
        <v>0</v>
      </c>
      <c r="L42" s="31">
        <v>0</v>
      </c>
      <c r="M42" s="31">
        <v>0</v>
      </c>
      <c r="N42" s="55">
        <v>0</v>
      </c>
      <c r="O42" s="44">
        <f t="shared" si="4"/>
        <v>1412684</v>
      </c>
      <c r="P42" s="44">
        <f t="shared" si="5"/>
        <v>1076799</v>
      </c>
      <c r="Q42" s="44">
        <f t="shared" si="6"/>
        <v>15959</v>
      </c>
      <c r="R42" s="44">
        <f t="shared" si="7"/>
        <v>2505442</v>
      </c>
      <c r="S42" s="33">
        <f t="shared" si="2"/>
        <v>6</v>
      </c>
      <c r="T42">
        <v>1</v>
      </c>
      <c r="U42">
        <v>0</v>
      </c>
      <c r="V42" s="38">
        <v>7</v>
      </c>
      <c r="W42" s="60">
        <f t="shared" si="8"/>
        <v>0.56746079406848726</v>
      </c>
      <c r="X42" s="61">
        <f t="shared" si="9"/>
        <v>0.8571428571428571</v>
      </c>
    </row>
    <row r="43" spans="1:25" x14ac:dyDescent="0.2">
      <c r="A43" t="s">
        <v>87</v>
      </c>
      <c r="B43" t="s">
        <v>88</v>
      </c>
      <c r="C43" s="13">
        <v>321984</v>
      </c>
      <c r="D43" s="3">
        <v>0</v>
      </c>
      <c r="E43" s="6">
        <f t="shared" si="3"/>
        <v>75748</v>
      </c>
      <c r="F43" s="3">
        <v>397732</v>
      </c>
      <c r="G43" s="30">
        <v>397732</v>
      </c>
      <c r="H43" s="31">
        <v>1</v>
      </c>
      <c r="I43" s="31">
        <v>0</v>
      </c>
      <c r="J43" s="67">
        <v>422609</v>
      </c>
      <c r="K43" s="31">
        <v>0</v>
      </c>
      <c r="L43" s="31">
        <v>137993</v>
      </c>
      <c r="M43" s="31">
        <v>-75748</v>
      </c>
      <c r="N43" s="55">
        <v>62245</v>
      </c>
      <c r="O43" s="44">
        <f t="shared" si="4"/>
        <v>321984</v>
      </c>
      <c r="P43" s="44">
        <f t="shared" si="5"/>
        <v>137993</v>
      </c>
      <c r="Q43" s="44">
        <f t="shared" si="6"/>
        <v>0</v>
      </c>
      <c r="R43" s="44">
        <f t="shared" si="7"/>
        <v>459977</v>
      </c>
      <c r="S43" s="33">
        <f t="shared" si="2"/>
        <v>1</v>
      </c>
      <c r="T43">
        <v>0</v>
      </c>
      <c r="U43">
        <v>0</v>
      </c>
      <c r="V43" s="38">
        <v>1</v>
      </c>
      <c r="W43" s="60">
        <f t="shared" si="8"/>
        <v>0.70000021740217444</v>
      </c>
      <c r="X43" s="61">
        <f t="shared" si="9"/>
        <v>1</v>
      </c>
      <c r="Y43" s="17" t="s">
        <v>152</v>
      </c>
    </row>
    <row r="44" spans="1:25" x14ac:dyDescent="0.2">
      <c r="A44" t="s">
        <v>89</v>
      </c>
      <c r="B44" t="s">
        <v>90</v>
      </c>
      <c r="C44" s="13">
        <v>1685255</v>
      </c>
      <c r="D44" s="3">
        <v>1105537</v>
      </c>
      <c r="E44" s="6">
        <f t="shared" si="3"/>
        <v>50952</v>
      </c>
      <c r="F44" s="3">
        <v>2841744</v>
      </c>
      <c r="G44" s="30">
        <v>252169</v>
      </c>
      <c r="H44" s="31">
        <v>0</v>
      </c>
      <c r="I44" s="31">
        <v>1</v>
      </c>
      <c r="J44" s="32">
        <f t="shared" si="10"/>
        <v>323696.875</v>
      </c>
      <c r="K44" s="31">
        <v>108066</v>
      </c>
      <c r="L44" s="31">
        <v>0</v>
      </c>
      <c r="M44" s="31">
        <v>-14</v>
      </c>
      <c r="N44" s="55">
        <v>108052</v>
      </c>
      <c r="O44" s="44">
        <f t="shared" si="4"/>
        <v>1793321</v>
      </c>
      <c r="P44" s="44">
        <f t="shared" si="5"/>
        <v>1105537</v>
      </c>
      <c r="Q44" s="44">
        <f t="shared" si="6"/>
        <v>50938</v>
      </c>
      <c r="R44" s="44">
        <f t="shared" si="7"/>
        <v>2949796</v>
      </c>
      <c r="S44" s="33">
        <f t="shared" si="2"/>
        <v>7</v>
      </c>
      <c r="T44">
        <v>2</v>
      </c>
      <c r="U44">
        <v>0</v>
      </c>
      <c r="V44" s="38">
        <v>9</v>
      </c>
      <c r="W44" s="60">
        <f t="shared" si="8"/>
        <v>0.61863016401631266</v>
      </c>
      <c r="X44" s="61">
        <f t="shared" si="9"/>
        <v>0.77777777777777779</v>
      </c>
    </row>
    <row r="45" spans="1:25" x14ac:dyDescent="0.2">
      <c r="A45" t="s">
        <v>91</v>
      </c>
      <c r="B45" t="s">
        <v>5</v>
      </c>
      <c r="C45" s="13">
        <v>5926712</v>
      </c>
      <c r="D45" s="3">
        <v>4896673</v>
      </c>
      <c r="E45" s="6">
        <f t="shared" si="3"/>
        <v>270241</v>
      </c>
      <c r="F45" s="3">
        <v>11093626</v>
      </c>
      <c r="G45" s="30">
        <v>0</v>
      </c>
      <c r="H45" s="31">
        <v>0</v>
      </c>
      <c r="I45" s="31">
        <v>0</v>
      </c>
      <c r="J45" s="32">
        <f t="shared" si="10"/>
        <v>308156.27777777775</v>
      </c>
      <c r="K45" s="31">
        <v>0</v>
      </c>
      <c r="L45" s="31">
        <v>0</v>
      </c>
      <c r="M45" s="31">
        <v>0</v>
      </c>
      <c r="N45" s="55">
        <v>0</v>
      </c>
      <c r="O45" s="44">
        <f t="shared" si="4"/>
        <v>5926712</v>
      </c>
      <c r="P45" s="44">
        <f t="shared" si="5"/>
        <v>4896673</v>
      </c>
      <c r="Q45" s="44">
        <f t="shared" si="6"/>
        <v>270241</v>
      </c>
      <c r="R45" s="44">
        <f t="shared" si="7"/>
        <v>11093626</v>
      </c>
      <c r="S45" s="33">
        <f t="shared" si="2"/>
        <v>23</v>
      </c>
      <c r="T45">
        <v>13</v>
      </c>
      <c r="U45">
        <v>0</v>
      </c>
      <c r="V45" s="38">
        <v>36</v>
      </c>
      <c r="W45" s="60">
        <f t="shared" si="8"/>
        <v>0.54758395825335604</v>
      </c>
      <c r="X45" s="61">
        <f t="shared" si="9"/>
        <v>0.63888888888888884</v>
      </c>
    </row>
    <row r="46" spans="1:25" x14ac:dyDescent="0.2">
      <c r="A46" t="s">
        <v>92</v>
      </c>
      <c r="B46" t="s">
        <v>93</v>
      </c>
      <c r="C46" s="13">
        <v>873347</v>
      </c>
      <c r="D46" s="3">
        <v>505946</v>
      </c>
      <c r="E46" s="6">
        <f t="shared" si="3"/>
        <v>52939</v>
      </c>
      <c r="F46" s="3">
        <v>1432232</v>
      </c>
      <c r="G46" s="30">
        <v>0</v>
      </c>
      <c r="H46" s="31">
        <v>0</v>
      </c>
      <c r="I46" s="31">
        <v>0</v>
      </c>
      <c r="J46" s="32">
        <f t="shared" si="10"/>
        <v>358058</v>
      </c>
      <c r="K46" s="31">
        <v>0</v>
      </c>
      <c r="L46" s="31">
        <v>0</v>
      </c>
      <c r="M46" s="31">
        <v>0</v>
      </c>
      <c r="N46" s="55">
        <v>0</v>
      </c>
      <c r="O46" s="44">
        <f t="shared" si="4"/>
        <v>873347</v>
      </c>
      <c r="P46" s="44">
        <f t="shared" si="5"/>
        <v>505946</v>
      </c>
      <c r="Q46" s="44">
        <f t="shared" si="6"/>
        <v>52939</v>
      </c>
      <c r="R46" s="44">
        <f t="shared" si="7"/>
        <v>1432232</v>
      </c>
      <c r="S46" s="33">
        <f t="shared" si="2"/>
        <v>4</v>
      </c>
      <c r="T46">
        <v>0</v>
      </c>
      <c r="U46">
        <v>0</v>
      </c>
      <c r="V46" s="38">
        <v>4</v>
      </c>
      <c r="W46" s="60">
        <f t="shared" si="8"/>
        <v>0.63318453729555646</v>
      </c>
      <c r="X46" s="61">
        <f t="shared" si="9"/>
        <v>1</v>
      </c>
    </row>
    <row r="47" spans="1:25" x14ac:dyDescent="0.2">
      <c r="A47" t="s">
        <v>94</v>
      </c>
      <c r="B47" t="s">
        <v>95</v>
      </c>
      <c r="C47" s="13">
        <v>95830</v>
      </c>
      <c r="D47" s="3">
        <v>238827</v>
      </c>
      <c r="E47" s="6">
        <f t="shared" si="3"/>
        <v>36311</v>
      </c>
      <c r="F47" s="3">
        <v>370968</v>
      </c>
      <c r="G47" s="30">
        <v>0</v>
      </c>
      <c r="H47" s="31">
        <v>0</v>
      </c>
      <c r="I47" s="31">
        <v>0</v>
      </c>
      <c r="J47" s="32">
        <f t="shared" si="10"/>
        <v>370968</v>
      </c>
      <c r="K47" s="31">
        <v>0</v>
      </c>
      <c r="L47" s="31">
        <v>0</v>
      </c>
      <c r="M47" s="31">
        <v>0</v>
      </c>
      <c r="N47" s="55">
        <v>0</v>
      </c>
      <c r="O47" s="44">
        <f t="shared" si="4"/>
        <v>95830</v>
      </c>
      <c r="P47" s="44">
        <f t="shared" si="5"/>
        <v>238827</v>
      </c>
      <c r="Q47" s="44">
        <f t="shared" si="6"/>
        <v>36311</v>
      </c>
      <c r="R47" s="44">
        <f t="shared" si="7"/>
        <v>370968</v>
      </c>
      <c r="S47" s="33">
        <f t="shared" si="2"/>
        <v>0</v>
      </c>
      <c r="T47">
        <v>1</v>
      </c>
      <c r="U47">
        <v>0</v>
      </c>
      <c r="V47" s="38">
        <v>1</v>
      </c>
      <c r="W47" s="60">
        <f t="shared" si="8"/>
        <v>0.28635289266323427</v>
      </c>
      <c r="X47" s="61">
        <f t="shared" si="9"/>
        <v>0</v>
      </c>
    </row>
    <row r="48" spans="1:25" x14ac:dyDescent="0.2">
      <c r="A48" t="s">
        <v>96</v>
      </c>
      <c r="B48" t="s">
        <v>7</v>
      </c>
      <c r="C48" s="13">
        <v>2047635</v>
      </c>
      <c r="D48" s="3">
        <v>2253974</v>
      </c>
      <c r="E48" s="6">
        <f t="shared" si="3"/>
        <v>33827</v>
      </c>
      <c r="F48" s="3">
        <v>4335436</v>
      </c>
      <c r="G48" s="30">
        <v>289274</v>
      </c>
      <c r="H48" s="31">
        <v>1</v>
      </c>
      <c r="I48" s="31">
        <v>0</v>
      </c>
      <c r="J48" s="32">
        <f t="shared" si="10"/>
        <v>404616.2</v>
      </c>
      <c r="K48" s="31">
        <v>11380</v>
      </c>
      <c r="L48" s="31">
        <v>121385</v>
      </c>
      <c r="M48" s="31">
        <v>-17423</v>
      </c>
      <c r="N48" s="55">
        <v>115342</v>
      </c>
      <c r="O48" s="44">
        <f t="shared" si="4"/>
        <v>2059015</v>
      </c>
      <c r="P48" s="44">
        <f t="shared" si="5"/>
        <v>2375359</v>
      </c>
      <c r="Q48" s="44">
        <f t="shared" si="6"/>
        <v>16404</v>
      </c>
      <c r="R48" s="44">
        <f t="shared" si="7"/>
        <v>4450778</v>
      </c>
      <c r="S48" s="33">
        <f t="shared" si="2"/>
        <v>4</v>
      </c>
      <c r="T48">
        <v>7</v>
      </c>
      <c r="U48">
        <v>0</v>
      </c>
      <c r="V48" s="38">
        <v>11</v>
      </c>
      <c r="W48" s="60">
        <f t="shared" si="8"/>
        <v>0.46433047821406132</v>
      </c>
      <c r="X48" s="61">
        <f t="shared" si="9"/>
        <v>0.36363636363636365</v>
      </c>
    </row>
    <row r="49" spans="1:25" x14ac:dyDescent="0.2">
      <c r="A49" t="s">
        <v>97</v>
      </c>
      <c r="B49" t="s">
        <v>98</v>
      </c>
      <c r="C49" s="13">
        <v>1545436</v>
      </c>
      <c r="D49" s="3">
        <v>2340356</v>
      </c>
      <c r="E49" s="6">
        <f t="shared" si="3"/>
        <v>58441</v>
      </c>
      <c r="F49" s="3">
        <v>3944233</v>
      </c>
      <c r="G49" s="30">
        <v>340407</v>
      </c>
      <c r="H49" s="31">
        <v>0</v>
      </c>
      <c r="I49" s="31">
        <v>1</v>
      </c>
      <c r="J49" s="32">
        <f t="shared" si="10"/>
        <v>400425.11111111112</v>
      </c>
      <c r="K49" s="31">
        <v>123847</v>
      </c>
      <c r="L49" s="31">
        <v>0</v>
      </c>
      <c r="M49" s="31">
        <v>-51430</v>
      </c>
      <c r="N49" s="55">
        <v>72417</v>
      </c>
      <c r="O49" s="44">
        <f t="shared" si="4"/>
        <v>1669283</v>
      </c>
      <c r="P49" s="44">
        <f t="shared" si="5"/>
        <v>2340356</v>
      </c>
      <c r="Q49" s="44">
        <f t="shared" si="6"/>
        <v>7011</v>
      </c>
      <c r="R49" s="44">
        <f t="shared" si="7"/>
        <v>4016650</v>
      </c>
      <c r="S49" s="33">
        <f t="shared" si="2"/>
        <v>3</v>
      </c>
      <c r="T49">
        <v>7</v>
      </c>
      <c r="U49">
        <v>0</v>
      </c>
      <c r="V49" s="38">
        <v>10</v>
      </c>
      <c r="W49" s="60">
        <f t="shared" si="8"/>
        <v>0.41631752883489015</v>
      </c>
      <c r="X49" s="61">
        <f t="shared" si="9"/>
        <v>0.3</v>
      </c>
    </row>
    <row r="50" spans="1:25" x14ac:dyDescent="0.2">
      <c r="A50" t="s">
        <v>99</v>
      </c>
      <c r="B50" t="s">
        <v>100</v>
      </c>
      <c r="C50" s="13">
        <v>514268</v>
      </c>
      <c r="D50" s="3">
        <v>246903</v>
      </c>
      <c r="E50" s="6">
        <f t="shared" si="3"/>
        <v>214</v>
      </c>
      <c r="F50" s="3">
        <v>761385</v>
      </c>
      <c r="G50" s="30">
        <v>0</v>
      </c>
      <c r="H50" s="31">
        <v>0</v>
      </c>
      <c r="I50" s="31">
        <v>0</v>
      </c>
      <c r="J50" s="32">
        <f t="shared" si="10"/>
        <v>253795</v>
      </c>
      <c r="K50" s="31">
        <v>0</v>
      </c>
      <c r="L50" s="31">
        <v>0</v>
      </c>
      <c r="M50" s="31">
        <v>0</v>
      </c>
      <c r="N50" s="55">
        <v>0</v>
      </c>
      <c r="O50" s="44">
        <f t="shared" si="4"/>
        <v>514268</v>
      </c>
      <c r="P50" s="44">
        <f t="shared" si="5"/>
        <v>246903</v>
      </c>
      <c r="Q50" s="44">
        <f t="shared" si="6"/>
        <v>214</v>
      </c>
      <c r="R50" s="44">
        <f t="shared" si="7"/>
        <v>761385</v>
      </c>
      <c r="S50" s="33">
        <f t="shared" si="2"/>
        <v>3</v>
      </c>
      <c r="T50">
        <v>0</v>
      </c>
      <c r="U50">
        <v>0</v>
      </c>
      <c r="V50" s="38">
        <v>3</v>
      </c>
      <c r="W50" s="60">
        <f t="shared" si="8"/>
        <v>0.67562742143355436</v>
      </c>
      <c r="X50" s="61">
        <f t="shared" si="9"/>
        <v>1</v>
      </c>
    </row>
    <row r="51" spans="1:25" x14ac:dyDescent="0.2">
      <c r="A51" t="s">
        <v>101</v>
      </c>
      <c r="B51" t="s">
        <v>11</v>
      </c>
      <c r="C51" s="13">
        <v>1661399</v>
      </c>
      <c r="D51" s="3">
        <v>1566671</v>
      </c>
      <c r="E51" s="6">
        <f t="shared" si="3"/>
        <v>9981</v>
      </c>
      <c r="F51" s="3">
        <v>3238051</v>
      </c>
      <c r="G51" s="30">
        <v>0</v>
      </c>
      <c r="H51" s="31">
        <v>0</v>
      </c>
      <c r="I51" s="31">
        <v>0</v>
      </c>
      <c r="J51" s="32">
        <f t="shared" si="10"/>
        <v>404756.375</v>
      </c>
      <c r="K51" s="31">
        <v>0</v>
      </c>
      <c r="L51" s="31">
        <v>0</v>
      </c>
      <c r="M51" s="31">
        <v>0</v>
      </c>
      <c r="N51" s="55">
        <v>0</v>
      </c>
      <c r="O51" s="44">
        <f t="shared" si="4"/>
        <v>1661399</v>
      </c>
      <c r="P51" s="44">
        <f t="shared" si="5"/>
        <v>1566671</v>
      </c>
      <c r="Q51" s="44">
        <f t="shared" si="6"/>
        <v>9981</v>
      </c>
      <c r="R51" s="44">
        <f t="shared" si="7"/>
        <v>3238051</v>
      </c>
      <c r="S51" s="33">
        <f t="shared" si="2"/>
        <v>5</v>
      </c>
      <c r="T51">
        <v>3</v>
      </c>
      <c r="U51">
        <v>0</v>
      </c>
      <c r="V51" s="38">
        <v>8</v>
      </c>
      <c r="W51" s="60">
        <f t="shared" si="8"/>
        <v>0.51467254427568176</v>
      </c>
      <c r="X51" s="61">
        <f t="shared" si="9"/>
        <v>0.625</v>
      </c>
    </row>
    <row r="52" spans="1:25" x14ac:dyDescent="0.2">
      <c r="A52" t="s">
        <v>102</v>
      </c>
      <c r="B52" t="s">
        <v>103</v>
      </c>
      <c r="C52" s="13">
        <v>185732</v>
      </c>
      <c r="D52" s="3">
        <v>66576</v>
      </c>
      <c r="E52" s="6">
        <f t="shared" si="3"/>
        <v>26195</v>
      </c>
      <c r="F52" s="3">
        <v>278503</v>
      </c>
      <c r="G52" s="30">
        <v>0</v>
      </c>
      <c r="H52" s="31">
        <v>0</v>
      </c>
      <c r="I52" s="31">
        <v>0</v>
      </c>
      <c r="J52" s="32">
        <f t="shared" si="10"/>
        <v>278503</v>
      </c>
      <c r="K52" s="31">
        <v>0</v>
      </c>
      <c r="L52" s="31">
        <v>0</v>
      </c>
      <c r="M52" s="31">
        <v>0</v>
      </c>
      <c r="N52" s="55">
        <v>0</v>
      </c>
      <c r="O52" s="44">
        <f t="shared" si="4"/>
        <v>185732</v>
      </c>
      <c r="P52" s="44">
        <f t="shared" si="5"/>
        <v>66576</v>
      </c>
      <c r="Q52" s="44">
        <f t="shared" si="6"/>
        <v>26195</v>
      </c>
      <c r="R52" s="44">
        <f t="shared" si="7"/>
        <v>278503</v>
      </c>
      <c r="S52" s="33">
        <f t="shared" si="2"/>
        <v>1</v>
      </c>
      <c r="T52">
        <v>0</v>
      </c>
      <c r="U52">
        <v>0</v>
      </c>
      <c r="V52" s="38">
        <v>1</v>
      </c>
      <c r="W52" s="60">
        <f t="shared" si="8"/>
        <v>0.73613202910728159</v>
      </c>
      <c r="X52" s="61">
        <f t="shared" si="9"/>
        <v>1</v>
      </c>
    </row>
    <row r="53" spans="1:25" x14ac:dyDescent="0.2">
      <c r="E53" s="6"/>
      <c r="O53" s="3"/>
      <c r="P53" s="3"/>
      <c r="Q53" s="3"/>
      <c r="R53" s="3"/>
    </row>
    <row r="54" spans="1:25" s="2" customFormat="1" x14ac:dyDescent="0.2">
      <c r="A54" s="5" t="s">
        <v>13</v>
      </c>
      <c r="B54" s="5"/>
      <c r="C54" s="16">
        <f>SUM(C3:C52)</f>
        <v>72466576</v>
      </c>
      <c r="D54" s="7">
        <f t="shared" ref="D54:F54" si="11">SUM(D3:D52)</f>
        <v>77122690</v>
      </c>
      <c r="E54" s="7">
        <f t="shared" si="11"/>
        <v>3842139</v>
      </c>
      <c r="F54" s="7">
        <f t="shared" si="11"/>
        <v>153431405</v>
      </c>
      <c r="G54" s="16">
        <f>SUM(G3:G52)</f>
        <v>7669551</v>
      </c>
      <c r="H54" s="7">
        <f t="shared" ref="H54:I54" si="12">SUM(H3:H52)</f>
        <v>12</v>
      </c>
      <c r="I54" s="7">
        <f t="shared" si="12"/>
        <v>15</v>
      </c>
      <c r="J54" s="25" t="s">
        <v>14</v>
      </c>
      <c r="K54" s="7"/>
      <c r="L54" s="7"/>
      <c r="M54" s="7"/>
      <c r="N54" s="25"/>
      <c r="O54" s="7"/>
      <c r="P54" s="7"/>
      <c r="Q54" s="7"/>
      <c r="R54" s="7"/>
      <c r="S54" s="18">
        <f>SUM(S3:S52)</f>
        <v>213</v>
      </c>
      <c r="T54" s="5">
        <f t="shared" ref="T54:V54" si="13">SUM(T3:T52)</f>
        <v>222</v>
      </c>
      <c r="U54" s="5">
        <f t="shared" si="13"/>
        <v>0</v>
      </c>
      <c r="V54" s="5">
        <f t="shared" si="13"/>
        <v>435</v>
      </c>
      <c r="W54" s="64"/>
      <c r="X54" s="65"/>
      <c r="Y54" s="18"/>
    </row>
    <row r="55" spans="1:25" x14ac:dyDescent="0.2">
      <c r="O55" s="3"/>
      <c r="P55" s="3"/>
      <c r="Q55" s="3"/>
      <c r="R55" s="3"/>
    </row>
    <row r="56" spans="1:25" x14ac:dyDescent="0.2">
      <c r="O56" s="3"/>
      <c r="P56" s="3"/>
      <c r="Q56" s="3"/>
      <c r="R56" s="3"/>
    </row>
    <row r="57" spans="1:25" x14ac:dyDescent="0.2">
      <c r="A57" s="34" t="s">
        <v>105</v>
      </c>
      <c r="B57" s="34"/>
      <c r="C57" s="35">
        <v>72466576</v>
      </c>
      <c r="D57" s="36">
        <f>77122690</f>
        <v>77122690</v>
      </c>
      <c r="E57" s="36"/>
      <c r="F57" s="36">
        <v>153431405</v>
      </c>
      <c r="G57" s="35"/>
      <c r="H57" s="36"/>
      <c r="I57" s="36"/>
      <c r="J57" s="37"/>
      <c r="K57" s="36"/>
      <c r="L57" s="36"/>
      <c r="M57" s="36"/>
      <c r="N57" s="37"/>
      <c r="O57" s="36"/>
      <c r="P57" s="36"/>
      <c r="Q57" s="36"/>
      <c r="R57" s="36"/>
      <c r="S57" s="29">
        <v>213</v>
      </c>
      <c r="T57" s="34">
        <v>222</v>
      </c>
      <c r="U57" s="34">
        <v>0</v>
      </c>
      <c r="V57" s="34">
        <v>435</v>
      </c>
      <c r="Y57" s="29"/>
    </row>
    <row r="58" spans="1:25" x14ac:dyDescent="0.2">
      <c r="A58" t="s">
        <v>106</v>
      </c>
      <c r="C58" s="13">
        <f>C54-C57</f>
        <v>0</v>
      </c>
      <c r="D58" s="3">
        <f t="shared" ref="D58:F58" si="14">D54-D57</f>
        <v>0</v>
      </c>
      <c r="E58" s="3" t="s">
        <v>14</v>
      </c>
      <c r="F58" s="3">
        <f t="shared" si="14"/>
        <v>0</v>
      </c>
      <c r="O58" s="3"/>
      <c r="P58" s="3"/>
      <c r="Q58" s="3"/>
      <c r="R58" s="3"/>
      <c r="S58" s="17">
        <f>S54-S57</f>
        <v>0</v>
      </c>
      <c r="T58">
        <f>T54-T57</f>
        <v>0</v>
      </c>
      <c r="U58">
        <f>U54-U57</f>
        <v>0</v>
      </c>
      <c r="V58">
        <f>V54-V57</f>
        <v>0</v>
      </c>
    </row>
    <row r="59" spans="1:25" x14ac:dyDescent="0.2">
      <c r="O59" s="3"/>
      <c r="P59" s="3"/>
      <c r="Q59" s="3"/>
      <c r="R59" s="3"/>
    </row>
    <row r="60" spans="1:25" x14ac:dyDescent="0.2">
      <c r="O60" s="3"/>
      <c r="P60" s="3"/>
      <c r="Q60" s="3"/>
      <c r="R60" s="3"/>
    </row>
    <row r="61" spans="1:25" x14ac:dyDescent="0.2">
      <c r="O61" s="3"/>
      <c r="P61" s="3"/>
      <c r="Q61" s="3"/>
      <c r="R61" s="3"/>
    </row>
    <row r="62" spans="1:25" x14ac:dyDescent="0.2">
      <c r="O62" s="3"/>
      <c r="P62" s="3"/>
      <c r="Q62" s="3"/>
      <c r="R62" s="3"/>
    </row>
    <row r="63" spans="1:25" x14ac:dyDescent="0.2">
      <c r="O63" s="3"/>
      <c r="P63" s="3"/>
      <c r="Q63" s="3"/>
      <c r="R63" s="3"/>
    </row>
    <row r="64" spans="1:25" x14ac:dyDescent="0.2">
      <c r="O64" s="3"/>
      <c r="P64" s="3"/>
      <c r="Q64" s="3"/>
      <c r="R64" s="3"/>
    </row>
    <row r="65" spans="15:18" x14ac:dyDescent="0.2">
      <c r="O65" s="3"/>
      <c r="P65" s="3"/>
      <c r="Q65" s="3"/>
      <c r="R65" s="3"/>
    </row>
    <row r="66" spans="15:18" x14ac:dyDescent="0.2">
      <c r="O66" s="3"/>
      <c r="P66" s="3"/>
      <c r="Q66" s="3"/>
      <c r="R66" s="3"/>
    </row>
    <row r="67" spans="15:18" x14ac:dyDescent="0.2">
      <c r="O67" s="3"/>
      <c r="P67" s="3"/>
      <c r="Q67" s="3"/>
      <c r="R67" s="3"/>
    </row>
    <row r="68" spans="15:18" x14ac:dyDescent="0.2">
      <c r="O68" s="3"/>
      <c r="P68" s="3"/>
      <c r="Q68" s="3"/>
      <c r="R68" s="3"/>
    </row>
    <row r="69" spans="15:18" x14ac:dyDescent="0.2">
      <c r="O69" s="3"/>
      <c r="P69" s="3"/>
      <c r="Q69" s="3"/>
      <c r="R69" s="3"/>
    </row>
    <row r="70" spans="15:18" x14ac:dyDescent="0.2">
      <c r="O70" s="3"/>
      <c r="P70" s="3"/>
      <c r="Q70" s="3"/>
      <c r="R70" s="3"/>
    </row>
    <row r="71" spans="15:18" x14ac:dyDescent="0.2">
      <c r="O71" s="3"/>
      <c r="P71" s="3"/>
      <c r="Q71" s="3"/>
      <c r="R71" s="3"/>
    </row>
    <row r="72" spans="15:18" x14ac:dyDescent="0.2">
      <c r="O72" s="3"/>
      <c r="P72" s="3"/>
      <c r="Q72" s="3"/>
      <c r="R72" s="3"/>
    </row>
    <row r="73" spans="15:18" x14ac:dyDescent="0.2">
      <c r="O73" s="3"/>
      <c r="P73" s="3"/>
      <c r="Q73" s="3"/>
      <c r="R73" s="3"/>
    </row>
    <row r="74" spans="15:18" x14ac:dyDescent="0.2">
      <c r="O74" s="3"/>
      <c r="P74" s="3"/>
      <c r="Q74" s="3"/>
      <c r="R74" s="3"/>
    </row>
    <row r="75" spans="15:18" x14ac:dyDescent="0.2">
      <c r="O75" s="3"/>
      <c r="P75" s="3"/>
      <c r="Q75" s="3"/>
      <c r="R75" s="3"/>
    </row>
    <row r="76" spans="15:18" x14ac:dyDescent="0.2">
      <c r="O76" s="3"/>
      <c r="P76" s="3"/>
      <c r="Q76" s="3"/>
      <c r="R76" s="3"/>
    </row>
    <row r="77" spans="15:18" x14ac:dyDescent="0.2">
      <c r="O77" s="3"/>
      <c r="P77" s="3"/>
      <c r="Q77" s="3"/>
      <c r="R77" s="3"/>
    </row>
    <row r="78" spans="15:18" x14ac:dyDescent="0.2">
      <c r="O78" s="3"/>
      <c r="P78" s="3"/>
      <c r="Q78" s="3"/>
      <c r="R78" s="3"/>
    </row>
  </sheetData>
  <sheetProtection sheet="1" objects="1" scenarios="1"/>
  <sortState xmlns:xlrd2="http://schemas.microsoft.com/office/spreadsheetml/2017/richdata2" ref="A5:AH54">
    <sortCondition ref="A5:A54"/>
  </sortState>
  <pageMargins left="0.7" right="0.7" top="0.75" bottom="0.75" header="0.3" footer="0.3"/>
  <ignoredErrors>
    <ignoredError sqref="W3:X52" unlockedFormula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9"/>
  <sheetViews>
    <sheetView tabSelected="1" workbookViewId="0">
      <pane xSplit="2" ySplit="2" topLeftCell="D3" activePane="bottomRight" state="frozen"/>
      <selection activeCell="P3" sqref="P3:P65"/>
      <selection pane="topRight" activeCell="P3" sqref="P3:P65"/>
      <selection pane="bottomLeft" activeCell="P3" sqref="P3:P65"/>
      <selection pane="bottomRight" activeCell="U3" sqref="U3"/>
    </sheetView>
  </sheetViews>
  <sheetFormatPr baseColWidth="10" defaultRowHeight="16" x14ac:dyDescent="0.2"/>
  <cols>
    <col min="1" max="1" width="22.1640625" customWidth="1"/>
    <col min="2" max="2" width="5.6640625" bestFit="1" customWidth="1"/>
    <col min="3" max="4" width="10.83203125" style="17"/>
    <col min="6" max="6" width="10.83203125" style="19"/>
    <col min="7" max="7" width="10.83203125" style="3"/>
    <col min="8" max="8" width="10.83203125" style="17"/>
    <col min="11" max="11" width="10.83203125" style="28"/>
    <col min="12" max="12" width="10.83203125" style="43"/>
    <col min="13" max="13" width="10.83203125" style="24"/>
    <col min="14" max="16" width="10.83203125" style="3"/>
    <col min="17" max="17" width="10.83203125" style="24"/>
    <col min="18" max="21" width="10.83203125" style="3"/>
    <col min="22" max="22" width="52.33203125" style="17" bestFit="1" customWidth="1"/>
  </cols>
  <sheetData>
    <row r="1" spans="1:22" x14ac:dyDescent="0.2">
      <c r="A1" s="1"/>
      <c r="B1" s="1" t="s">
        <v>14</v>
      </c>
      <c r="C1" s="15"/>
      <c r="D1" s="14"/>
      <c r="E1" s="11" t="s">
        <v>117</v>
      </c>
      <c r="F1" s="20"/>
      <c r="G1" s="8"/>
      <c r="H1" s="15"/>
      <c r="I1" s="4" t="s">
        <v>116</v>
      </c>
      <c r="J1" s="1"/>
      <c r="K1" s="51" t="s">
        <v>153</v>
      </c>
      <c r="L1" s="39"/>
      <c r="M1" s="26" t="s">
        <v>124</v>
      </c>
      <c r="N1" s="40"/>
      <c r="O1" s="41" t="s">
        <v>154</v>
      </c>
      <c r="P1" s="42"/>
      <c r="Q1" s="26"/>
      <c r="R1" s="40"/>
      <c r="S1" s="40" t="s">
        <v>155</v>
      </c>
      <c r="T1" s="40"/>
      <c r="U1" s="40"/>
      <c r="V1" s="15"/>
    </row>
    <row r="2" spans="1:22" x14ac:dyDescent="0.2">
      <c r="A2" s="1" t="s">
        <v>0</v>
      </c>
      <c r="B2" s="1" t="s">
        <v>104</v>
      </c>
      <c r="C2" s="15" t="s">
        <v>115</v>
      </c>
      <c r="D2" s="15" t="s">
        <v>114</v>
      </c>
      <c r="E2" s="1" t="s">
        <v>113</v>
      </c>
      <c r="F2" s="12" t="s">
        <v>112</v>
      </c>
      <c r="G2" s="8" t="s">
        <v>111</v>
      </c>
      <c r="H2" s="15" t="s">
        <v>110</v>
      </c>
      <c r="I2" s="1" t="s">
        <v>109</v>
      </c>
      <c r="J2" s="1" t="s">
        <v>108</v>
      </c>
      <c r="K2" s="51" t="s">
        <v>156</v>
      </c>
      <c r="L2" s="39" t="s">
        <v>157</v>
      </c>
      <c r="M2" s="26" t="s">
        <v>125</v>
      </c>
      <c r="N2" s="40" t="s">
        <v>122</v>
      </c>
      <c r="O2" s="40" t="s">
        <v>123</v>
      </c>
      <c r="P2" s="40" t="s">
        <v>158</v>
      </c>
      <c r="Q2" s="26" t="s">
        <v>127</v>
      </c>
      <c r="R2" s="40" t="s">
        <v>159</v>
      </c>
      <c r="S2" s="40" t="s">
        <v>160</v>
      </c>
      <c r="T2" s="40" t="s">
        <v>161</v>
      </c>
      <c r="U2" s="40" t="s">
        <v>162</v>
      </c>
      <c r="V2" s="15" t="s">
        <v>15</v>
      </c>
    </row>
    <row r="3" spans="1:22" x14ac:dyDescent="0.2">
      <c r="A3" t="s">
        <v>16</v>
      </c>
      <c r="B3" t="s">
        <v>17</v>
      </c>
      <c r="C3" s="17" t="s">
        <v>130</v>
      </c>
      <c r="D3" s="13">
        <v>253094</v>
      </c>
      <c r="E3" s="3">
        <v>0</v>
      </c>
      <c r="F3" s="6">
        <f t="shared" ref="F3:F65" si="0">G3-SUM(D3:E3)</f>
        <v>11066</v>
      </c>
      <c r="G3" s="3">
        <v>264160</v>
      </c>
      <c r="H3" s="17">
        <v>1</v>
      </c>
      <c r="I3">
        <v>0</v>
      </c>
      <c r="J3">
        <v>0</v>
      </c>
      <c r="K3" s="28">
        <f>C$69</f>
        <v>0.7</v>
      </c>
      <c r="L3" s="43">
        <f>C$70</f>
        <v>0.7</v>
      </c>
      <c r="M3" s="24">
        <f>VLOOKUP(B3,'Election Results by State'!$B$3:$J$52,9,FALSE)</f>
        <v>318226.75</v>
      </c>
      <c r="N3" s="3">
        <f>IF(G3&gt;0,IF(H3&gt;0,MAX(D3,ROUND(K3*M3,0)),MAX(F3,ROUND((1-L3)*(O3/L3),0))),D3)</f>
        <v>253094</v>
      </c>
      <c r="O3" s="3">
        <f>IF(G3&gt;0,IF(I3&gt;0,MAX(E3,ROUND(L3*M3,0)),MAX(F3,ROUND((1-K3)*(N3/K3),0))),E3)</f>
        <v>108469</v>
      </c>
      <c r="P3" s="3">
        <v>0</v>
      </c>
      <c r="Q3" s="24">
        <f>SUM(N3:P3)</f>
        <v>361563</v>
      </c>
      <c r="R3" s="3">
        <f>N3-D3</f>
        <v>0</v>
      </c>
      <c r="S3" s="3">
        <f>O3-E3</f>
        <v>108469</v>
      </c>
      <c r="T3" s="3">
        <f>P3-F3</f>
        <v>-11066</v>
      </c>
      <c r="U3" s="3">
        <f>Q3-G3</f>
        <v>97403</v>
      </c>
    </row>
    <row r="4" spans="1:22" x14ac:dyDescent="0.2">
      <c r="A4" t="s">
        <v>16</v>
      </c>
      <c r="B4" t="s">
        <v>17</v>
      </c>
      <c r="C4" s="17" t="s">
        <v>131</v>
      </c>
      <c r="D4" s="13">
        <v>274160</v>
      </c>
      <c r="E4" s="3">
        <v>0</v>
      </c>
      <c r="F4" s="6">
        <f t="shared" si="0"/>
        <v>8101</v>
      </c>
      <c r="G4" s="3">
        <v>282261</v>
      </c>
      <c r="H4" s="17">
        <v>1</v>
      </c>
      <c r="I4">
        <v>0</v>
      </c>
      <c r="J4">
        <v>0</v>
      </c>
      <c r="K4" s="28">
        <f t="shared" ref="K4:K65" si="1">C$69</f>
        <v>0.7</v>
      </c>
      <c r="L4" s="43">
        <f t="shared" ref="L4:L65" si="2">C$70</f>
        <v>0.7</v>
      </c>
      <c r="M4" s="24">
        <f>VLOOKUP(B4,'Election Results by State'!$B$3:$J$52,9,FALSE)</f>
        <v>318226.75</v>
      </c>
      <c r="N4" s="3">
        <f t="shared" ref="N4:N65" si="3">IF(G4&gt;0,IF(H4&gt;0,MAX(D4,ROUND(K4*M4,0)),MAX(F4,ROUND((1-L4)*(O4/L4),0))),D4)</f>
        <v>274160</v>
      </c>
      <c r="O4" s="3">
        <f t="shared" ref="O4:O65" si="4">IF(G4&gt;0,IF(I4&gt;0,MAX(E4,ROUND(L4*M4,0)),MAX(F4,ROUND((1-K4)*(N4/K4),0))),E4)</f>
        <v>117497</v>
      </c>
      <c r="P4" s="3">
        <v>0</v>
      </c>
      <c r="Q4" s="24">
        <f t="shared" ref="Q4:Q65" si="5">SUM(N4:P4)</f>
        <v>391657</v>
      </c>
      <c r="R4" s="3">
        <f t="shared" ref="R4:R65" si="6">N4-D4</f>
        <v>0</v>
      </c>
      <c r="S4" s="3">
        <f t="shared" ref="S4:S65" si="7">O4-E4</f>
        <v>117497</v>
      </c>
      <c r="T4" s="3">
        <f t="shared" ref="T4:T65" si="8">P4-F4</f>
        <v>-8101</v>
      </c>
      <c r="U4" s="3">
        <f t="shared" ref="U4:U65" si="9">Q4-G4</f>
        <v>109396</v>
      </c>
    </row>
    <row r="5" spans="1:22" x14ac:dyDescent="0.2">
      <c r="A5" t="s">
        <v>16</v>
      </c>
      <c r="B5" t="s">
        <v>17</v>
      </c>
      <c r="C5" s="17" t="s">
        <v>132</v>
      </c>
      <c r="D5" s="13">
        <v>0</v>
      </c>
      <c r="E5" s="3">
        <v>225742</v>
      </c>
      <c r="F5" s="6">
        <f t="shared" si="0"/>
        <v>6589</v>
      </c>
      <c r="G5" s="3">
        <v>232331</v>
      </c>
      <c r="H5" s="17">
        <v>0</v>
      </c>
      <c r="I5">
        <v>1</v>
      </c>
      <c r="J5">
        <v>0</v>
      </c>
      <c r="K5" s="28">
        <f t="shared" si="1"/>
        <v>0.7</v>
      </c>
      <c r="L5" s="43">
        <f t="shared" si="2"/>
        <v>0.7</v>
      </c>
      <c r="M5" s="24">
        <f>VLOOKUP(B5,'Election Results by State'!$B$3:$J$52,9,FALSE)</f>
        <v>318226.75</v>
      </c>
      <c r="N5" s="3">
        <f t="shared" si="3"/>
        <v>96747</v>
      </c>
      <c r="O5" s="3">
        <f t="shared" si="4"/>
        <v>225742</v>
      </c>
      <c r="P5" s="3">
        <v>0</v>
      </c>
      <c r="Q5" s="24">
        <f t="shared" si="5"/>
        <v>322489</v>
      </c>
      <c r="R5" s="3">
        <f t="shared" si="6"/>
        <v>96747</v>
      </c>
      <c r="S5" s="3">
        <f t="shared" si="7"/>
        <v>0</v>
      </c>
      <c r="T5" s="3">
        <f t="shared" si="8"/>
        <v>-6589</v>
      </c>
      <c r="U5" s="3">
        <f t="shared" si="9"/>
        <v>90158</v>
      </c>
    </row>
    <row r="6" spans="1:22" x14ac:dyDescent="0.2">
      <c r="A6" t="s">
        <v>18</v>
      </c>
      <c r="B6" t="s">
        <v>19</v>
      </c>
      <c r="C6" s="17" t="s">
        <v>107</v>
      </c>
      <c r="D6" s="13">
        <v>0</v>
      </c>
      <c r="E6" s="3">
        <v>0</v>
      </c>
      <c r="F6" s="6">
        <f t="shared" si="0"/>
        <v>0</v>
      </c>
      <c r="G6" s="3">
        <f t="shared" ref="G6:G11" si="10">SUM(D6:E6)</f>
        <v>0</v>
      </c>
      <c r="H6" s="17">
        <v>0</v>
      </c>
      <c r="I6">
        <v>0</v>
      </c>
      <c r="J6">
        <v>0</v>
      </c>
      <c r="K6" s="28">
        <f t="shared" si="1"/>
        <v>0.7</v>
      </c>
      <c r="L6" s="43">
        <f t="shared" si="2"/>
        <v>0.7</v>
      </c>
      <c r="M6" s="24">
        <f>VLOOKUP(B6,'Election Results by State'!$B$3:$J$52,9,FALSE)</f>
        <v>353165</v>
      </c>
      <c r="N6" s="3">
        <f t="shared" si="3"/>
        <v>0</v>
      </c>
      <c r="O6" s="3">
        <f t="shared" si="4"/>
        <v>0</v>
      </c>
      <c r="P6" s="3">
        <v>0</v>
      </c>
      <c r="Q6" s="24">
        <f t="shared" si="5"/>
        <v>0</v>
      </c>
      <c r="R6" s="3">
        <f t="shared" si="6"/>
        <v>0</v>
      </c>
      <c r="S6" s="3">
        <f t="shared" si="7"/>
        <v>0</v>
      </c>
      <c r="T6" s="3">
        <f t="shared" si="8"/>
        <v>0</v>
      </c>
      <c r="U6" s="3">
        <f t="shared" si="9"/>
        <v>0</v>
      </c>
    </row>
    <row r="7" spans="1:22" x14ac:dyDescent="0.2">
      <c r="A7" t="s">
        <v>20</v>
      </c>
      <c r="B7" t="s">
        <v>3</v>
      </c>
      <c r="C7" s="17" t="s">
        <v>107</v>
      </c>
      <c r="D7" s="13">
        <v>0</v>
      </c>
      <c r="E7" s="3">
        <v>0</v>
      </c>
      <c r="F7" s="6">
        <f t="shared" si="0"/>
        <v>0</v>
      </c>
      <c r="G7" s="3">
        <f t="shared" si="10"/>
        <v>0</v>
      </c>
      <c r="H7" s="17">
        <v>0</v>
      </c>
      <c r="I7">
        <v>0</v>
      </c>
      <c r="J7">
        <v>0</v>
      </c>
      <c r="K7" s="28">
        <f t="shared" si="1"/>
        <v>0.7</v>
      </c>
      <c r="L7" s="43">
        <f t="shared" si="2"/>
        <v>0.7</v>
      </c>
      <c r="M7" s="24">
        <f>VLOOKUP(B7,'Election Results by State'!$B$3:$J$52,9,FALSE)</f>
        <v>363138.77777777775</v>
      </c>
      <c r="N7" s="3">
        <f t="shared" si="3"/>
        <v>0</v>
      </c>
      <c r="O7" s="3">
        <f t="shared" si="4"/>
        <v>0</v>
      </c>
      <c r="P7" s="3">
        <v>0</v>
      </c>
      <c r="Q7" s="24">
        <f t="shared" si="5"/>
        <v>0</v>
      </c>
      <c r="R7" s="3">
        <f t="shared" si="6"/>
        <v>0</v>
      </c>
      <c r="S7" s="3">
        <f t="shared" si="7"/>
        <v>0</v>
      </c>
      <c r="T7" s="3">
        <f t="shared" si="8"/>
        <v>0</v>
      </c>
      <c r="U7" s="3">
        <f t="shared" si="9"/>
        <v>0</v>
      </c>
    </row>
    <row r="8" spans="1:22" x14ac:dyDescent="0.2">
      <c r="A8" t="s">
        <v>21</v>
      </c>
      <c r="B8" t="s">
        <v>22</v>
      </c>
      <c r="C8" s="17" t="s">
        <v>107</v>
      </c>
      <c r="D8" s="13">
        <v>237596</v>
      </c>
      <c r="E8" s="3">
        <v>0</v>
      </c>
      <c r="F8" s="6">
        <f t="shared" si="0"/>
        <v>0</v>
      </c>
      <c r="G8" s="3">
        <f t="shared" si="10"/>
        <v>237596</v>
      </c>
      <c r="H8" s="17">
        <v>1</v>
      </c>
      <c r="I8">
        <v>0</v>
      </c>
      <c r="J8">
        <v>0</v>
      </c>
      <c r="K8" s="28">
        <f t="shared" si="1"/>
        <v>0.7</v>
      </c>
      <c r="L8" s="43">
        <f t="shared" si="2"/>
        <v>0.7</v>
      </c>
      <c r="M8" s="24">
        <f>VLOOKUP(B8,'Election Results by State'!$B$3:$J$52,9,FALSE)</f>
        <v>313933.33333333331</v>
      </c>
      <c r="N8" s="3">
        <f t="shared" si="3"/>
        <v>237596</v>
      </c>
      <c r="O8" s="3">
        <f t="shared" si="4"/>
        <v>101827</v>
      </c>
      <c r="P8" s="3">
        <v>0</v>
      </c>
      <c r="Q8" s="24">
        <f t="shared" si="5"/>
        <v>339423</v>
      </c>
      <c r="R8" s="3">
        <f t="shared" si="6"/>
        <v>0</v>
      </c>
      <c r="S8" s="3">
        <f t="shared" si="7"/>
        <v>101827</v>
      </c>
      <c r="T8" s="3">
        <f t="shared" si="8"/>
        <v>0</v>
      </c>
      <c r="U8" s="3">
        <f t="shared" si="9"/>
        <v>101827</v>
      </c>
    </row>
    <row r="9" spans="1:22" x14ac:dyDescent="0.2">
      <c r="A9" t="s">
        <v>23</v>
      </c>
      <c r="B9" t="s">
        <v>24</v>
      </c>
      <c r="C9" s="17" t="s">
        <v>133</v>
      </c>
      <c r="D9" s="13">
        <v>0</v>
      </c>
      <c r="E9" s="3">
        <v>362950</v>
      </c>
      <c r="F9" s="6">
        <f t="shared" si="0"/>
        <v>0</v>
      </c>
      <c r="G9" s="3">
        <f t="shared" si="10"/>
        <v>362950</v>
      </c>
      <c r="H9" s="17">
        <v>0</v>
      </c>
      <c r="I9">
        <v>1</v>
      </c>
      <c r="J9">
        <v>0</v>
      </c>
      <c r="K9" s="28">
        <f t="shared" si="1"/>
        <v>0.7</v>
      </c>
      <c r="L9" s="43">
        <f t="shared" si="2"/>
        <v>0.7</v>
      </c>
      <c r="M9" s="24">
        <f>VLOOKUP(B9,'Election Results by State'!$B$3:$J$52,9,FALSE)</f>
        <v>321835.26086956525</v>
      </c>
      <c r="N9" s="3">
        <f t="shared" si="3"/>
        <v>155550</v>
      </c>
      <c r="O9" s="3">
        <f t="shared" si="4"/>
        <v>362950</v>
      </c>
      <c r="P9" s="3">
        <v>0</v>
      </c>
      <c r="Q9" s="24">
        <f t="shared" si="5"/>
        <v>518500</v>
      </c>
      <c r="R9" s="3">
        <f t="shared" si="6"/>
        <v>155550</v>
      </c>
      <c r="S9" s="3">
        <f t="shared" si="7"/>
        <v>0</v>
      </c>
      <c r="T9" s="3">
        <f t="shared" si="8"/>
        <v>0</v>
      </c>
      <c r="U9" s="3">
        <f t="shared" si="9"/>
        <v>155550</v>
      </c>
    </row>
    <row r="10" spans="1:22" x14ac:dyDescent="0.2">
      <c r="A10" t="s">
        <v>23</v>
      </c>
      <c r="B10" t="s">
        <v>24</v>
      </c>
      <c r="C10" s="17" t="s">
        <v>134</v>
      </c>
      <c r="D10" s="13">
        <v>0</v>
      </c>
      <c r="E10" s="3">
        <v>344139</v>
      </c>
      <c r="F10" s="6">
        <f t="shared" ref="F10:F14" si="11">G10-SUM(D10:E10)</f>
        <v>0</v>
      </c>
      <c r="G10" s="3">
        <f t="shared" si="10"/>
        <v>344139</v>
      </c>
      <c r="H10" s="17">
        <v>0</v>
      </c>
      <c r="I10">
        <v>1</v>
      </c>
      <c r="J10">
        <v>0</v>
      </c>
      <c r="K10" s="28">
        <f t="shared" si="1"/>
        <v>0.7</v>
      </c>
      <c r="L10" s="43">
        <f t="shared" si="2"/>
        <v>0.7</v>
      </c>
      <c r="M10" s="24">
        <f>VLOOKUP(B10,'Election Results by State'!$B$3:$J$52,9,FALSE)</f>
        <v>321835.26086956525</v>
      </c>
      <c r="N10" s="3">
        <f t="shared" si="3"/>
        <v>147488</v>
      </c>
      <c r="O10" s="3">
        <f t="shared" si="4"/>
        <v>344139</v>
      </c>
      <c r="P10" s="3">
        <v>0</v>
      </c>
      <c r="Q10" s="24">
        <f t="shared" si="5"/>
        <v>491627</v>
      </c>
      <c r="R10" s="3">
        <f t="shared" si="6"/>
        <v>147488</v>
      </c>
      <c r="S10" s="3">
        <f t="shared" si="7"/>
        <v>0</v>
      </c>
      <c r="T10" s="3">
        <f t="shared" si="8"/>
        <v>0</v>
      </c>
      <c r="U10" s="3">
        <f t="shared" si="9"/>
        <v>147488</v>
      </c>
    </row>
    <row r="11" spans="1:22" x14ac:dyDescent="0.2">
      <c r="A11" t="s">
        <v>23</v>
      </c>
      <c r="B11" t="s">
        <v>24</v>
      </c>
      <c r="C11" s="17" t="s">
        <v>135</v>
      </c>
      <c r="D11" s="13">
        <v>0</v>
      </c>
      <c r="E11" s="3">
        <v>210944</v>
      </c>
      <c r="F11" s="6">
        <f t="shared" si="11"/>
        <v>0</v>
      </c>
      <c r="G11" s="3">
        <f t="shared" si="10"/>
        <v>210944</v>
      </c>
      <c r="H11" s="17">
        <v>0</v>
      </c>
      <c r="I11">
        <v>1</v>
      </c>
      <c r="J11">
        <v>0</v>
      </c>
      <c r="K11" s="28">
        <f t="shared" si="1"/>
        <v>0.7</v>
      </c>
      <c r="L11" s="43">
        <f t="shared" si="2"/>
        <v>0.7</v>
      </c>
      <c r="M11" s="24">
        <f>VLOOKUP(B11,'Election Results by State'!$B$3:$J$52,9,FALSE)</f>
        <v>321835.26086956525</v>
      </c>
      <c r="N11" s="3">
        <f t="shared" si="3"/>
        <v>96551</v>
      </c>
      <c r="O11" s="3">
        <f t="shared" si="4"/>
        <v>225285</v>
      </c>
      <c r="P11" s="3">
        <v>0</v>
      </c>
      <c r="Q11" s="24">
        <f t="shared" si="5"/>
        <v>321836</v>
      </c>
      <c r="R11" s="3">
        <f t="shared" si="6"/>
        <v>96551</v>
      </c>
      <c r="S11" s="3">
        <f t="shared" si="7"/>
        <v>14341</v>
      </c>
      <c r="T11" s="3">
        <f t="shared" si="8"/>
        <v>0</v>
      </c>
      <c r="U11" s="3">
        <f t="shared" si="9"/>
        <v>110892</v>
      </c>
    </row>
    <row r="12" spans="1:22" x14ac:dyDescent="0.2">
      <c r="A12" t="s">
        <v>23</v>
      </c>
      <c r="B12" t="s">
        <v>24</v>
      </c>
      <c r="C12" s="17" t="s">
        <v>136</v>
      </c>
      <c r="D12" s="13">
        <v>0</v>
      </c>
      <c r="E12" s="3">
        <v>205346</v>
      </c>
      <c r="F12" s="6">
        <f t="shared" si="11"/>
        <v>0</v>
      </c>
      <c r="G12" s="3">
        <f>SUM(D12:E12)</f>
        <v>205346</v>
      </c>
      <c r="H12" s="17">
        <v>0</v>
      </c>
      <c r="I12">
        <v>1</v>
      </c>
      <c r="J12">
        <v>0</v>
      </c>
      <c r="K12" s="28">
        <f t="shared" si="1"/>
        <v>0.7</v>
      </c>
      <c r="L12" s="43">
        <f t="shared" si="2"/>
        <v>0.7</v>
      </c>
      <c r="M12" s="24">
        <f>VLOOKUP(B12,'Election Results by State'!$B$3:$J$52,9,FALSE)</f>
        <v>321835.26086956525</v>
      </c>
      <c r="N12" s="3">
        <f t="shared" si="3"/>
        <v>96551</v>
      </c>
      <c r="O12" s="3">
        <f t="shared" si="4"/>
        <v>225285</v>
      </c>
      <c r="P12" s="3">
        <v>0</v>
      </c>
      <c r="Q12" s="24">
        <f t="shared" si="5"/>
        <v>321836</v>
      </c>
      <c r="R12" s="3">
        <f t="shared" si="6"/>
        <v>96551</v>
      </c>
      <c r="S12" s="3">
        <f t="shared" si="7"/>
        <v>19939</v>
      </c>
      <c r="T12" s="3">
        <f t="shared" si="8"/>
        <v>0</v>
      </c>
      <c r="U12" s="3">
        <f t="shared" si="9"/>
        <v>116490</v>
      </c>
    </row>
    <row r="13" spans="1:22" x14ac:dyDescent="0.2">
      <c r="A13" t="s">
        <v>23</v>
      </c>
      <c r="B13" t="s">
        <v>24</v>
      </c>
      <c r="C13" s="17" t="s">
        <v>137</v>
      </c>
      <c r="D13" s="13">
        <v>0</v>
      </c>
      <c r="E13" s="3">
        <v>256206</v>
      </c>
      <c r="F13" s="6">
        <f t="shared" si="11"/>
        <v>0</v>
      </c>
      <c r="G13" s="3">
        <f t="shared" ref="G13:G65" si="12">SUM(D13:E13)</f>
        <v>256206</v>
      </c>
      <c r="H13" s="17">
        <v>0</v>
      </c>
      <c r="I13">
        <v>1</v>
      </c>
      <c r="J13">
        <v>0</v>
      </c>
      <c r="K13" s="28">
        <f t="shared" si="1"/>
        <v>0.7</v>
      </c>
      <c r="L13" s="43">
        <f t="shared" si="2"/>
        <v>0.7</v>
      </c>
      <c r="M13" s="24">
        <f>VLOOKUP(B13,'Election Results by State'!$B$3:$J$52,9,FALSE)</f>
        <v>321835.26086956525</v>
      </c>
      <c r="N13" s="3">
        <f t="shared" si="3"/>
        <v>109803</v>
      </c>
      <c r="O13" s="3">
        <f t="shared" si="4"/>
        <v>256206</v>
      </c>
      <c r="P13" s="3">
        <v>0</v>
      </c>
      <c r="Q13" s="24">
        <f t="shared" si="5"/>
        <v>366009</v>
      </c>
      <c r="R13" s="3">
        <f t="shared" si="6"/>
        <v>109803</v>
      </c>
      <c r="S13" s="3">
        <f t="shared" si="7"/>
        <v>0</v>
      </c>
      <c r="T13" s="3">
        <f t="shared" si="8"/>
        <v>0</v>
      </c>
      <c r="U13" s="3">
        <f t="shared" si="9"/>
        <v>109803</v>
      </c>
    </row>
    <row r="14" spans="1:22" x14ac:dyDescent="0.2">
      <c r="A14" t="s">
        <v>23</v>
      </c>
      <c r="B14" t="s">
        <v>24</v>
      </c>
      <c r="C14" s="17" t="s">
        <v>138</v>
      </c>
      <c r="D14" s="13">
        <v>0</v>
      </c>
      <c r="E14" s="3">
        <v>206036</v>
      </c>
      <c r="F14" s="6">
        <f t="shared" si="11"/>
        <v>0</v>
      </c>
      <c r="G14" s="3">
        <f t="shared" si="12"/>
        <v>206036</v>
      </c>
      <c r="H14" s="17">
        <v>0</v>
      </c>
      <c r="I14">
        <v>1</v>
      </c>
      <c r="J14">
        <v>0</v>
      </c>
      <c r="K14" s="28">
        <f t="shared" si="1"/>
        <v>0.7</v>
      </c>
      <c r="L14" s="43">
        <f t="shared" si="2"/>
        <v>0.7</v>
      </c>
      <c r="M14" s="24">
        <f>VLOOKUP(B14,'Election Results by State'!$B$3:$J$52,9,FALSE)</f>
        <v>321835.26086956525</v>
      </c>
      <c r="N14" s="3">
        <f t="shared" si="3"/>
        <v>96551</v>
      </c>
      <c r="O14" s="3">
        <f t="shared" si="4"/>
        <v>225285</v>
      </c>
      <c r="P14" s="3">
        <v>0</v>
      </c>
      <c r="Q14" s="24">
        <f t="shared" si="5"/>
        <v>321836</v>
      </c>
      <c r="R14" s="3">
        <f t="shared" si="6"/>
        <v>96551</v>
      </c>
      <c r="S14" s="3">
        <f t="shared" si="7"/>
        <v>19249</v>
      </c>
      <c r="T14" s="3">
        <f t="shared" si="8"/>
        <v>0</v>
      </c>
      <c r="U14" s="3">
        <f t="shared" si="9"/>
        <v>115800</v>
      </c>
    </row>
    <row r="15" spans="1:22" x14ac:dyDescent="0.2">
      <c r="A15" t="s">
        <v>23</v>
      </c>
      <c r="B15" t="s">
        <v>24</v>
      </c>
      <c r="C15" s="17" t="s">
        <v>139</v>
      </c>
      <c r="D15" s="13">
        <v>0</v>
      </c>
      <c r="E15" s="3">
        <v>334858</v>
      </c>
      <c r="F15" s="6">
        <f t="shared" ref="F15" si="13">G15-SUM(D15:E15)</f>
        <v>0</v>
      </c>
      <c r="G15" s="3">
        <f t="shared" ref="G15" si="14">SUM(D15:E15)</f>
        <v>334858</v>
      </c>
      <c r="H15" s="17">
        <v>0</v>
      </c>
      <c r="I15">
        <v>1</v>
      </c>
      <c r="J15">
        <v>0</v>
      </c>
      <c r="K15" s="28">
        <f t="shared" si="1"/>
        <v>0.7</v>
      </c>
      <c r="L15" s="43">
        <f t="shared" si="2"/>
        <v>0.7</v>
      </c>
      <c r="M15" s="24">
        <f>VLOOKUP(B15,'Election Results by State'!$B$3:$J$52,9,FALSE)</f>
        <v>321835.26086956525</v>
      </c>
      <c r="N15" s="3">
        <f t="shared" si="3"/>
        <v>143511</v>
      </c>
      <c r="O15" s="3">
        <f t="shared" si="4"/>
        <v>334858</v>
      </c>
      <c r="P15" s="3">
        <v>0</v>
      </c>
      <c r="Q15" s="24">
        <f t="shared" si="5"/>
        <v>478369</v>
      </c>
      <c r="R15" s="3">
        <f t="shared" si="6"/>
        <v>143511</v>
      </c>
      <c r="S15" s="3">
        <f t="shared" si="7"/>
        <v>0</v>
      </c>
      <c r="T15" s="3">
        <f t="shared" si="8"/>
        <v>0</v>
      </c>
      <c r="U15" s="3">
        <f t="shared" si="9"/>
        <v>143511</v>
      </c>
    </row>
    <row r="16" spans="1:22" x14ac:dyDescent="0.2">
      <c r="A16" t="s">
        <v>25</v>
      </c>
      <c r="B16" t="s">
        <v>26</v>
      </c>
      <c r="C16" s="17" t="s">
        <v>107</v>
      </c>
      <c r="D16" s="13">
        <v>0</v>
      </c>
      <c r="E16" s="3">
        <v>0</v>
      </c>
      <c r="F16" s="6">
        <f t="shared" si="0"/>
        <v>0</v>
      </c>
      <c r="G16" s="3">
        <f t="shared" si="12"/>
        <v>0</v>
      </c>
      <c r="H16" s="17">
        <v>0</v>
      </c>
      <c r="I16">
        <v>0</v>
      </c>
      <c r="J16">
        <v>0</v>
      </c>
      <c r="K16" s="28">
        <f t="shared" si="1"/>
        <v>0.7</v>
      </c>
      <c r="L16" s="43">
        <f t="shared" si="2"/>
        <v>0.7</v>
      </c>
      <c r="M16" s="24">
        <f>VLOOKUP(B16,'Election Results by State'!$B$3:$J$52,9,FALSE)</f>
        <v>452135.71428571426</v>
      </c>
      <c r="N16" s="3">
        <f t="shared" si="3"/>
        <v>0</v>
      </c>
      <c r="O16" s="3">
        <f t="shared" si="4"/>
        <v>0</v>
      </c>
      <c r="P16" s="3">
        <v>0</v>
      </c>
      <c r="Q16" s="24">
        <f t="shared" si="5"/>
        <v>0</v>
      </c>
      <c r="R16" s="3">
        <f t="shared" si="6"/>
        <v>0</v>
      </c>
      <c r="S16" s="3">
        <f t="shared" si="7"/>
        <v>0</v>
      </c>
      <c r="T16" s="3">
        <f t="shared" si="8"/>
        <v>0</v>
      </c>
      <c r="U16" s="3">
        <f t="shared" si="9"/>
        <v>0</v>
      </c>
    </row>
    <row r="17" spans="1:22" x14ac:dyDescent="0.2">
      <c r="A17" t="s">
        <v>27</v>
      </c>
      <c r="B17" t="s">
        <v>28</v>
      </c>
      <c r="C17" s="17" t="s">
        <v>107</v>
      </c>
      <c r="D17" s="13">
        <v>0</v>
      </c>
      <c r="E17" s="3">
        <v>0</v>
      </c>
      <c r="F17" s="6">
        <f t="shared" si="0"/>
        <v>0</v>
      </c>
      <c r="G17" s="3">
        <f t="shared" si="12"/>
        <v>0</v>
      </c>
      <c r="H17" s="17">
        <v>0</v>
      </c>
      <c r="I17">
        <v>0</v>
      </c>
      <c r="J17">
        <v>0</v>
      </c>
      <c r="K17" s="28">
        <f t="shared" si="1"/>
        <v>0.7</v>
      </c>
      <c r="L17" s="43">
        <f t="shared" si="2"/>
        <v>0.7</v>
      </c>
      <c r="M17" s="24">
        <f>VLOOKUP(B17,'Election Results by State'!$B$3:$J$52,9,FALSE)</f>
        <v>354585.4</v>
      </c>
      <c r="N17" s="3">
        <f t="shared" si="3"/>
        <v>0</v>
      </c>
      <c r="O17" s="3">
        <f t="shared" si="4"/>
        <v>0</v>
      </c>
      <c r="P17" s="3">
        <v>0</v>
      </c>
      <c r="Q17" s="24">
        <f t="shared" si="5"/>
        <v>0</v>
      </c>
      <c r="R17" s="3">
        <f t="shared" si="6"/>
        <v>0</v>
      </c>
      <c r="S17" s="3">
        <f t="shared" si="7"/>
        <v>0</v>
      </c>
      <c r="T17" s="3">
        <f t="shared" si="8"/>
        <v>0</v>
      </c>
      <c r="U17" s="3">
        <f t="shared" si="9"/>
        <v>0</v>
      </c>
    </row>
    <row r="18" spans="1:22" x14ac:dyDescent="0.2">
      <c r="A18" t="s">
        <v>29</v>
      </c>
      <c r="B18" t="s">
        <v>30</v>
      </c>
      <c r="C18" s="17" t="s">
        <v>107</v>
      </c>
      <c r="D18" s="13">
        <v>0</v>
      </c>
      <c r="E18" s="3">
        <v>0</v>
      </c>
      <c r="F18" s="6">
        <f t="shared" si="0"/>
        <v>0</v>
      </c>
      <c r="G18" s="3">
        <f t="shared" si="12"/>
        <v>0</v>
      </c>
      <c r="H18" s="17">
        <v>0</v>
      </c>
      <c r="I18">
        <v>0</v>
      </c>
      <c r="J18">
        <v>0</v>
      </c>
      <c r="K18" s="28">
        <f t="shared" si="1"/>
        <v>0.7</v>
      </c>
      <c r="L18" s="43">
        <f t="shared" si="2"/>
        <v>0.7</v>
      </c>
      <c r="M18" s="24">
        <f>VLOOKUP(B18,'Election Results by State'!$B$3:$J$52,9,FALSE)</f>
        <v>488270</v>
      </c>
      <c r="N18" s="3">
        <f t="shared" si="3"/>
        <v>0</v>
      </c>
      <c r="O18" s="3">
        <f t="shared" si="4"/>
        <v>0</v>
      </c>
      <c r="P18" s="3">
        <v>0</v>
      </c>
      <c r="Q18" s="24">
        <f t="shared" si="5"/>
        <v>0</v>
      </c>
      <c r="R18" s="3">
        <f t="shared" si="6"/>
        <v>0</v>
      </c>
      <c r="S18" s="3">
        <f t="shared" si="7"/>
        <v>0</v>
      </c>
      <c r="T18" s="3">
        <f t="shared" si="8"/>
        <v>0</v>
      </c>
      <c r="U18" s="3">
        <f t="shared" si="9"/>
        <v>0</v>
      </c>
    </row>
    <row r="19" spans="1:22" x14ac:dyDescent="0.2">
      <c r="A19" t="s">
        <v>31</v>
      </c>
      <c r="B19" t="s">
        <v>10</v>
      </c>
      <c r="C19" s="17" t="s">
        <v>140</v>
      </c>
      <c r="D19" s="13">
        <v>305337</v>
      </c>
      <c r="E19" s="3">
        <v>0</v>
      </c>
      <c r="F19" s="6">
        <f t="shared" si="0"/>
        <v>6662</v>
      </c>
      <c r="G19" s="3">
        <v>311999</v>
      </c>
      <c r="H19" s="17">
        <v>1</v>
      </c>
      <c r="I19">
        <v>0</v>
      </c>
      <c r="J19">
        <v>0</v>
      </c>
      <c r="K19" s="28">
        <f t="shared" si="1"/>
        <v>0.7</v>
      </c>
      <c r="L19" s="43">
        <f t="shared" si="2"/>
        <v>0.7</v>
      </c>
      <c r="M19" s="24">
        <f>VLOOKUP(B19,'Election Results by State'!$B$3:$J$52,9,FALSE)</f>
        <v>406111.68</v>
      </c>
      <c r="N19" s="3">
        <f t="shared" si="3"/>
        <v>305337</v>
      </c>
      <c r="O19" s="3">
        <f t="shared" si="4"/>
        <v>130859</v>
      </c>
      <c r="P19" s="3">
        <v>0</v>
      </c>
      <c r="Q19" s="24">
        <f t="shared" si="5"/>
        <v>436196</v>
      </c>
      <c r="R19" s="3">
        <f t="shared" si="6"/>
        <v>0</v>
      </c>
      <c r="S19" s="3">
        <f t="shared" si="7"/>
        <v>130859</v>
      </c>
      <c r="T19" s="3">
        <f t="shared" si="8"/>
        <v>-6662</v>
      </c>
      <c r="U19" s="3">
        <f t="shared" si="9"/>
        <v>124197</v>
      </c>
    </row>
    <row r="20" spans="1:22" x14ac:dyDescent="0.2">
      <c r="A20" t="s">
        <v>31</v>
      </c>
      <c r="B20" t="s">
        <v>10</v>
      </c>
      <c r="C20" s="17" t="s">
        <v>141</v>
      </c>
      <c r="D20" s="13">
        <v>0</v>
      </c>
      <c r="E20" s="3">
        <v>0</v>
      </c>
      <c r="F20" s="6">
        <f t="shared" ref="F20" si="15">G20-SUM(D20:E20)</f>
        <v>0</v>
      </c>
      <c r="G20" s="3">
        <f t="shared" ref="G20" si="16">SUM(D20:E20)</f>
        <v>0</v>
      </c>
      <c r="H20" s="17">
        <v>1</v>
      </c>
      <c r="I20">
        <v>0</v>
      </c>
      <c r="J20">
        <v>0</v>
      </c>
      <c r="K20" s="28">
        <f t="shared" si="1"/>
        <v>0.7</v>
      </c>
      <c r="L20" s="43">
        <f t="shared" si="2"/>
        <v>0.7</v>
      </c>
      <c r="M20" s="24">
        <f>VLOOKUP(B20,'Election Results by State'!$B$3:$J$52,9,FALSE)</f>
        <v>406111.68</v>
      </c>
      <c r="N20" s="3">
        <f t="shared" si="3"/>
        <v>0</v>
      </c>
      <c r="O20" s="3">
        <f t="shared" si="4"/>
        <v>0</v>
      </c>
      <c r="P20" s="3">
        <v>0</v>
      </c>
      <c r="Q20" s="24">
        <f t="shared" si="5"/>
        <v>0</v>
      </c>
      <c r="R20" s="3">
        <f t="shared" si="6"/>
        <v>0</v>
      </c>
      <c r="S20" s="3">
        <f t="shared" si="7"/>
        <v>0</v>
      </c>
      <c r="T20" s="3">
        <f t="shared" si="8"/>
        <v>0</v>
      </c>
      <c r="U20" s="3">
        <f t="shared" si="9"/>
        <v>0</v>
      </c>
      <c r="V20" s="17" t="s">
        <v>142</v>
      </c>
    </row>
    <row r="21" spans="1:22" x14ac:dyDescent="0.2">
      <c r="A21" t="s">
        <v>32</v>
      </c>
      <c r="B21" t="s">
        <v>33</v>
      </c>
      <c r="C21" s="17" t="s">
        <v>107</v>
      </c>
      <c r="D21" s="13">
        <v>0</v>
      </c>
      <c r="E21" s="3">
        <v>0</v>
      </c>
      <c r="F21" s="6">
        <f t="shared" si="0"/>
        <v>0</v>
      </c>
      <c r="G21" s="3">
        <f t="shared" si="12"/>
        <v>0</v>
      </c>
      <c r="H21" s="17">
        <v>0</v>
      </c>
      <c r="I21">
        <v>0</v>
      </c>
      <c r="J21">
        <v>0</v>
      </c>
      <c r="K21" s="28">
        <f t="shared" si="1"/>
        <v>0.7</v>
      </c>
      <c r="L21" s="43">
        <f t="shared" si="2"/>
        <v>0.7</v>
      </c>
      <c r="M21" s="24">
        <f>VLOOKUP(B21,'Election Results by State'!$B$3:$J$52,9,FALSE)</f>
        <v>348829.35714285716</v>
      </c>
      <c r="N21" s="3">
        <f t="shared" si="3"/>
        <v>0</v>
      </c>
      <c r="O21" s="3">
        <f t="shared" si="4"/>
        <v>0</v>
      </c>
      <c r="P21" s="3">
        <v>0</v>
      </c>
      <c r="Q21" s="24">
        <f t="shared" si="5"/>
        <v>0</v>
      </c>
      <c r="R21" s="3">
        <f t="shared" si="6"/>
        <v>0</v>
      </c>
      <c r="S21" s="3">
        <f t="shared" si="7"/>
        <v>0</v>
      </c>
      <c r="T21" s="3">
        <f t="shared" si="8"/>
        <v>0</v>
      </c>
      <c r="U21" s="3">
        <f t="shared" si="9"/>
        <v>0</v>
      </c>
    </row>
    <row r="22" spans="1:22" x14ac:dyDescent="0.2">
      <c r="A22" t="s">
        <v>34</v>
      </c>
      <c r="B22" t="s">
        <v>35</v>
      </c>
      <c r="C22" s="17" t="s">
        <v>107</v>
      </c>
      <c r="D22" s="13">
        <v>0</v>
      </c>
      <c r="E22" s="3">
        <v>0</v>
      </c>
      <c r="F22" s="6">
        <f t="shared" si="0"/>
        <v>0</v>
      </c>
      <c r="G22" s="3">
        <f t="shared" si="12"/>
        <v>0</v>
      </c>
      <c r="H22" s="17">
        <v>0</v>
      </c>
      <c r="I22">
        <v>0</v>
      </c>
      <c r="J22">
        <v>0</v>
      </c>
      <c r="K22" s="28">
        <f t="shared" si="1"/>
        <v>0.7</v>
      </c>
      <c r="L22" s="43">
        <f t="shared" si="2"/>
        <v>0.7</v>
      </c>
      <c r="M22" s="24">
        <f>VLOOKUP(B22,'Election Results by State'!$B$3:$J$52,9,FALSE)</f>
        <v>289892</v>
      </c>
      <c r="N22" s="3">
        <f t="shared" si="3"/>
        <v>0</v>
      </c>
      <c r="O22" s="3">
        <f t="shared" si="4"/>
        <v>0</v>
      </c>
      <c r="P22" s="3">
        <v>0</v>
      </c>
      <c r="Q22" s="24">
        <f t="shared" si="5"/>
        <v>0</v>
      </c>
      <c r="R22" s="3">
        <f t="shared" si="6"/>
        <v>0</v>
      </c>
      <c r="S22" s="3">
        <f t="shared" si="7"/>
        <v>0</v>
      </c>
      <c r="T22" s="3">
        <f t="shared" si="8"/>
        <v>0</v>
      </c>
      <c r="U22" s="3">
        <f t="shared" si="9"/>
        <v>0</v>
      </c>
    </row>
    <row r="23" spans="1:22" x14ac:dyDescent="0.2">
      <c r="A23" t="s">
        <v>36</v>
      </c>
      <c r="B23" t="s">
        <v>37</v>
      </c>
      <c r="C23" s="17" t="s">
        <v>107</v>
      </c>
      <c r="D23" s="13">
        <v>0</v>
      </c>
      <c r="E23" s="3">
        <v>0</v>
      </c>
      <c r="F23" s="6">
        <f t="shared" si="0"/>
        <v>0</v>
      </c>
      <c r="G23" s="3">
        <f t="shared" si="12"/>
        <v>0</v>
      </c>
      <c r="H23" s="17">
        <v>0</v>
      </c>
      <c r="I23">
        <v>0</v>
      </c>
      <c r="J23">
        <v>0</v>
      </c>
      <c r="K23" s="28">
        <f t="shared" si="1"/>
        <v>0.7</v>
      </c>
      <c r="L23" s="43">
        <f t="shared" si="2"/>
        <v>0.7</v>
      </c>
      <c r="M23" s="24">
        <f>VLOOKUP(B23,'Election Results by State'!$B$3:$J$52,9,FALSE)</f>
        <v>424954.5</v>
      </c>
      <c r="N23" s="3">
        <f t="shared" si="3"/>
        <v>0</v>
      </c>
      <c r="O23" s="3">
        <f t="shared" si="4"/>
        <v>0</v>
      </c>
      <c r="P23" s="3">
        <v>0</v>
      </c>
      <c r="Q23" s="24">
        <f t="shared" si="5"/>
        <v>0</v>
      </c>
      <c r="R23" s="3">
        <f t="shared" si="6"/>
        <v>0</v>
      </c>
      <c r="S23" s="3">
        <f t="shared" si="7"/>
        <v>0</v>
      </c>
      <c r="T23" s="3">
        <f t="shared" si="8"/>
        <v>0</v>
      </c>
      <c r="U23" s="3">
        <f t="shared" si="9"/>
        <v>0</v>
      </c>
    </row>
    <row r="24" spans="1:22" x14ac:dyDescent="0.2">
      <c r="A24" t="s">
        <v>38</v>
      </c>
      <c r="B24" t="s">
        <v>9</v>
      </c>
      <c r="C24" s="17" t="s">
        <v>143</v>
      </c>
      <c r="D24" s="13">
        <v>0</v>
      </c>
      <c r="E24" s="3">
        <v>186251</v>
      </c>
      <c r="F24" s="6">
        <f t="shared" si="0"/>
        <v>68327</v>
      </c>
      <c r="G24" s="3">
        <v>254578</v>
      </c>
      <c r="H24" s="17">
        <v>0</v>
      </c>
      <c r="I24">
        <v>1</v>
      </c>
      <c r="J24">
        <v>0</v>
      </c>
      <c r="K24" s="28">
        <f t="shared" si="1"/>
        <v>0.7</v>
      </c>
      <c r="L24" s="43">
        <f t="shared" si="2"/>
        <v>0.7</v>
      </c>
      <c r="M24" s="24">
        <f>VLOOKUP(B24,'Election Results by State'!$B$3:$J$52,9,FALSE)</f>
        <v>330720.0588235294</v>
      </c>
      <c r="N24" s="3">
        <f t="shared" si="3"/>
        <v>99216</v>
      </c>
      <c r="O24" s="3">
        <f t="shared" si="4"/>
        <v>231504</v>
      </c>
      <c r="P24" s="3">
        <v>0</v>
      </c>
      <c r="Q24" s="24">
        <f t="shared" si="5"/>
        <v>330720</v>
      </c>
      <c r="R24" s="3">
        <f t="shared" si="6"/>
        <v>99216</v>
      </c>
      <c r="S24" s="3">
        <f t="shared" si="7"/>
        <v>45253</v>
      </c>
      <c r="T24" s="3">
        <f t="shared" si="8"/>
        <v>-68327</v>
      </c>
      <c r="U24" s="3">
        <f t="shared" si="9"/>
        <v>76142</v>
      </c>
    </row>
    <row r="25" spans="1:22" x14ac:dyDescent="0.2">
      <c r="A25" t="s">
        <v>39</v>
      </c>
      <c r="B25" t="s">
        <v>12</v>
      </c>
      <c r="C25" s="17" t="s">
        <v>107</v>
      </c>
      <c r="D25" s="13">
        <v>0</v>
      </c>
      <c r="E25" s="3">
        <v>0</v>
      </c>
      <c r="F25" s="6">
        <f t="shared" si="0"/>
        <v>0</v>
      </c>
      <c r="G25" s="3">
        <f t="shared" si="12"/>
        <v>0</v>
      </c>
      <c r="H25" s="17">
        <v>0</v>
      </c>
      <c r="I25">
        <v>0</v>
      </c>
      <c r="J25">
        <v>0</v>
      </c>
      <c r="K25" s="28">
        <f t="shared" si="1"/>
        <v>0.7</v>
      </c>
      <c r="L25" s="43">
        <f t="shared" si="2"/>
        <v>0.7</v>
      </c>
      <c r="M25" s="24">
        <f>VLOOKUP(B25,'Election Results by State'!$B$3:$J$52,9,FALSE)</f>
        <v>332938.22222222225</v>
      </c>
      <c r="N25" s="3">
        <f t="shared" si="3"/>
        <v>0</v>
      </c>
      <c r="O25" s="3">
        <f t="shared" si="4"/>
        <v>0</v>
      </c>
      <c r="P25" s="3">
        <v>0</v>
      </c>
      <c r="Q25" s="24">
        <f t="shared" si="5"/>
        <v>0</v>
      </c>
      <c r="R25" s="3">
        <f t="shared" si="6"/>
        <v>0</v>
      </c>
      <c r="S25" s="3">
        <f t="shared" si="7"/>
        <v>0</v>
      </c>
      <c r="T25" s="3">
        <f t="shared" si="8"/>
        <v>0</v>
      </c>
      <c r="U25" s="3">
        <f t="shared" si="9"/>
        <v>0</v>
      </c>
    </row>
    <row r="26" spans="1:22" x14ac:dyDescent="0.2">
      <c r="A26" t="s">
        <v>40</v>
      </c>
      <c r="B26" t="s">
        <v>41</v>
      </c>
      <c r="C26" s="17" t="s">
        <v>107</v>
      </c>
      <c r="D26" s="13">
        <v>0</v>
      </c>
      <c r="E26" s="3">
        <v>0</v>
      </c>
      <c r="F26" s="6">
        <f t="shared" si="0"/>
        <v>0</v>
      </c>
      <c r="G26" s="3">
        <f t="shared" si="12"/>
        <v>0</v>
      </c>
      <c r="H26" s="17">
        <v>0</v>
      </c>
      <c r="I26">
        <v>0</v>
      </c>
      <c r="J26">
        <v>0</v>
      </c>
      <c r="K26" s="28">
        <f t="shared" si="1"/>
        <v>0.7</v>
      </c>
      <c r="L26" s="43">
        <f t="shared" si="2"/>
        <v>0.7</v>
      </c>
      <c r="M26" s="24">
        <f>VLOOKUP(B26,'Election Results by State'!$B$3:$J$52,9,FALSE)</f>
        <v>425067</v>
      </c>
      <c r="N26" s="3">
        <f t="shared" si="3"/>
        <v>0</v>
      </c>
      <c r="O26" s="3">
        <f t="shared" si="4"/>
        <v>0</v>
      </c>
      <c r="P26" s="3">
        <v>0</v>
      </c>
      <c r="Q26" s="24">
        <f t="shared" si="5"/>
        <v>0</v>
      </c>
      <c r="R26" s="3">
        <f t="shared" si="6"/>
        <v>0</v>
      </c>
      <c r="S26" s="3">
        <f t="shared" si="7"/>
        <v>0</v>
      </c>
      <c r="T26" s="3">
        <f t="shared" si="8"/>
        <v>0</v>
      </c>
      <c r="U26" s="3">
        <f t="shared" si="9"/>
        <v>0</v>
      </c>
    </row>
    <row r="27" spans="1:22" x14ac:dyDescent="0.2">
      <c r="A27" t="s">
        <v>42</v>
      </c>
      <c r="B27" t="s">
        <v>43</v>
      </c>
      <c r="C27" s="17" t="s">
        <v>107</v>
      </c>
      <c r="D27" s="13">
        <v>0</v>
      </c>
      <c r="E27" s="3">
        <v>0</v>
      </c>
      <c r="F27" s="6">
        <f t="shared" si="0"/>
        <v>0</v>
      </c>
      <c r="G27" s="3">
        <f t="shared" si="12"/>
        <v>0</v>
      </c>
      <c r="H27" s="17">
        <v>0</v>
      </c>
      <c r="I27">
        <v>0</v>
      </c>
      <c r="J27">
        <v>0</v>
      </c>
      <c r="K27" s="28">
        <f t="shared" si="1"/>
        <v>0.7</v>
      </c>
      <c r="L27" s="43">
        <f t="shared" si="2"/>
        <v>0.7</v>
      </c>
      <c r="M27" s="24">
        <f>VLOOKUP(B27,'Election Results by State'!$B$3:$J$52,9,FALSE)</f>
        <v>339738.25</v>
      </c>
      <c r="N27" s="3">
        <f t="shared" si="3"/>
        <v>0</v>
      </c>
      <c r="O27" s="3">
        <f t="shared" si="4"/>
        <v>0</v>
      </c>
      <c r="P27" s="3">
        <v>0</v>
      </c>
      <c r="Q27" s="24">
        <f t="shared" si="5"/>
        <v>0</v>
      </c>
      <c r="R27" s="3">
        <f t="shared" si="6"/>
        <v>0</v>
      </c>
      <c r="S27" s="3">
        <f t="shared" si="7"/>
        <v>0</v>
      </c>
      <c r="T27" s="3">
        <f t="shared" si="8"/>
        <v>0</v>
      </c>
      <c r="U27" s="3">
        <f t="shared" si="9"/>
        <v>0</v>
      </c>
    </row>
    <row r="28" spans="1:22" x14ac:dyDescent="0.2">
      <c r="A28" t="s">
        <v>44</v>
      </c>
      <c r="B28" t="s">
        <v>45</v>
      </c>
      <c r="C28" s="17" t="s">
        <v>107</v>
      </c>
      <c r="D28" s="13">
        <v>0</v>
      </c>
      <c r="E28" s="3">
        <v>0</v>
      </c>
      <c r="F28" s="6">
        <f t="shared" si="0"/>
        <v>0</v>
      </c>
      <c r="G28" s="3">
        <f t="shared" si="12"/>
        <v>0</v>
      </c>
      <c r="H28" s="17">
        <v>0</v>
      </c>
      <c r="I28">
        <v>0</v>
      </c>
      <c r="J28">
        <v>0</v>
      </c>
      <c r="K28" s="28">
        <f t="shared" si="1"/>
        <v>0.7</v>
      </c>
      <c r="L28" s="43">
        <f t="shared" si="2"/>
        <v>0.7</v>
      </c>
      <c r="M28" s="24">
        <f>VLOOKUP(B28,'Election Results by State'!$B$3:$J$52,9,FALSE)</f>
        <v>352649.16666666669</v>
      </c>
      <c r="N28" s="3">
        <f t="shared" si="3"/>
        <v>0</v>
      </c>
      <c r="O28" s="3">
        <f t="shared" si="4"/>
        <v>0</v>
      </c>
      <c r="P28" s="3">
        <v>0</v>
      </c>
      <c r="Q28" s="24">
        <f t="shared" si="5"/>
        <v>0</v>
      </c>
      <c r="R28" s="3">
        <f t="shared" si="6"/>
        <v>0</v>
      </c>
      <c r="S28" s="3">
        <f t="shared" si="7"/>
        <v>0</v>
      </c>
      <c r="T28" s="3">
        <f t="shared" si="8"/>
        <v>0</v>
      </c>
      <c r="U28" s="3">
        <f t="shared" si="9"/>
        <v>0</v>
      </c>
    </row>
    <row r="29" spans="1:22" x14ac:dyDescent="0.2">
      <c r="A29" t="s">
        <v>46</v>
      </c>
      <c r="B29" t="s">
        <v>47</v>
      </c>
      <c r="C29" s="17" t="s">
        <v>107</v>
      </c>
      <c r="D29" s="13">
        <v>0</v>
      </c>
      <c r="E29" s="3">
        <v>0</v>
      </c>
      <c r="F29" s="6">
        <f t="shared" si="0"/>
        <v>0</v>
      </c>
      <c r="G29" s="3">
        <f t="shared" si="12"/>
        <v>0</v>
      </c>
      <c r="H29" s="17">
        <v>0</v>
      </c>
      <c r="I29">
        <v>0</v>
      </c>
      <c r="J29">
        <v>0</v>
      </c>
      <c r="K29" s="28">
        <f t="shared" si="1"/>
        <v>0.7</v>
      </c>
      <c r="L29" s="43">
        <f t="shared" si="2"/>
        <v>0.7</v>
      </c>
      <c r="M29" s="24">
        <f>VLOOKUP(B29,'Election Results by State'!$B$3:$J$52,9,FALSE)</f>
        <v>324522.5</v>
      </c>
      <c r="N29" s="3">
        <f t="shared" si="3"/>
        <v>0</v>
      </c>
      <c r="O29" s="3">
        <f t="shared" si="4"/>
        <v>0</v>
      </c>
      <c r="P29" s="3">
        <v>0</v>
      </c>
      <c r="Q29" s="24">
        <f t="shared" si="5"/>
        <v>0</v>
      </c>
      <c r="R29" s="3">
        <f t="shared" si="6"/>
        <v>0</v>
      </c>
      <c r="S29" s="3">
        <f t="shared" si="7"/>
        <v>0</v>
      </c>
      <c r="T29" s="3">
        <f t="shared" si="8"/>
        <v>0</v>
      </c>
      <c r="U29" s="3">
        <f t="shared" si="9"/>
        <v>0</v>
      </c>
    </row>
    <row r="30" spans="1:22" x14ac:dyDescent="0.2">
      <c r="A30" t="s">
        <v>48</v>
      </c>
      <c r="B30" t="s">
        <v>49</v>
      </c>
      <c r="C30" s="17" t="s">
        <v>107</v>
      </c>
      <c r="D30" s="13">
        <v>0</v>
      </c>
      <c r="E30" s="3">
        <v>0</v>
      </c>
      <c r="F30" s="6">
        <f t="shared" si="0"/>
        <v>0</v>
      </c>
      <c r="G30" s="3">
        <f t="shared" si="12"/>
        <v>0</v>
      </c>
      <c r="H30" s="17">
        <v>0</v>
      </c>
      <c r="I30">
        <v>0</v>
      </c>
      <c r="J30">
        <v>0</v>
      </c>
      <c r="K30" s="28">
        <f t="shared" si="1"/>
        <v>0.7</v>
      </c>
      <c r="L30" s="43">
        <f t="shared" si="2"/>
        <v>0.7</v>
      </c>
      <c r="M30" s="24">
        <f>VLOOKUP(B30,'Election Results by State'!$B$3:$J$52,9,FALSE)</f>
        <v>414152.5</v>
      </c>
      <c r="N30" s="3">
        <f t="shared" si="3"/>
        <v>0</v>
      </c>
      <c r="O30" s="3">
        <f t="shared" si="4"/>
        <v>0</v>
      </c>
      <c r="P30" s="3">
        <v>0</v>
      </c>
      <c r="Q30" s="24">
        <f t="shared" si="5"/>
        <v>0</v>
      </c>
      <c r="R30" s="3">
        <f t="shared" si="6"/>
        <v>0</v>
      </c>
      <c r="S30" s="3">
        <f t="shared" si="7"/>
        <v>0</v>
      </c>
      <c r="T30" s="3">
        <f t="shared" si="8"/>
        <v>0</v>
      </c>
      <c r="U30" s="3">
        <f t="shared" si="9"/>
        <v>0</v>
      </c>
    </row>
    <row r="31" spans="1:22" x14ac:dyDescent="0.2">
      <c r="A31" t="s">
        <v>50</v>
      </c>
      <c r="B31" t="s">
        <v>6</v>
      </c>
      <c r="C31" s="17" t="s">
        <v>107</v>
      </c>
      <c r="D31" s="13">
        <v>0</v>
      </c>
      <c r="E31" s="3">
        <v>0</v>
      </c>
      <c r="F31" s="6">
        <f t="shared" si="0"/>
        <v>0</v>
      </c>
      <c r="G31" s="3">
        <f t="shared" si="12"/>
        <v>0</v>
      </c>
      <c r="H31" s="17">
        <v>0</v>
      </c>
      <c r="I31">
        <v>0</v>
      </c>
      <c r="J31">
        <v>0</v>
      </c>
      <c r="K31" s="28">
        <f t="shared" si="1"/>
        <v>0.7</v>
      </c>
      <c r="L31" s="43">
        <f t="shared" si="2"/>
        <v>0.7</v>
      </c>
      <c r="M31" s="24">
        <f>VLOOKUP(B31,'Election Results by State'!$B$3:$J$52,9,FALSE)</f>
        <v>369271.25</v>
      </c>
      <c r="N31" s="3">
        <f t="shared" si="3"/>
        <v>0</v>
      </c>
      <c r="O31" s="3">
        <f t="shared" si="4"/>
        <v>0</v>
      </c>
      <c r="P31" s="3">
        <v>0</v>
      </c>
      <c r="Q31" s="24">
        <f t="shared" si="5"/>
        <v>0</v>
      </c>
      <c r="R31" s="3">
        <f t="shared" si="6"/>
        <v>0</v>
      </c>
      <c r="S31" s="3">
        <f t="shared" si="7"/>
        <v>0</v>
      </c>
      <c r="T31" s="3">
        <f t="shared" si="8"/>
        <v>0</v>
      </c>
      <c r="U31" s="3">
        <f t="shared" si="9"/>
        <v>0</v>
      </c>
    </row>
    <row r="32" spans="1:22" x14ac:dyDescent="0.2">
      <c r="A32" t="s">
        <v>51</v>
      </c>
      <c r="B32" t="s">
        <v>52</v>
      </c>
      <c r="C32" s="17" t="s">
        <v>144</v>
      </c>
      <c r="D32" s="13">
        <v>0</v>
      </c>
      <c r="E32" s="3">
        <v>275376</v>
      </c>
      <c r="F32" s="6">
        <f t="shared" si="0"/>
        <v>97340</v>
      </c>
      <c r="G32" s="3">
        <v>372716</v>
      </c>
      <c r="H32" s="17">
        <v>1</v>
      </c>
      <c r="I32">
        <v>0</v>
      </c>
      <c r="J32">
        <v>0</v>
      </c>
      <c r="K32" s="28">
        <f t="shared" si="1"/>
        <v>0.7</v>
      </c>
      <c r="L32" s="43">
        <f t="shared" si="2"/>
        <v>0.7</v>
      </c>
      <c r="M32" s="24">
        <f>VLOOKUP(B32,'Election Results by State'!$B$3:$J$52,9,FALSE)</f>
        <v>427339.4</v>
      </c>
      <c r="N32" s="3">
        <f t="shared" si="3"/>
        <v>299138</v>
      </c>
      <c r="O32" s="3">
        <f t="shared" si="4"/>
        <v>128202</v>
      </c>
      <c r="P32" s="3">
        <v>0</v>
      </c>
      <c r="Q32" s="24">
        <f t="shared" si="5"/>
        <v>427340</v>
      </c>
      <c r="R32" s="3">
        <f t="shared" si="6"/>
        <v>299138</v>
      </c>
      <c r="S32" s="3">
        <f t="shared" si="7"/>
        <v>-147174</v>
      </c>
      <c r="T32" s="3">
        <f t="shared" si="8"/>
        <v>-97340</v>
      </c>
      <c r="U32" s="3">
        <f t="shared" si="9"/>
        <v>54624</v>
      </c>
    </row>
    <row r="33" spans="1:22" x14ac:dyDescent="0.2">
      <c r="A33" t="s">
        <v>51</v>
      </c>
      <c r="B33" t="s">
        <v>52</v>
      </c>
      <c r="C33" s="17" t="s">
        <v>145</v>
      </c>
      <c r="D33" s="13">
        <v>0</v>
      </c>
      <c r="E33" s="3">
        <v>286896</v>
      </c>
      <c r="F33" s="6">
        <f t="shared" ref="F33:F35" si="17">G33-SUM(D33:E33)</f>
        <v>101314</v>
      </c>
      <c r="G33" s="3">
        <v>388210</v>
      </c>
      <c r="H33" s="17">
        <v>1</v>
      </c>
      <c r="I33">
        <v>0</v>
      </c>
      <c r="J33">
        <v>0</v>
      </c>
      <c r="K33" s="28">
        <f t="shared" si="1"/>
        <v>0.7</v>
      </c>
      <c r="L33" s="43">
        <f t="shared" si="2"/>
        <v>0.7</v>
      </c>
      <c r="M33" s="24">
        <f>VLOOKUP(B33,'Election Results by State'!$B$3:$J$52,9,FALSE)</f>
        <v>427339.4</v>
      </c>
      <c r="N33" s="3">
        <f t="shared" si="3"/>
        <v>299138</v>
      </c>
      <c r="O33" s="3">
        <f t="shared" si="4"/>
        <v>128202</v>
      </c>
      <c r="P33" s="3">
        <v>0</v>
      </c>
      <c r="Q33" s="24">
        <f t="shared" si="5"/>
        <v>427340</v>
      </c>
      <c r="R33" s="3">
        <f t="shared" si="6"/>
        <v>299138</v>
      </c>
      <c r="S33" s="3">
        <f t="shared" si="7"/>
        <v>-158694</v>
      </c>
      <c r="T33" s="3">
        <f t="shared" si="8"/>
        <v>-101314</v>
      </c>
      <c r="U33" s="3">
        <f t="shared" si="9"/>
        <v>39130</v>
      </c>
    </row>
    <row r="34" spans="1:22" x14ac:dyDescent="0.2">
      <c r="A34" t="s">
        <v>51</v>
      </c>
      <c r="B34" t="s">
        <v>52</v>
      </c>
      <c r="C34" s="17" t="s">
        <v>132</v>
      </c>
      <c r="D34" s="13">
        <v>0</v>
      </c>
      <c r="E34" s="3">
        <v>267362</v>
      </c>
      <c r="F34" s="6">
        <f t="shared" si="17"/>
        <v>59475</v>
      </c>
      <c r="G34" s="3">
        <v>326837</v>
      </c>
      <c r="H34" s="17">
        <v>1</v>
      </c>
      <c r="I34">
        <v>0</v>
      </c>
      <c r="J34">
        <v>0</v>
      </c>
      <c r="K34" s="28">
        <f t="shared" si="1"/>
        <v>0.7</v>
      </c>
      <c r="L34" s="43">
        <f t="shared" si="2"/>
        <v>0.7</v>
      </c>
      <c r="M34" s="24">
        <f>VLOOKUP(B34,'Election Results by State'!$B$3:$J$52,9,FALSE)</f>
        <v>427339.4</v>
      </c>
      <c r="N34" s="3">
        <f t="shared" si="3"/>
        <v>299138</v>
      </c>
      <c r="O34" s="3">
        <f t="shared" si="4"/>
        <v>128202</v>
      </c>
      <c r="P34" s="3">
        <v>0</v>
      </c>
      <c r="Q34" s="24">
        <f t="shared" si="5"/>
        <v>427340</v>
      </c>
      <c r="R34" s="3">
        <f t="shared" si="6"/>
        <v>299138</v>
      </c>
      <c r="S34" s="3">
        <f t="shared" si="7"/>
        <v>-139160</v>
      </c>
      <c r="T34" s="3">
        <f t="shared" si="8"/>
        <v>-59475</v>
      </c>
      <c r="U34" s="3">
        <f t="shared" si="9"/>
        <v>100503</v>
      </c>
    </row>
    <row r="35" spans="1:22" x14ac:dyDescent="0.2">
      <c r="A35" t="s">
        <v>51</v>
      </c>
      <c r="B35" t="s">
        <v>52</v>
      </c>
      <c r="C35" s="17" t="s">
        <v>143</v>
      </c>
      <c r="D35" s="13">
        <v>0</v>
      </c>
      <c r="E35" s="3">
        <v>310940</v>
      </c>
      <c r="F35" s="6">
        <f t="shared" si="17"/>
        <v>122605</v>
      </c>
      <c r="G35" s="3">
        <v>433545</v>
      </c>
      <c r="H35" s="17">
        <v>1</v>
      </c>
      <c r="I35">
        <v>0</v>
      </c>
      <c r="J35">
        <v>0</v>
      </c>
      <c r="K35" s="28">
        <f t="shared" si="1"/>
        <v>0.7</v>
      </c>
      <c r="L35" s="43">
        <f t="shared" si="2"/>
        <v>0.7</v>
      </c>
      <c r="M35" s="24">
        <f>VLOOKUP(B35,'Election Results by State'!$B$3:$J$52,9,FALSE)</f>
        <v>427339.4</v>
      </c>
      <c r="N35" s="3">
        <f t="shared" si="3"/>
        <v>299138</v>
      </c>
      <c r="O35" s="3">
        <f t="shared" si="4"/>
        <v>128202</v>
      </c>
      <c r="P35" s="3">
        <v>0</v>
      </c>
      <c r="Q35" s="24">
        <f t="shared" si="5"/>
        <v>427340</v>
      </c>
      <c r="R35" s="3">
        <f t="shared" si="6"/>
        <v>299138</v>
      </c>
      <c r="S35" s="3">
        <f t="shared" si="7"/>
        <v>-182738</v>
      </c>
      <c r="T35" s="3">
        <f t="shared" si="8"/>
        <v>-122605</v>
      </c>
      <c r="U35" s="3">
        <f t="shared" si="9"/>
        <v>-6205</v>
      </c>
    </row>
    <row r="36" spans="1:22" x14ac:dyDescent="0.2">
      <c r="A36" t="s">
        <v>53</v>
      </c>
      <c r="B36" t="s">
        <v>4</v>
      </c>
      <c r="C36" s="17" t="s">
        <v>107</v>
      </c>
      <c r="D36" s="13">
        <v>0</v>
      </c>
      <c r="E36" s="3">
        <v>0</v>
      </c>
      <c r="F36" s="6">
        <f t="shared" si="0"/>
        <v>0</v>
      </c>
      <c r="G36" s="3">
        <f t="shared" si="12"/>
        <v>0</v>
      </c>
      <c r="H36" s="17">
        <v>0</v>
      </c>
      <c r="I36">
        <v>0</v>
      </c>
      <c r="J36">
        <v>0</v>
      </c>
      <c r="K36" s="28">
        <f t="shared" si="1"/>
        <v>0.7</v>
      </c>
      <c r="L36" s="43">
        <f t="shared" si="2"/>
        <v>0.7</v>
      </c>
      <c r="M36" s="24">
        <f>VLOOKUP(B36,'Election Results by State'!$B$3:$J$52,9,FALSE)</f>
        <v>387367.14285714284</v>
      </c>
      <c r="N36" s="3">
        <f t="shared" si="3"/>
        <v>0</v>
      </c>
      <c r="O36" s="3">
        <f t="shared" si="4"/>
        <v>0</v>
      </c>
      <c r="P36" s="3">
        <v>0</v>
      </c>
      <c r="Q36" s="24">
        <f t="shared" si="5"/>
        <v>0</v>
      </c>
      <c r="R36" s="3">
        <f t="shared" si="6"/>
        <v>0</v>
      </c>
      <c r="S36" s="3">
        <f t="shared" si="7"/>
        <v>0</v>
      </c>
      <c r="T36" s="3">
        <f t="shared" si="8"/>
        <v>0</v>
      </c>
      <c r="U36" s="3">
        <f t="shared" si="9"/>
        <v>0</v>
      </c>
    </row>
    <row r="37" spans="1:22" x14ac:dyDescent="0.2">
      <c r="A37" t="s">
        <v>54</v>
      </c>
      <c r="B37" t="s">
        <v>55</v>
      </c>
      <c r="C37" s="17" t="s">
        <v>107</v>
      </c>
      <c r="D37" s="13">
        <v>0</v>
      </c>
      <c r="E37" s="3">
        <v>0</v>
      </c>
      <c r="F37" s="6">
        <f t="shared" si="0"/>
        <v>0</v>
      </c>
      <c r="G37" s="3">
        <f t="shared" si="12"/>
        <v>0</v>
      </c>
      <c r="H37" s="17">
        <v>0</v>
      </c>
      <c r="I37">
        <v>0</v>
      </c>
      <c r="J37">
        <v>0</v>
      </c>
      <c r="K37" s="28">
        <f t="shared" si="1"/>
        <v>0.7</v>
      </c>
      <c r="L37" s="43">
        <f t="shared" si="2"/>
        <v>0.7</v>
      </c>
      <c r="M37" s="24">
        <f>VLOOKUP(B37,'Election Results by State'!$B$3:$J$52,9,FALSE)</f>
        <v>399226.125</v>
      </c>
      <c r="N37" s="3">
        <f t="shared" si="3"/>
        <v>0</v>
      </c>
      <c r="O37" s="3">
        <f t="shared" si="4"/>
        <v>0</v>
      </c>
      <c r="P37" s="3">
        <v>0</v>
      </c>
      <c r="Q37" s="24">
        <f t="shared" si="5"/>
        <v>0</v>
      </c>
      <c r="R37" s="3">
        <f t="shared" si="6"/>
        <v>0</v>
      </c>
      <c r="S37" s="3">
        <f t="shared" si="7"/>
        <v>0</v>
      </c>
      <c r="T37" s="3">
        <f t="shared" si="8"/>
        <v>0</v>
      </c>
      <c r="U37" s="3">
        <f t="shared" si="9"/>
        <v>0</v>
      </c>
    </row>
    <row r="38" spans="1:22" x14ac:dyDescent="0.2">
      <c r="A38" t="s">
        <v>56</v>
      </c>
      <c r="B38" t="s">
        <v>57</v>
      </c>
      <c r="C38" s="17" t="s">
        <v>146</v>
      </c>
      <c r="D38" s="13">
        <v>255971</v>
      </c>
      <c r="E38" s="3">
        <v>0</v>
      </c>
      <c r="F38" s="6">
        <f t="shared" si="0"/>
        <v>0</v>
      </c>
      <c r="G38" s="3">
        <f t="shared" si="12"/>
        <v>255971</v>
      </c>
      <c r="H38" s="17">
        <v>1</v>
      </c>
      <c r="I38">
        <v>0</v>
      </c>
      <c r="J38">
        <v>0</v>
      </c>
      <c r="K38" s="28">
        <f t="shared" si="1"/>
        <v>0.7</v>
      </c>
      <c r="L38" s="43">
        <f t="shared" si="2"/>
        <v>0.7</v>
      </c>
      <c r="M38" s="24">
        <f>VLOOKUP(B38,'Election Results by State'!$B$3:$J$52,9,FALSE)</f>
        <v>323958.33333333331</v>
      </c>
      <c r="N38" s="3">
        <f t="shared" si="3"/>
        <v>255971</v>
      </c>
      <c r="O38" s="3">
        <f t="shared" si="4"/>
        <v>109702</v>
      </c>
      <c r="P38" s="3">
        <v>0</v>
      </c>
      <c r="Q38" s="24">
        <f t="shared" si="5"/>
        <v>365673</v>
      </c>
      <c r="R38" s="3">
        <f t="shared" si="6"/>
        <v>0</v>
      </c>
      <c r="S38" s="3">
        <f t="shared" si="7"/>
        <v>109702</v>
      </c>
      <c r="T38" s="3">
        <f t="shared" si="8"/>
        <v>0</v>
      </c>
      <c r="U38" s="3">
        <f t="shared" si="9"/>
        <v>109702</v>
      </c>
    </row>
    <row r="39" spans="1:22" x14ac:dyDescent="0.2">
      <c r="A39" t="s">
        <v>58</v>
      </c>
      <c r="B39" t="s">
        <v>59</v>
      </c>
      <c r="C39" s="17" t="s">
        <v>107</v>
      </c>
      <c r="D39" s="13">
        <v>0</v>
      </c>
      <c r="E39" s="3">
        <v>0</v>
      </c>
      <c r="F39" s="6">
        <f t="shared" si="0"/>
        <v>0</v>
      </c>
      <c r="G39" s="3">
        <f t="shared" si="12"/>
        <v>0</v>
      </c>
      <c r="H39" s="17">
        <v>0</v>
      </c>
      <c r="I39">
        <v>0</v>
      </c>
      <c r="J39">
        <v>0</v>
      </c>
      <c r="K39" s="28">
        <f t="shared" si="1"/>
        <v>0.7</v>
      </c>
      <c r="L39" s="43">
        <f t="shared" si="2"/>
        <v>0.7</v>
      </c>
      <c r="M39" s="24">
        <f>VLOOKUP(B39,'Election Results by State'!$B$3:$J$52,9,FALSE)</f>
        <v>371677.625</v>
      </c>
      <c r="N39" s="3">
        <f t="shared" si="3"/>
        <v>0</v>
      </c>
      <c r="O39" s="3">
        <f t="shared" si="4"/>
        <v>0</v>
      </c>
      <c r="P39" s="3">
        <v>0</v>
      </c>
      <c r="Q39" s="24">
        <f t="shared" si="5"/>
        <v>0</v>
      </c>
      <c r="R39" s="3">
        <f t="shared" si="6"/>
        <v>0</v>
      </c>
      <c r="S39" s="3">
        <f t="shared" si="7"/>
        <v>0</v>
      </c>
      <c r="T39" s="3">
        <f t="shared" si="8"/>
        <v>0</v>
      </c>
      <c r="U39" s="3">
        <f t="shared" si="9"/>
        <v>0</v>
      </c>
    </row>
    <row r="40" spans="1:22" x14ac:dyDescent="0.2">
      <c r="A40" t="s">
        <v>60</v>
      </c>
      <c r="B40" t="s">
        <v>61</v>
      </c>
      <c r="C40" s="17" t="s">
        <v>107</v>
      </c>
      <c r="D40" s="13">
        <v>0</v>
      </c>
      <c r="E40" s="3">
        <v>0</v>
      </c>
      <c r="F40" s="6">
        <f t="shared" si="0"/>
        <v>0</v>
      </c>
      <c r="G40" s="3">
        <f t="shared" si="12"/>
        <v>0</v>
      </c>
      <c r="H40" s="17">
        <v>0</v>
      </c>
      <c r="I40">
        <v>0</v>
      </c>
      <c r="J40">
        <v>0</v>
      </c>
      <c r="K40" s="28">
        <f t="shared" si="1"/>
        <v>0.7</v>
      </c>
      <c r="L40" s="43">
        <f t="shared" si="2"/>
        <v>0.7</v>
      </c>
      <c r="M40" s="24">
        <f>VLOOKUP(B40,'Election Results by State'!$B$3:$J$52,9,FALSE)</f>
        <v>601509</v>
      </c>
      <c r="N40" s="3">
        <f t="shared" si="3"/>
        <v>0</v>
      </c>
      <c r="O40" s="3">
        <f t="shared" si="4"/>
        <v>0</v>
      </c>
      <c r="P40" s="3">
        <v>0</v>
      </c>
      <c r="Q40" s="24">
        <f t="shared" si="5"/>
        <v>0</v>
      </c>
      <c r="R40" s="3">
        <f t="shared" si="6"/>
        <v>0</v>
      </c>
      <c r="S40" s="3">
        <f t="shared" si="7"/>
        <v>0</v>
      </c>
      <c r="T40" s="3">
        <f t="shared" si="8"/>
        <v>0</v>
      </c>
      <c r="U40" s="3">
        <f t="shared" si="9"/>
        <v>0</v>
      </c>
    </row>
    <row r="41" spans="1:22" x14ac:dyDescent="0.2">
      <c r="A41" t="s">
        <v>62</v>
      </c>
      <c r="B41" t="s">
        <v>63</v>
      </c>
      <c r="C41" s="17" t="s">
        <v>107</v>
      </c>
      <c r="D41" s="13">
        <v>0</v>
      </c>
      <c r="E41" s="3">
        <v>0</v>
      </c>
      <c r="F41" s="6">
        <f t="shared" si="0"/>
        <v>0</v>
      </c>
      <c r="G41" s="3">
        <f t="shared" si="12"/>
        <v>0</v>
      </c>
      <c r="H41" s="17">
        <v>0</v>
      </c>
      <c r="I41">
        <v>0</v>
      </c>
      <c r="J41">
        <v>0</v>
      </c>
      <c r="K41" s="28">
        <f t="shared" si="1"/>
        <v>0.7</v>
      </c>
      <c r="L41" s="43">
        <f t="shared" si="2"/>
        <v>0.7</v>
      </c>
      <c r="M41" s="24">
        <f>VLOOKUP(B41,'Election Results by State'!$B$3:$J$52,9,FALSE)</f>
        <v>313766</v>
      </c>
      <c r="N41" s="3">
        <f t="shared" si="3"/>
        <v>0</v>
      </c>
      <c r="O41" s="3">
        <f t="shared" si="4"/>
        <v>0</v>
      </c>
      <c r="P41" s="3">
        <v>0</v>
      </c>
      <c r="Q41" s="24">
        <f t="shared" si="5"/>
        <v>0</v>
      </c>
      <c r="R41" s="3">
        <f t="shared" si="6"/>
        <v>0</v>
      </c>
      <c r="S41" s="3">
        <f t="shared" si="7"/>
        <v>0</v>
      </c>
      <c r="T41" s="3">
        <f t="shared" si="8"/>
        <v>0</v>
      </c>
      <c r="U41" s="3">
        <f t="shared" si="9"/>
        <v>0</v>
      </c>
    </row>
    <row r="42" spans="1:22" x14ac:dyDescent="0.2">
      <c r="A42" t="s">
        <v>64</v>
      </c>
      <c r="B42" t="s">
        <v>65</v>
      </c>
      <c r="C42" s="17" t="s">
        <v>107</v>
      </c>
      <c r="D42" s="13">
        <v>0</v>
      </c>
      <c r="E42" s="3">
        <v>0</v>
      </c>
      <c r="F42" s="6">
        <f t="shared" si="0"/>
        <v>0</v>
      </c>
      <c r="G42" s="3">
        <f t="shared" si="12"/>
        <v>0</v>
      </c>
      <c r="H42" s="17">
        <v>0</v>
      </c>
      <c r="I42">
        <v>0</v>
      </c>
      <c r="J42">
        <v>0</v>
      </c>
      <c r="K42" s="28">
        <f t="shared" si="1"/>
        <v>0.7</v>
      </c>
      <c r="L42" s="43">
        <f t="shared" si="2"/>
        <v>0.7</v>
      </c>
      <c r="M42" s="24">
        <f>VLOOKUP(B42,'Election Results by State'!$B$3:$J$52,9,FALSE)</f>
        <v>338901.75</v>
      </c>
      <c r="N42" s="3">
        <f t="shared" si="3"/>
        <v>0</v>
      </c>
      <c r="O42" s="3">
        <f t="shared" si="4"/>
        <v>0</v>
      </c>
      <c r="P42" s="3">
        <v>0</v>
      </c>
      <c r="Q42" s="24">
        <f t="shared" si="5"/>
        <v>0</v>
      </c>
      <c r="R42" s="3">
        <f t="shared" si="6"/>
        <v>0</v>
      </c>
      <c r="S42" s="3">
        <f t="shared" si="7"/>
        <v>0</v>
      </c>
      <c r="T42" s="3">
        <f t="shared" si="8"/>
        <v>0</v>
      </c>
      <c r="U42" s="3">
        <f t="shared" si="9"/>
        <v>0</v>
      </c>
    </row>
    <row r="43" spans="1:22" x14ac:dyDescent="0.2">
      <c r="A43" t="s">
        <v>66</v>
      </c>
      <c r="B43" t="s">
        <v>67</v>
      </c>
      <c r="C43" s="17" t="s">
        <v>107</v>
      </c>
      <c r="D43" s="13">
        <v>0</v>
      </c>
      <c r="E43" s="3">
        <v>0</v>
      </c>
      <c r="F43" s="6">
        <f t="shared" si="0"/>
        <v>0</v>
      </c>
      <c r="G43" s="3">
        <f t="shared" si="12"/>
        <v>0</v>
      </c>
      <c r="H43" s="17">
        <v>0</v>
      </c>
      <c r="I43">
        <v>0</v>
      </c>
      <c r="J43">
        <v>0</v>
      </c>
      <c r="K43" s="28">
        <f t="shared" si="1"/>
        <v>0.7</v>
      </c>
      <c r="L43" s="43">
        <f t="shared" si="2"/>
        <v>0.7</v>
      </c>
      <c r="M43" s="24">
        <f>VLOOKUP(B43,'Election Results by State'!$B$3:$J$52,9,FALSE)</f>
        <v>393551</v>
      </c>
      <c r="N43" s="3">
        <f t="shared" si="3"/>
        <v>0</v>
      </c>
      <c r="O43" s="3">
        <f t="shared" si="4"/>
        <v>0</v>
      </c>
      <c r="P43" s="3">
        <v>0</v>
      </c>
      <c r="Q43" s="24">
        <f t="shared" si="5"/>
        <v>0</v>
      </c>
      <c r="R43" s="3">
        <f t="shared" si="6"/>
        <v>0</v>
      </c>
      <c r="S43" s="3">
        <f t="shared" si="7"/>
        <v>0</v>
      </c>
      <c r="T43" s="3">
        <f t="shared" si="8"/>
        <v>0</v>
      </c>
      <c r="U43" s="3">
        <f t="shared" si="9"/>
        <v>0</v>
      </c>
    </row>
    <row r="44" spans="1:22" x14ac:dyDescent="0.2">
      <c r="A44" t="s">
        <v>68</v>
      </c>
      <c r="B44" t="s">
        <v>69</v>
      </c>
      <c r="C44" s="17" t="s">
        <v>107</v>
      </c>
      <c r="D44" s="13">
        <v>0</v>
      </c>
      <c r="E44" s="3">
        <v>0</v>
      </c>
      <c r="F44" s="6">
        <f t="shared" si="0"/>
        <v>0</v>
      </c>
      <c r="G44" s="3">
        <f t="shared" si="12"/>
        <v>0</v>
      </c>
      <c r="H44" s="17">
        <v>0</v>
      </c>
      <c r="I44">
        <v>0</v>
      </c>
      <c r="J44">
        <v>0</v>
      </c>
      <c r="K44" s="28">
        <f t="shared" si="1"/>
        <v>0.7</v>
      </c>
      <c r="L44" s="43">
        <f t="shared" si="2"/>
        <v>0.7</v>
      </c>
      <c r="M44" s="24">
        <f>VLOOKUP(B44,'Election Results by State'!$B$3:$J$52,9,FALSE)</f>
        <v>369410.25</v>
      </c>
      <c r="N44" s="3">
        <f t="shared" si="3"/>
        <v>0</v>
      </c>
      <c r="O44" s="3">
        <f t="shared" si="4"/>
        <v>0</v>
      </c>
      <c r="P44" s="3">
        <v>0</v>
      </c>
      <c r="Q44" s="24">
        <f t="shared" si="5"/>
        <v>0</v>
      </c>
      <c r="R44" s="3">
        <f t="shared" si="6"/>
        <v>0</v>
      </c>
      <c r="S44" s="3">
        <f t="shared" si="7"/>
        <v>0</v>
      </c>
      <c r="T44" s="3">
        <f t="shared" si="8"/>
        <v>0</v>
      </c>
      <c r="U44" s="3">
        <f t="shared" si="9"/>
        <v>0</v>
      </c>
    </row>
    <row r="45" spans="1:22" x14ac:dyDescent="0.2">
      <c r="A45" t="s">
        <v>70</v>
      </c>
      <c r="B45" t="s">
        <v>71</v>
      </c>
      <c r="C45" s="17" t="s">
        <v>107</v>
      </c>
      <c r="D45" s="13">
        <v>0</v>
      </c>
      <c r="E45" s="3">
        <v>0</v>
      </c>
      <c r="F45" s="6">
        <f t="shared" si="0"/>
        <v>0</v>
      </c>
      <c r="G45" s="3">
        <f t="shared" si="12"/>
        <v>0</v>
      </c>
      <c r="H45" s="17">
        <v>0</v>
      </c>
      <c r="I45">
        <v>0</v>
      </c>
      <c r="J45">
        <v>0</v>
      </c>
      <c r="K45" s="28">
        <f t="shared" si="1"/>
        <v>0.7</v>
      </c>
      <c r="L45" s="43">
        <f t="shared" si="2"/>
        <v>0.7</v>
      </c>
      <c r="M45" s="24">
        <f>VLOOKUP(B45,'Election Results by State'!$B$3:$J$52,9,FALSE)</f>
        <v>301228</v>
      </c>
      <c r="N45" s="3">
        <f t="shared" si="3"/>
        <v>0</v>
      </c>
      <c r="O45" s="3">
        <f t="shared" si="4"/>
        <v>0</v>
      </c>
      <c r="P45" s="3">
        <v>0</v>
      </c>
      <c r="Q45" s="24">
        <f t="shared" si="5"/>
        <v>0</v>
      </c>
      <c r="R45" s="3">
        <f t="shared" si="6"/>
        <v>0</v>
      </c>
      <c r="S45" s="3">
        <f t="shared" si="7"/>
        <v>0</v>
      </c>
      <c r="T45" s="3">
        <f t="shared" si="8"/>
        <v>0</v>
      </c>
      <c r="U45" s="3">
        <f t="shared" si="9"/>
        <v>0</v>
      </c>
    </row>
    <row r="46" spans="1:22" x14ac:dyDescent="0.2">
      <c r="A46" t="s">
        <v>72</v>
      </c>
      <c r="B46" t="s">
        <v>73</v>
      </c>
      <c r="C46" s="17" t="s">
        <v>130</v>
      </c>
      <c r="D46" s="13">
        <v>0</v>
      </c>
      <c r="E46" s="3">
        <v>229125</v>
      </c>
      <c r="F46" s="6">
        <f t="shared" si="0"/>
        <v>48784</v>
      </c>
      <c r="G46" s="3">
        <v>277909</v>
      </c>
      <c r="H46" s="17">
        <v>0</v>
      </c>
      <c r="I46">
        <v>1</v>
      </c>
      <c r="J46">
        <v>0</v>
      </c>
      <c r="K46" s="28">
        <f t="shared" si="1"/>
        <v>0.7</v>
      </c>
      <c r="L46" s="43">
        <f t="shared" si="2"/>
        <v>0.7</v>
      </c>
      <c r="M46" s="24">
        <f>VLOOKUP(B46,'Election Results by State'!$B$3:$J$52,9,FALSE)</f>
        <v>322418.40000000002</v>
      </c>
      <c r="N46" s="3">
        <f t="shared" si="3"/>
        <v>98196</v>
      </c>
      <c r="O46" s="3">
        <f t="shared" si="4"/>
        <v>229125</v>
      </c>
      <c r="P46" s="3">
        <v>0</v>
      </c>
      <c r="Q46" s="24">
        <f t="shared" si="5"/>
        <v>327321</v>
      </c>
      <c r="R46" s="3">
        <f t="shared" si="6"/>
        <v>98196</v>
      </c>
      <c r="S46" s="3">
        <f t="shared" si="7"/>
        <v>0</v>
      </c>
      <c r="T46" s="3">
        <f t="shared" si="8"/>
        <v>-48784</v>
      </c>
      <c r="U46" s="3">
        <f t="shared" si="9"/>
        <v>49412</v>
      </c>
      <c r="V46" s="17" t="s">
        <v>14</v>
      </c>
    </row>
    <row r="47" spans="1:22" x14ac:dyDescent="0.2">
      <c r="A47" t="s">
        <v>72</v>
      </c>
      <c r="B47" t="s">
        <v>73</v>
      </c>
      <c r="C47" s="17" t="s">
        <v>147</v>
      </c>
      <c r="D47" s="13">
        <v>0</v>
      </c>
      <c r="E47" s="3">
        <v>218471</v>
      </c>
      <c r="F47" s="6">
        <f t="shared" ref="F47" si="18">G47-SUM(D47:E47)</f>
        <v>47589</v>
      </c>
      <c r="G47" s="3">
        <v>266060</v>
      </c>
      <c r="H47" s="17">
        <v>0</v>
      </c>
      <c r="I47">
        <v>1</v>
      </c>
      <c r="J47">
        <v>0</v>
      </c>
      <c r="K47" s="28">
        <f t="shared" si="1"/>
        <v>0.7</v>
      </c>
      <c r="L47" s="43">
        <f t="shared" si="2"/>
        <v>0.7</v>
      </c>
      <c r="M47" s="24">
        <f>VLOOKUP(B47,'Election Results by State'!$B$3:$J$52,9,FALSE)</f>
        <v>322418.40000000002</v>
      </c>
      <c r="N47" s="3">
        <f t="shared" si="3"/>
        <v>96726</v>
      </c>
      <c r="O47" s="3">
        <f t="shared" si="4"/>
        <v>225693</v>
      </c>
      <c r="P47" s="3">
        <v>0</v>
      </c>
      <c r="Q47" s="24">
        <f t="shared" si="5"/>
        <v>322419</v>
      </c>
      <c r="R47" s="3">
        <f t="shared" si="6"/>
        <v>96726</v>
      </c>
      <c r="S47" s="3">
        <f t="shared" si="7"/>
        <v>7222</v>
      </c>
      <c r="T47" s="3">
        <f t="shared" si="8"/>
        <v>-47589</v>
      </c>
      <c r="U47" s="3">
        <f t="shared" si="9"/>
        <v>56359</v>
      </c>
    </row>
    <row r="48" spans="1:22" x14ac:dyDescent="0.2">
      <c r="A48" t="s">
        <v>74</v>
      </c>
      <c r="B48" t="s">
        <v>2</v>
      </c>
      <c r="C48" s="17" t="s">
        <v>133</v>
      </c>
      <c r="D48" s="13">
        <v>0</v>
      </c>
      <c r="E48" s="3">
        <v>341457</v>
      </c>
      <c r="F48" s="6">
        <f t="shared" si="0"/>
        <v>0</v>
      </c>
      <c r="G48" s="3">
        <f t="shared" si="12"/>
        <v>341457</v>
      </c>
      <c r="H48" s="17">
        <v>0</v>
      </c>
      <c r="I48">
        <v>1</v>
      </c>
      <c r="J48">
        <v>0</v>
      </c>
      <c r="K48" s="28">
        <f t="shared" si="1"/>
        <v>0.7</v>
      </c>
      <c r="L48" s="43">
        <f t="shared" si="2"/>
        <v>0.7</v>
      </c>
      <c r="M48" s="24">
        <f>VLOOKUP(B48,'Election Results by State'!$B$3:$J$52,9,FALSE)</f>
        <v>415315.66666666669</v>
      </c>
      <c r="N48" s="3">
        <f t="shared" si="3"/>
        <v>146339</v>
      </c>
      <c r="O48" s="3">
        <f t="shared" si="4"/>
        <v>341457</v>
      </c>
      <c r="P48" s="3">
        <v>0</v>
      </c>
      <c r="Q48" s="24">
        <f t="shared" si="5"/>
        <v>487796</v>
      </c>
      <c r="R48" s="3">
        <f t="shared" si="6"/>
        <v>146339</v>
      </c>
      <c r="S48" s="3">
        <f t="shared" si="7"/>
        <v>0</v>
      </c>
      <c r="T48" s="3">
        <f t="shared" si="8"/>
        <v>0</v>
      </c>
      <c r="U48" s="3">
        <f t="shared" si="9"/>
        <v>146339</v>
      </c>
    </row>
    <row r="49" spans="1:21" x14ac:dyDescent="0.2">
      <c r="A49" t="s">
        <v>75</v>
      </c>
      <c r="B49" t="s">
        <v>76</v>
      </c>
      <c r="C49" s="17" t="s">
        <v>107</v>
      </c>
      <c r="D49" s="13">
        <v>0</v>
      </c>
      <c r="E49" s="3">
        <v>0</v>
      </c>
      <c r="F49" s="6">
        <f t="shared" si="0"/>
        <v>0</v>
      </c>
      <c r="G49" s="3">
        <f t="shared" si="12"/>
        <v>0</v>
      </c>
      <c r="H49" s="17">
        <v>0</v>
      </c>
      <c r="I49">
        <v>0</v>
      </c>
      <c r="J49">
        <v>0</v>
      </c>
      <c r="K49" s="28">
        <f t="shared" si="1"/>
        <v>0.7</v>
      </c>
      <c r="L49" s="43">
        <f t="shared" si="2"/>
        <v>0.7</v>
      </c>
      <c r="M49" s="24">
        <f>VLOOKUP(B49,'Election Results by State'!$B$3:$J$52,9,FALSE)</f>
        <v>355598</v>
      </c>
      <c r="N49" s="3">
        <f t="shared" si="3"/>
        <v>0</v>
      </c>
      <c r="O49" s="3">
        <f t="shared" si="4"/>
        <v>0</v>
      </c>
      <c r="P49" s="3">
        <v>0</v>
      </c>
      <c r="Q49" s="24">
        <f t="shared" si="5"/>
        <v>0</v>
      </c>
      <c r="R49" s="3">
        <f t="shared" si="6"/>
        <v>0</v>
      </c>
      <c r="S49" s="3">
        <f t="shared" si="7"/>
        <v>0</v>
      </c>
      <c r="T49" s="3">
        <f t="shared" si="8"/>
        <v>0</v>
      </c>
      <c r="U49" s="3">
        <f t="shared" si="9"/>
        <v>0</v>
      </c>
    </row>
    <row r="50" spans="1:21" x14ac:dyDescent="0.2">
      <c r="A50" t="s">
        <v>77</v>
      </c>
      <c r="B50" t="s">
        <v>8</v>
      </c>
      <c r="C50" s="17" t="s">
        <v>107</v>
      </c>
      <c r="D50" s="13">
        <v>0</v>
      </c>
      <c r="E50" s="3">
        <v>0</v>
      </c>
      <c r="F50" s="6">
        <f t="shared" si="0"/>
        <v>0</v>
      </c>
      <c r="G50" s="3">
        <f t="shared" si="12"/>
        <v>0</v>
      </c>
      <c r="H50" s="17">
        <v>0</v>
      </c>
      <c r="I50">
        <v>0</v>
      </c>
      <c r="J50">
        <v>0</v>
      </c>
      <c r="K50" s="28">
        <f t="shared" si="1"/>
        <v>0.7</v>
      </c>
      <c r="L50" s="43">
        <f t="shared" si="2"/>
        <v>0.7</v>
      </c>
      <c r="M50" s="24">
        <f>VLOOKUP(B50,'Election Results by State'!$B$3:$J$52,9,FALSE)</f>
        <v>360096.25</v>
      </c>
      <c r="N50" s="3">
        <f t="shared" si="3"/>
        <v>0</v>
      </c>
      <c r="O50" s="3">
        <f t="shared" si="4"/>
        <v>0</v>
      </c>
      <c r="P50" s="3">
        <v>0</v>
      </c>
      <c r="Q50" s="24">
        <f t="shared" si="5"/>
        <v>0</v>
      </c>
      <c r="R50" s="3">
        <f t="shared" si="6"/>
        <v>0</v>
      </c>
      <c r="S50" s="3">
        <f t="shared" si="7"/>
        <v>0</v>
      </c>
      <c r="T50" s="3">
        <f t="shared" si="8"/>
        <v>0</v>
      </c>
      <c r="U50" s="3">
        <f t="shared" si="9"/>
        <v>0</v>
      </c>
    </row>
    <row r="51" spans="1:21" x14ac:dyDescent="0.2">
      <c r="A51" t="s">
        <v>78</v>
      </c>
      <c r="B51" t="s">
        <v>79</v>
      </c>
      <c r="C51" s="17" t="s">
        <v>107</v>
      </c>
      <c r="D51" s="13">
        <v>0</v>
      </c>
      <c r="E51" s="3">
        <v>0</v>
      </c>
      <c r="F51" s="6">
        <f t="shared" si="0"/>
        <v>0</v>
      </c>
      <c r="G51" s="3">
        <f t="shared" si="12"/>
        <v>0</v>
      </c>
      <c r="H51" s="17">
        <v>0</v>
      </c>
      <c r="I51">
        <v>0</v>
      </c>
      <c r="J51">
        <v>0</v>
      </c>
      <c r="K51" s="28">
        <f t="shared" si="1"/>
        <v>0.7</v>
      </c>
      <c r="L51" s="43">
        <f t="shared" si="2"/>
        <v>0.7</v>
      </c>
      <c r="M51" s="24">
        <f>VLOOKUP(B51,'Election Results by State'!$B$3:$J$52,9,FALSE)</f>
        <v>310276.59999999998</v>
      </c>
      <c r="N51" s="3">
        <f t="shared" si="3"/>
        <v>0</v>
      </c>
      <c r="O51" s="3">
        <f t="shared" si="4"/>
        <v>0</v>
      </c>
      <c r="P51" s="3">
        <v>0</v>
      </c>
      <c r="Q51" s="24">
        <f t="shared" si="5"/>
        <v>0</v>
      </c>
      <c r="R51" s="3">
        <f t="shared" si="6"/>
        <v>0</v>
      </c>
      <c r="S51" s="3">
        <f t="shared" si="7"/>
        <v>0</v>
      </c>
      <c r="T51" s="3">
        <f t="shared" si="8"/>
        <v>0</v>
      </c>
      <c r="U51" s="3">
        <f t="shared" si="9"/>
        <v>0</v>
      </c>
    </row>
    <row r="52" spans="1:21" x14ac:dyDescent="0.2">
      <c r="A52" t="s">
        <v>80</v>
      </c>
      <c r="B52" t="s">
        <v>81</v>
      </c>
      <c r="C52" s="17" t="s">
        <v>107</v>
      </c>
      <c r="D52" s="13">
        <v>0</v>
      </c>
      <c r="E52" s="3">
        <v>0</v>
      </c>
      <c r="F52" s="6">
        <f t="shared" si="0"/>
        <v>0</v>
      </c>
      <c r="G52" s="3">
        <f t="shared" si="12"/>
        <v>0</v>
      </c>
      <c r="H52" s="17">
        <v>0</v>
      </c>
      <c r="I52">
        <v>0</v>
      </c>
      <c r="J52">
        <v>0</v>
      </c>
      <c r="K52" s="28">
        <f t="shared" si="1"/>
        <v>0.7</v>
      </c>
      <c r="L52" s="43">
        <f t="shared" si="2"/>
        <v>0.7</v>
      </c>
      <c r="M52" s="24">
        <f>VLOOKUP(B52,'Election Results by State'!$B$3:$J$52,9,FALSE)</f>
        <v>461637.8</v>
      </c>
      <c r="N52" s="3">
        <f t="shared" si="3"/>
        <v>0</v>
      </c>
      <c r="O52" s="3">
        <f t="shared" si="4"/>
        <v>0</v>
      </c>
      <c r="P52" s="3">
        <v>0</v>
      </c>
      <c r="Q52" s="24">
        <f t="shared" si="5"/>
        <v>0</v>
      </c>
      <c r="R52" s="3">
        <f t="shared" si="6"/>
        <v>0</v>
      </c>
      <c r="S52" s="3">
        <f t="shared" si="7"/>
        <v>0</v>
      </c>
      <c r="T52" s="3">
        <f t="shared" si="8"/>
        <v>0</v>
      </c>
      <c r="U52" s="3">
        <f t="shared" si="9"/>
        <v>0</v>
      </c>
    </row>
    <row r="53" spans="1:21" x14ac:dyDescent="0.2">
      <c r="A53" t="s">
        <v>82</v>
      </c>
      <c r="B53" t="s">
        <v>1</v>
      </c>
      <c r="C53" s="17" t="s">
        <v>107</v>
      </c>
      <c r="D53" s="13">
        <v>0</v>
      </c>
      <c r="E53" s="3">
        <v>0</v>
      </c>
      <c r="F53" s="6">
        <f t="shared" si="0"/>
        <v>0</v>
      </c>
      <c r="G53" s="3">
        <f t="shared" si="12"/>
        <v>0</v>
      </c>
      <c r="H53" s="17">
        <v>0</v>
      </c>
      <c r="I53">
        <v>0</v>
      </c>
      <c r="J53">
        <v>0</v>
      </c>
      <c r="K53" s="28">
        <f t="shared" si="1"/>
        <v>0.7</v>
      </c>
      <c r="L53" s="43">
        <f t="shared" si="2"/>
        <v>0.7</v>
      </c>
      <c r="M53" s="24">
        <f>VLOOKUP(B53,'Election Results by State'!$B$3:$J$52,9,FALSE)</f>
        <v>376628.16666666669</v>
      </c>
      <c r="N53" s="3">
        <f t="shared" si="3"/>
        <v>0</v>
      </c>
      <c r="O53" s="3">
        <f t="shared" si="4"/>
        <v>0</v>
      </c>
      <c r="P53" s="3">
        <v>0</v>
      </c>
      <c r="Q53" s="24">
        <f t="shared" si="5"/>
        <v>0</v>
      </c>
      <c r="R53" s="3">
        <f t="shared" si="6"/>
        <v>0</v>
      </c>
      <c r="S53" s="3">
        <f t="shared" si="7"/>
        <v>0</v>
      </c>
      <c r="T53" s="3">
        <f t="shared" si="8"/>
        <v>0</v>
      </c>
      <c r="U53" s="3">
        <f t="shared" si="9"/>
        <v>0</v>
      </c>
    </row>
    <row r="54" spans="1:21" x14ac:dyDescent="0.2">
      <c r="A54" t="s">
        <v>83</v>
      </c>
      <c r="B54" t="s">
        <v>84</v>
      </c>
      <c r="C54" s="17" t="s">
        <v>144</v>
      </c>
      <c r="D54" s="13">
        <v>0</v>
      </c>
      <c r="E54" s="3">
        <v>158550</v>
      </c>
      <c r="F54" s="6">
        <f t="shared" si="0"/>
        <v>65310</v>
      </c>
      <c r="G54" s="3">
        <v>223860</v>
      </c>
      <c r="H54" s="17">
        <v>0</v>
      </c>
      <c r="I54">
        <v>1</v>
      </c>
      <c r="J54">
        <v>0</v>
      </c>
      <c r="K54" s="28">
        <f t="shared" si="1"/>
        <v>0.7</v>
      </c>
      <c r="L54" s="43">
        <f t="shared" si="2"/>
        <v>0.7</v>
      </c>
      <c r="M54" s="24">
        <f>VLOOKUP(B54,'Election Results by State'!$B$3:$J$52,9,FALSE)</f>
        <v>264557</v>
      </c>
      <c r="N54" s="3">
        <f t="shared" si="3"/>
        <v>79367</v>
      </c>
      <c r="O54" s="3">
        <f t="shared" si="4"/>
        <v>185190</v>
      </c>
      <c r="P54" s="3">
        <v>0</v>
      </c>
      <c r="Q54" s="24">
        <f t="shared" si="5"/>
        <v>264557</v>
      </c>
      <c r="R54" s="3">
        <f t="shared" si="6"/>
        <v>79367</v>
      </c>
      <c r="S54" s="3">
        <f t="shared" si="7"/>
        <v>26640</v>
      </c>
      <c r="T54" s="3">
        <f t="shared" si="8"/>
        <v>-65310</v>
      </c>
      <c r="U54" s="3">
        <f t="shared" si="9"/>
        <v>40697</v>
      </c>
    </row>
    <row r="55" spans="1:21" x14ac:dyDescent="0.2">
      <c r="A55" t="s">
        <v>85</v>
      </c>
      <c r="B55" t="s">
        <v>86</v>
      </c>
      <c r="C55" s="17" t="s">
        <v>107</v>
      </c>
      <c r="D55" s="13">
        <v>0</v>
      </c>
      <c r="E55" s="3">
        <v>0</v>
      </c>
      <c r="F55" s="6">
        <f t="shared" si="0"/>
        <v>0</v>
      </c>
      <c r="G55" s="3">
        <f t="shared" si="12"/>
        <v>0</v>
      </c>
      <c r="H55" s="17">
        <v>0</v>
      </c>
      <c r="I55">
        <v>0</v>
      </c>
      <c r="J55">
        <v>0</v>
      </c>
      <c r="K55" s="28">
        <f t="shared" si="1"/>
        <v>0.7</v>
      </c>
      <c r="L55" s="43">
        <f t="shared" si="2"/>
        <v>0.7</v>
      </c>
      <c r="M55" s="24">
        <f>VLOOKUP(B55,'Election Results by State'!$B$3:$J$52,9,FALSE)</f>
        <v>357920.28571428574</v>
      </c>
      <c r="N55" s="3">
        <f t="shared" si="3"/>
        <v>0</v>
      </c>
      <c r="O55" s="3">
        <f t="shared" si="4"/>
        <v>0</v>
      </c>
      <c r="P55" s="3">
        <v>0</v>
      </c>
      <c r="Q55" s="24">
        <f t="shared" si="5"/>
        <v>0</v>
      </c>
      <c r="R55" s="3">
        <f t="shared" si="6"/>
        <v>0</v>
      </c>
      <c r="S55" s="3">
        <f t="shared" si="7"/>
        <v>0</v>
      </c>
      <c r="T55" s="3">
        <f t="shared" si="8"/>
        <v>0</v>
      </c>
      <c r="U55" s="3">
        <f t="shared" si="9"/>
        <v>0</v>
      </c>
    </row>
    <row r="56" spans="1:21" x14ac:dyDescent="0.2">
      <c r="A56" t="s">
        <v>87</v>
      </c>
      <c r="B56" t="s">
        <v>88</v>
      </c>
      <c r="C56" s="17" t="s">
        <v>148</v>
      </c>
      <c r="D56" s="13">
        <v>321984</v>
      </c>
      <c r="E56" s="3">
        <v>0</v>
      </c>
      <c r="F56" s="6">
        <f t="shared" si="0"/>
        <v>75748</v>
      </c>
      <c r="G56" s="3">
        <v>397732</v>
      </c>
      <c r="H56" s="17">
        <v>1</v>
      </c>
      <c r="I56">
        <v>0</v>
      </c>
      <c r="J56">
        <v>0</v>
      </c>
      <c r="K56" s="28">
        <f t="shared" si="1"/>
        <v>0.7</v>
      </c>
      <c r="L56" s="43">
        <f t="shared" si="2"/>
        <v>0.7</v>
      </c>
      <c r="M56" s="67">
        <f>VLOOKUP(B56,'Election Results by State'!$B$3:$J$52,9,FALSE)</f>
        <v>422609</v>
      </c>
      <c r="N56" s="3">
        <f t="shared" si="3"/>
        <v>321984</v>
      </c>
      <c r="O56" s="3">
        <f t="shared" si="4"/>
        <v>137993</v>
      </c>
      <c r="P56" s="3">
        <v>0</v>
      </c>
      <c r="Q56" s="24">
        <f t="shared" si="5"/>
        <v>459977</v>
      </c>
      <c r="R56" s="3">
        <f t="shared" si="6"/>
        <v>0</v>
      </c>
      <c r="S56" s="3">
        <f t="shared" si="7"/>
        <v>137993</v>
      </c>
      <c r="T56" s="3">
        <f t="shared" si="8"/>
        <v>-75748</v>
      </c>
      <c r="U56" s="3">
        <f t="shared" si="9"/>
        <v>62245</v>
      </c>
    </row>
    <row r="57" spans="1:21" x14ac:dyDescent="0.2">
      <c r="A57" t="s">
        <v>89</v>
      </c>
      <c r="B57" t="s">
        <v>90</v>
      </c>
      <c r="C57" s="17" t="s">
        <v>130</v>
      </c>
      <c r="D57" s="13">
        <v>0</v>
      </c>
      <c r="E57" s="3">
        <v>252155</v>
      </c>
      <c r="F57" s="6">
        <f t="shared" si="0"/>
        <v>14</v>
      </c>
      <c r="G57" s="3">
        <v>252169</v>
      </c>
      <c r="H57" s="17">
        <v>0</v>
      </c>
      <c r="I57">
        <v>1</v>
      </c>
      <c r="J57">
        <v>0</v>
      </c>
      <c r="K57" s="28">
        <f t="shared" si="1"/>
        <v>0.7</v>
      </c>
      <c r="L57" s="43">
        <f t="shared" si="2"/>
        <v>0.7</v>
      </c>
      <c r="M57" s="24">
        <f>VLOOKUP(B57,'Election Results by State'!$B$3:$J$52,9,FALSE)</f>
        <v>323696.875</v>
      </c>
      <c r="N57" s="3">
        <f t="shared" si="3"/>
        <v>108066</v>
      </c>
      <c r="O57" s="3">
        <f t="shared" si="4"/>
        <v>252155</v>
      </c>
      <c r="P57" s="3">
        <v>0</v>
      </c>
      <c r="Q57" s="24">
        <f t="shared" si="5"/>
        <v>360221</v>
      </c>
      <c r="R57" s="3">
        <f t="shared" si="6"/>
        <v>108066</v>
      </c>
      <c r="S57" s="3">
        <f t="shared" si="7"/>
        <v>0</v>
      </c>
      <c r="T57" s="3">
        <f t="shared" si="8"/>
        <v>-14</v>
      </c>
      <c r="U57" s="3">
        <f t="shared" si="9"/>
        <v>108052</v>
      </c>
    </row>
    <row r="58" spans="1:21" x14ac:dyDescent="0.2">
      <c r="A58" t="s">
        <v>91</v>
      </c>
      <c r="B58" t="s">
        <v>5</v>
      </c>
      <c r="C58" s="17" t="s">
        <v>107</v>
      </c>
      <c r="D58" s="13">
        <v>0</v>
      </c>
      <c r="E58" s="3">
        <v>0</v>
      </c>
      <c r="F58" s="6">
        <f t="shared" si="0"/>
        <v>0</v>
      </c>
      <c r="G58" s="3">
        <f t="shared" si="12"/>
        <v>0</v>
      </c>
      <c r="H58" s="17">
        <v>0</v>
      </c>
      <c r="I58">
        <v>0</v>
      </c>
      <c r="J58">
        <v>0</v>
      </c>
      <c r="K58" s="28">
        <f t="shared" si="1"/>
        <v>0.7</v>
      </c>
      <c r="L58" s="43">
        <f t="shared" si="2"/>
        <v>0.7</v>
      </c>
      <c r="M58" s="24">
        <f>VLOOKUP(B58,'Election Results by State'!$B$3:$J$52,9,FALSE)</f>
        <v>308156.27777777775</v>
      </c>
      <c r="N58" s="3">
        <f t="shared" si="3"/>
        <v>0</v>
      </c>
      <c r="O58" s="3">
        <f t="shared" si="4"/>
        <v>0</v>
      </c>
      <c r="P58" s="3">
        <v>0</v>
      </c>
      <c r="Q58" s="24">
        <f t="shared" si="5"/>
        <v>0</v>
      </c>
      <c r="R58" s="3">
        <f t="shared" si="6"/>
        <v>0</v>
      </c>
      <c r="S58" s="3">
        <f t="shared" si="7"/>
        <v>0</v>
      </c>
      <c r="T58" s="3">
        <f t="shared" si="8"/>
        <v>0</v>
      </c>
      <c r="U58" s="3">
        <f t="shared" si="9"/>
        <v>0</v>
      </c>
    </row>
    <row r="59" spans="1:21" x14ac:dyDescent="0.2">
      <c r="A59" t="s">
        <v>92</v>
      </c>
      <c r="B59" t="s">
        <v>93</v>
      </c>
      <c r="C59" s="17" t="s">
        <v>107</v>
      </c>
      <c r="D59" s="13">
        <v>0</v>
      </c>
      <c r="E59" s="3">
        <v>0</v>
      </c>
      <c r="F59" s="6">
        <f t="shared" si="0"/>
        <v>0</v>
      </c>
      <c r="G59" s="3">
        <f t="shared" si="12"/>
        <v>0</v>
      </c>
      <c r="H59" s="17">
        <v>0</v>
      </c>
      <c r="I59">
        <v>0</v>
      </c>
      <c r="J59">
        <v>0</v>
      </c>
      <c r="K59" s="28">
        <f t="shared" si="1"/>
        <v>0.7</v>
      </c>
      <c r="L59" s="43">
        <f t="shared" si="2"/>
        <v>0.7</v>
      </c>
      <c r="M59" s="24">
        <f>VLOOKUP(B59,'Election Results by State'!$B$3:$J$52,9,FALSE)</f>
        <v>358058</v>
      </c>
      <c r="N59" s="3">
        <f t="shared" si="3"/>
        <v>0</v>
      </c>
      <c r="O59" s="3">
        <f t="shared" si="4"/>
        <v>0</v>
      </c>
      <c r="P59" s="3">
        <v>0</v>
      </c>
      <c r="Q59" s="24">
        <f t="shared" si="5"/>
        <v>0</v>
      </c>
      <c r="R59" s="3">
        <f t="shared" si="6"/>
        <v>0</v>
      </c>
      <c r="S59" s="3">
        <f t="shared" si="7"/>
        <v>0</v>
      </c>
      <c r="T59" s="3">
        <f t="shared" si="8"/>
        <v>0</v>
      </c>
      <c r="U59" s="3">
        <f t="shared" si="9"/>
        <v>0</v>
      </c>
    </row>
    <row r="60" spans="1:21" x14ac:dyDescent="0.2">
      <c r="A60" t="s">
        <v>94</v>
      </c>
      <c r="B60" t="s">
        <v>95</v>
      </c>
      <c r="C60" s="17" t="s">
        <v>107</v>
      </c>
      <c r="D60" s="13">
        <v>0</v>
      </c>
      <c r="E60" s="3">
        <v>0</v>
      </c>
      <c r="F60" s="6">
        <f t="shared" si="0"/>
        <v>0</v>
      </c>
      <c r="G60" s="3">
        <f t="shared" si="12"/>
        <v>0</v>
      </c>
      <c r="H60" s="17">
        <v>0</v>
      </c>
      <c r="I60">
        <v>0</v>
      </c>
      <c r="J60">
        <v>0</v>
      </c>
      <c r="K60" s="28">
        <f t="shared" si="1"/>
        <v>0.7</v>
      </c>
      <c r="L60" s="43">
        <f t="shared" si="2"/>
        <v>0.7</v>
      </c>
      <c r="M60" s="24">
        <f>VLOOKUP(B60,'Election Results by State'!$B$3:$J$52,9,FALSE)</f>
        <v>370968</v>
      </c>
      <c r="N60" s="3">
        <f t="shared" si="3"/>
        <v>0</v>
      </c>
      <c r="O60" s="3">
        <f t="shared" si="4"/>
        <v>0</v>
      </c>
      <c r="P60" s="3">
        <v>0</v>
      </c>
      <c r="Q60" s="24">
        <f t="shared" si="5"/>
        <v>0</v>
      </c>
      <c r="R60" s="3">
        <f t="shared" si="6"/>
        <v>0</v>
      </c>
      <c r="S60" s="3">
        <f t="shared" si="7"/>
        <v>0</v>
      </c>
      <c r="T60" s="3">
        <f t="shared" si="8"/>
        <v>0</v>
      </c>
      <c r="U60" s="3">
        <f t="shared" si="9"/>
        <v>0</v>
      </c>
    </row>
    <row r="61" spans="1:21" x14ac:dyDescent="0.2">
      <c r="A61" t="s">
        <v>96</v>
      </c>
      <c r="B61" t="s">
        <v>7</v>
      </c>
      <c r="C61" s="17" t="s">
        <v>149</v>
      </c>
      <c r="D61" s="13">
        <v>271851</v>
      </c>
      <c r="E61" s="3">
        <v>0</v>
      </c>
      <c r="F61" s="6">
        <f t="shared" si="0"/>
        <v>17423</v>
      </c>
      <c r="G61" s="3">
        <v>289274</v>
      </c>
      <c r="H61" s="17">
        <v>1</v>
      </c>
      <c r="I61">
        <v>0</v>
      </c>
      <c r="J61">
        <v>0</v>
      </c>
      <c r="K61" s="28">
        <f t="shared" si="1"/>
        <v>0.7</v>
      </c>
      <c r="L61" s="43">
        <f t="shared" si="2"/>
        <v>0.7</v>
      </c>
      <c r="M61" s="24">
        <f>VLOOKUP(B61,'Election Results by State'!$B$3:$J$52,9,FALSE)</f>
        <v>404616.2</v>
      </c>
      <c r="N61" s="3">
        <f t="shared" si="3"/>
        <v>283231</v>
      </c>
      <c r="O61" s="3">
        <f t="shared" si="4"/>
        <v>121385</v>
      </c>
      <c r="P61" s="3">
        <v>0</v>
      </c>
      <c r="Q61" s="24">
        <f t="shared" si="5"/>
        <v>404616</v>
      </c>
      <c r="R61" s="3">
        <f t="shared" si="6"/>
        <v>11380</v>
      </c>
      <c r="S61" s="3">
        <f t="shared" si="7"/>
        <v>121385</v>
      </c>
      <c r="T61" s="3">
        <f t="shared" si="8"/>
        <v>-17423</v>
      </c>
      <c r="U61" s="3">
        <f t="shared" si="9"/>
        <v>115342</v>
      </c>
    </row>
    <row r="62" spans="1:21" x14ac:dyDescent="0.2">
      <c r="A62" t="s">
        <v>97</v>
      </c>
      <c r="B62" t="s">
        <v>98</v>
      </c>
      <c r="C62" s="17" t="s">
        <v>150</v>
      </c>
      <c r="D62" s="13">
        <v>0</v>
      </c>
      <c r="E62" s="3">
        <v>288977</v>
      </c>
      <c r="F62" s="6">
        <f t="shared" si="0"/>
        <v>51430</v>
      </c>
      <c r="G62" s="3">
        <v>340407</v>
      </c>
      <c r="H62" s="17">
        <v>0</v>
      </c>
      <c r="I62">
        <v>1</v>
      </c>
      <c r="J62">
        <v>0</v>
      </c>
      <c r="K62" s="28">
        <f t="shared" si="1"/>
        <v>0.7</v>
      </c>
      <c r="L62" s="43">
        <f t="shared" si="2"/>
        <v>0.7</v>
      </c>
      <c r="M62" s="24">
        <f>VLOOKUP(B62,'Election Results by State'!$B$3:$J$52,9,FALSE)</f>
        <v>400425.11111111112</v>
      </c>
      <c r="N62" s="3">
        <f t="shared" si="3"/>
        <v>123847</v>
      </c>
      <c r="O62" s="3">
        <f t="shared" si="4"/>
        <v>288977</v>
      </c>
      <c r="P62" s="3">
        <v>0</v>
      </c>
      <c r="Q62" s="24">
        <f t="shared" si="5"/>
        <v>412824</v>
      </c>
      <c r="R62" s="3">
        <f t="shared" si="6"/>
        <v>123847</v>
      </c>
      <c r="S62" s="3">
        <f t="shared" si="7"/>
        <v>0</v>
      </c>
      <c r="T62" s="3">
        <f t="shared" si="8"/>
        <v>-51430</v>
      </c>
      <c r="U62" s="3">
        <f t="shared" si="9"/>
        <v>72417</v>
      </c>
    </row>
    <row r="63" spans="1:21" x14ac:dyDescent="0.2">
      <c r="A63" t="s">
        <v>99</v>
      </c>
      <c r="B63" t="s">
        <v>100</v>
      </c>
      <c r="C63" s="17" t="s">
        <v>107</v>
      </c>
      <c r="D63" s="13">
        <v>0</v>
      </c>
      <c r="E63" s="3">
        <v>0</v>
      </c>
      <c r="F63" s="6">
        <f t="shared" si="0"/>
        <v>0</v>
      </c>
      <c r="G63" s="3">
        <f t="shared" si="12"/>
        <v>0</v>
      </c>
      <c r="H63" s="17">
        <v>0</v>
      </c>
      <c r="I63">
        <v>0</v>
      </c>
      <c r="J63">
        <v>0</v>
      </c>
      <c r="K63" s="28">
        <f t="shared" si="1"/>
        <v>0.7</v>
      </c>
      <c r="L63" s="43">
        <f t="shared" si="2"/>
        <v>0.7</v>
      </c>
      <c r="M63" s="24">
        <f>VLOOKUP(B63,'Election Results by State'!$B$3:$J$52,9,FALSE)</f>
        <v>253795</v>
      </c>
      <c r="N63" s="3">
        <f t="shared" si="3"/>
        <v>0</v>
      </c>
      <c r="O63" s="3">
        <f t="shared" si="4"/>
        <v>0</v>
      </c>
      <c r="P63" s="3">
        <v>0</v>
      </c>
      <c r="Q63" s="24">
        <f t="shared" si="5"/>
        <v>0</v>
      </c>
      <c r="R63" s="3">
        <f t="shared" si="6"/>
        <v>0</v>
      </c>
      <c r="S63" s="3">
        <f t="shared" si="7"/>
        <v>0</v>
      </c>
      <c r="T63" s="3">
        <f t="shared" si="8"/>
        <v>0</v>
      </c>
      <c r="U63" s="3">
        <f t="shared" si="9"/>
        <v>0</v>
      </c>
    </row>
    <row r="64" spans="1:21" x14ac:dyDescent="0.2">
      <c r="A64" t="s">
        <v>101</v>
      </c>
      <c r="B64" t="s">
        <v>11</v>
      </c>
      <c r="C64" s="17" t="s">
        <v>107</v>
      </c>
      <c r="D64" s="13">
        <v>0</v>
      </c>
      <c r="E64" s="3">
        <v>0</v>
      </c>
      <c r="F64" s="6">
        <f t="shared" si="0"/>
        <v>0</v>
      </c>
      <c r="G64" s="3">
        <f t="shared" si="12"/>
        <v>0</v>
      </c>
      <c r="H64" s="17">
        <v>0</v>
      </c>
      <c r="I64">
        <v>0</v>
      </c>
      <c r="J64">
        <v>0</v>
      </c>
      <c r="K64" s="28">
        <f t="shared" si="1"/>
        <v>0.7</v>
      </c>
      <c r="L64" s="43">
        <f t="shared" si="2"/>
        <v>0.7</v>
      </c>
      <c r="M64" s="24">
        <f>VLOOKUP(B64,'Election Results by State'!$B$3:$J$52,9,FALSE)</f>
        <v>404756.375</v>
      </c>
      <c r="N64" s="3">
        <f t="shared" si="3"/>
        <v>0</v>
      </c>
      <c r="O64" s="3">
        <f t="shared" si="4"/>
        <v>0</v>
      </c>
      <c r="P64" s="3">
        <v>0</v>
      </c>
      <c r="Q64" s="24">
        <f t="shared" si="5"/>
        <v>0</v>
      </c>
      <c r="R64" s="3">
        <f t="shared" si="6"/>
        <v>0</v>
      </c>
      <c r="S64" s="3">
        <f t="shared" si="7"/>
        <v>0</v>
      </c>
      <c r="T64" s="3">
        <f t="shared" si="8"/>
        <v>0</v>
      </c>
      <c r="U64" s="3">
        <f t="shared" si="9"/>
        <v>0</v>
      </c>
    </row>
    <row r="65" spans="1:22" x14ac:dyDescent="0.2">
      <c r="A65" t="s">
        <v>102</v>
      </c>
      <c r="B65" t="s">
        <v>103</v>
      </c>
      <c r="C65" s="17" t="s">
        <v>107</v>
      </c>
      <c r="D65" s="13">
        <v>0</v>
      </c>
      <c r="E65" s="3">
        <v>0</v>
      </c>
      <c r="F65" s="6">
        <f t="shared" si="0"/>
        <v>0</v>
      </c>
      <c r="G65" s="3">
        <f t="shared" si="12"/>
        <v>0</v>
      </c>
      <c r="H65" s="17">
        <v>0</v>
      </c>
      <c r="I65">
        <v>0</v>
      </c>
      <c r="J65">
        <v>0</v>
      </c>
      <c r="K65" s="28">
        <f t="shared" si="1"/>
        <v>0.7</v>
      </c>
      <c r="L65" s="43">
        <f t="shared" si="2"/>
        <v>0.7</v>
      </c>
      <c r="M65" s="24">
        <f>VLOOKUP(B65,'Election Results by State'!$B$3:$J$52,9,FALSE)</f>
        <v>278503</v>
      </c>
      <c r="N65" s="3">
        <f t="shared" si="3"/>
        <v>0</v>
      </c>
      <c r="O65" s="3">
        <f t="shared" si="4"/>
        <v>0</v>
      </c>
      <c r="P65" s="3">
        <v>0</v>
      </c>
      <c r="Q65" s="24">
        <f t="shared" si="5"/>
        <v>0</v>
      </c>
      <c r="R65" s="3">
        <f t="shared" si="6"/>
        <v>0</v>
      </c>
      <c r="S65" s="3">
        <f t="shared" si="7"/>
        <v>0</v>
      </c>
      <c r="T65" s="3">
        <f t="shared" si="8"/>
        <v>0</v>
      </c>
      <c r="U65" s="3">
        <f t="shared" si="9"/>
        <v>0</v>
      </c>
    </row>
    <row r="66" spans="1:22" x14ac:dyDescent="0.2">
      <c r="K66" s="52"/>
      <c r="L66" s="45"/>
      <c r="M66" s="46"/>
      <c r="N66" s="47"/>
      <c r="O66" s="47"/>
      <c r="P66" s="47"/>
      <c r="Q66" s="46"/>
      <c r="R66" s="47"/>
      <c r="S66" s="47"/>
      <c r="T66" s="47"/>
      <c r="U66" s="46"/>
    </row>
    <row r="67" spans="1:22" s="2" customFormat="1" x14ac:dyDescent="0.2">
      <c r="A67" s="5" t="s">
        <v>13</v>
      </c>
      <c r="B67" s="5"/>
      <c r="C67" s="18"/>
      <c r="D67" s="16">
        <f t="shared" ref="D67:J67" si="19">SUM(D3:D65)</f>
        <v>1919993</v>
      </c>
      <c r="E67" s="7">
        <f t="shared" si="19"/>
        <v>4961781</v>
      </c>
      <c r="F67" s="7">
        <f t="shared" si="19"/>
        <v>787777</v>
      </c>
      <c r="G67" s="7">
        <f t="shared" si="19"/>
        <v>7669551</v>
      </c>
      <c r="H67" s="18">
        <f t="shared" si="19"/>
        <v>12</v>
      </c>
      <c r="I67" s="5">
        <f t="shared" si="19"/>
        <v>15</v>
      </c>
      <c r="J67" s="5">
        <f t="shared" si="19"/>
        <v>0</v>
      </c>
      <c r="K67" s="28"/>
      <c r="L67" s="43"/>
      <c r="M67" s="24"/>
      <c r="N67" s="3"/>
      <c r="O67" s="3"/>
      <c r="P67" s="3"/>
      <c r="Q67" s="24"/>
      <c r="R67" s="3"/>
      <c r="S67" s="3"/>
      <c r="T67" s="3"/>
      <c r="U67" s="3"/>
      <c r="V67" s="18"/>
    </row>
    <row r="69" spans="1:22" x14ac:dyDescent="0.2">
      <c r="A69" t="s">
        <v>163</v>
      </c>
      <c r="C69" s="43">
        <v>0.7</v>
      </c>
    </row>
    <row r="70" spans="1:22" x14ac:dyDescent="0.2">
      <c r="A70" t="s">
        <v>164</v>
      </c>
      <c r="C70" s="43">
        <f>C69</f>
        <v>0.7</v>
      </c>
    </row>
    <row r="78" spans="1:22" x14ac:dyDescent="0.2">
      <c r="U78" s="24"/>
    </row>
    <row r="79" spans="1:22" x14ac:dyDescent="0.2">
      <c r="K79" s="53"/>
      <c r="L79" s="48"/>
      <c r="M79" s="49"/>
      <c r="N79" s="50"/>
      <c r="O79" s="50"/>
      <c r="P79" s="50"/>
      <c r="Q79" s="49"/>
      <c r="R79" s="50"/>
      <c r="S79" s="50"/>
      <c r="T79" s="50"/>
      <c r="U79" s="50"/>
    </row>
  </sheetData>
  <sheetProtection sheet="1" objects="1" scenarios="1"/>
  <autoFilter ref="A2:J65" xr:uid="{00000000-0009-0000-0000-000001000000}"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893E-9078-2946-B7FE-F90213A2E019}">
  <dimension ref="A3:F54"/>
  <sheetViews>
    <sheetView workbookViewId="0">
      <selection activeCell="P3" sqref="P3:P65"/>
    </sheetView>
  </sheetViews>
  <sheetFormatPr baseColWidth="10" defaultRowHeight="16" x14ac:dyDescent="0.2"/>
  <cols>
    <col min="1" max="1" width="16.5" bestFit="1" customWidth="1"/>
    <col min="2" max="2" width="5.6640625" bestFit="1" customWidth="1"/>
    <col min="3" max="3" width="11.6640625" bestFit="1" customWidth="1"/>
    <col min="4" max="4" width="12.33203125" bestFit="1" customWidth="1"/>
    <col min="5" max="5" width="12" bestFit="1" customWidth="1"/>
    <col min="6" max="6" width="11.83203125" bestFit="1" customWidth="1"/>
  </cols>
  <sheetData>
    <row r="3" spans="1:6" x14ac:dyDescent="0.2">
      <c r="A3" s="21" t="s">
        <v>0</v>
      </c>
      <c r="B3" s="21" t="s">
        <v>104</v>
      </c>
      <c r="C3" t="s">
        <v>171</v>
      </c>
      <c r="D3" t="s">
        <v>172</v>
      </c>
      <c r="E3" t="s">
        <v>173</v>
      </c>
      <c r="F3" t="s">
        <v>174</v>
      </c>
    </row>
    <row r="4" spans="1:6" x14ac:dyDescent="0.2">
      <c r="A4" t="s">
        <v>16</v>
      </c>
      <c r="B4" t="s">
        <v>17</v>
      </c>
      <c r="C4">
        <v>96747</v>
      </c>
      <c r="D4">
        <v>225966</v>
      </c>
      <c r="E4">
        <v>-25756</v>
      </c>
      <c r="F4">
        <v>296957</v>
      </c>
    </row>
    <row r="5" spans="1:6" x14ac:dyDescent="0.2">
      <c r="A5" t="s">
        <v>18</v>
      </c>
      <c r="B5" t="s">
        <v>19</v>
      </c>
      <c r="C5">
        <v>0</v>
      </c>
      <c r="D5">
        <v>0</v>
      </c>
      <c r="E5">
        <v>0</v>
      </c>
      <c r="F5">
        <v>0</v>
      </c>
    </row>
    <row r="6" spans="1:6" x14ac:dyDescent="0.2">
      <c r="A6" t="s">
        <v>20</v>
      </c>
      <c r="B6" t="s">
        <v>3</v>
      </c>
      <c r="C6">
        <v>0</v>
      </c>
      <c r="D6">
        <v>0</v>
      </c>
      <c r="E6">
        <v>0</v>
      </c>
      <c r="F6">
        <v>0</v>
      </c>
    </row>
    <row r="7" spans="1:6" x14ac:dyDescent="0.2">
      <c r="A7" t="s">
        <v>21</v>
      </c>
      <c r="B7" t="s">
        <v>22</v>
      </c>
      <c r="C7">
        <v>0</v>
      </c>
      <c r="D7">
        <v>101827</v>
      </c>
      <c r="E7">
        <v>0</v>
      </c>
      <c r="F7">
        <v>101827</v>
      </c>
    </row>
    <row r="8" spans="1:6" x14ac:dyDescent="0.2">
      <c r="A8" t="s">
        <v>23</v>
      </c>
      <c r="B8" t="s">
        <v>24</v>
      </c>
      <c r="C8">
        <v>846005</v>
      </c>
      <c r="D8">
        <v>53529</v>
      </c>
      <c r="E8">
        <v>0</v>
      </c>
      <c r="F8">
        <v>899534</v>
      </c>
    </row>
    <row r="9" spans="1:6" x14ac:dyDescent="0.2">
      <c r="A9" t="s">
        <v>25</v>
      </c>
      <c r="B9" t="s">
        <v>26</v>
      </c>
      <c r="C9">
        <v>0</v>
      </c>
      <c r="D9">
        <v>0</v>
      </c>
      <c r="E9">
        <v>0</v>
      </c>
      <c r="F9">
        <v>0</v>
      </c>
    </row>
    <row r="10" spans="1:6" x14ac:dyDescent="0.2">
      <c r="A10" t="s">
        <v>27</v>
      </c>
      <c r="B10" t="s">
        <v>28</v>
      </c>
      <c r="C10">
        <v>0</v>
      </c>
      <c r="D10">
        <v>0</v>
      </c>
      <c r="E10">
        <v>0</v>
      </c>
      <c r="F10">
        <v>0</v>
      </c>
    </row>
    <row r="11" spans="1:6" x14ac:dyDescent="0.2">
      <c r="A11" t="s">
        <v>29</v>
      </c>
      <c r="B11" t="s">
        <v>30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t="s">
        <v>31</v>
      </c>
      <c r="B12" t="s">
        <v>10</v>
      </c>
      <c r="C12">
        <v>0</v>
      </c>
      <c r="D12">
        <v>130859</v>
      </c>
      <c r="E12">
        <v>-6662</v>
      </c>
      <c r="F12">
        <v>124197</v>
      </c>
    </row>
    <row r="13" spans="1:6" x14ac:dyDescent="0.2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</row>
    <row r="14" spans="1:6" x14ac:dyDescent="0.2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</row>
    <row r="15" spans="1:6" x14ac:dyDescent="0.2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</row>
    <row r="16" spans="1:6" x14ac:dyDescent="0.2">
      <c r="A16" t="s">
        <v>38</v>
      </c>
      <c r="B16" t="s">
        <v>9</v>
      </c>
      <c r="C16">
        <v>99216</v>
      </c>
      <c r="D16">
        <v>45253</v>
      </c>
      <c r="E16">
        <v>-68327</v>
      </c>
      <c r="F16">
        <v>76142</v>
      </c>
    </row>
    <row r="17" spans="1:6" x14ac:dyDescent="0.2">
      <c r="A17" t="s">
        <v>39</v>
      </c>
      <c r="B17" t="s">
        <v>12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40</v>
      </c>
      <c r="B18" t="s">
        <v>41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42</v>
      </c>
      <c r="B19" t="s">
        <v>43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44</v>
      </c>
      <c r="B20" t="s">
        <v>45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46</v>
      </c>
      <c r="B21" t="s">
        <v>47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48</v>
      </c>
      <c r="B22" t="s">
        <v>49</v>
      </c>
      <c r="C22">
        <v>0</v>
      </c>
      <c r="D22">
        <v>0</v>
      </c>
      <c r="E22">
        <v>0</v>
      </c>
      <c r="F22">
        <v>0</v>
      </c>
    </row>
    <row r="23" spans="1:6" x14ac:dyDescent="0.2">
      <c r="A23" t="s">
        <v>50</v>
      </c>
      <c r="B23" t="s">
        <v>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51</v>
      </c>
      <c r="B24" t="s">
        <v>52</v>
      </c>
      <c r="C24">
        <v>1196552</v>
      </c>
      <c r="D24">
        <v>-627766</v>
      </c>
      <c r="E24">
        <v>-380734</v>
      </c>
      <c r="F24">
        <v>188052</v>
      </c>
    </row>
    <row r="25" spans="1:6" x14ac:dyDescent="0.2">
      <c r="A25" t="s">
        <v>53</v>
      </c>
      <c r="B25" t="s">
        <v>4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54</v>
      </c>
      <c r="B26" t="s">
        <v>55</v>
      </c>
      <c r="C26">
        <v>0</v>
      </c>
      <c r="D26">
        <v>0</v>
      </c>
      <c r="E26">
        <v>0</v>
      </c>
      <c r="F26">
        <v>0</v>
      </c>
    </row>
    <row r="27" spans="1:6" x14ac:dyDescent="0.2">
      <c r="A27" t="s">
        <v>56</v>
      </c>
      <c r="B27" t="s">
        <v>57</v>
      </c>
      <c r="C27">
        <v>0</v>
      </c>
      <c r="D27">
        <v>109702</v>
      </c>
      <c r="E27">
        <v>0</v>
      </c>
      <c r="F27">
        <v>109702</v>
      </c>
    </row>
    <row r="28" spans="1:6" x14ac:dyDescent="0.2">
      <c r="A28" t="s">
        <v>58</v>
      </c>
      <c r="B28" t="s">
        <v>59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60</v>
      </c>
      <c r="B29" t="s">
        <v>61</v>
      </c>
      <c r="C29">
        <v>0</v>
      </c>
      <c r="D29">
        <v>0</v>
      </c>
      <c r="E29">
        <v>0</v>
      </c>
      <c r="F29">
        <v>0</v>
      </c>
    </row>
    <row r="30" spans="1:6" x14ac:dyDescent="0.2">
      <c r="A30" t="s">
        <v>62</v>
      </c>
      <c r="B30" t="s">
        <v>63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64</v>
      </c>
      <c r="B31" t="s">
        <v>65</v>
      </c>
      <c r="C31">
        <v>0</v>
      </c>
      <c r="D31">
        <v>0</v>
      </c>
      <c r="E31">
        <v>0</v>
      </c>
      <c r="F31">
        <v>0</v>
      </c>
    </row>
    <row r="32" spans="1:6" x14ac:dyDescent="0.2">
      <c r="A32" t="s">
        <v>66</v>
      </c>
      <c r="B32" t="s">
        <v>67</v>
      </c>
      <c r="C32">
        <v>0</v>
      </c>
      <c r="D32">
        <v>0</v>
      </c>
      <c r="E32">
        <v>0</v>
      </c>
      <c r="F32">
        <v>0</v>
      </c>
    </row>
    <row r="33" spans="1:6" x14ac:dyDescent="0.2">
      <c r="A33" t="s">
        <v>68</v>
      </c>
      <c r="B33" t="s">
        <v>69</v>
      </c>
      <c r="C33">
        <v>0</v>
      </c>
      <c r="D33">
        <v>0</v>
      </c>
      <c r="E33">
        <v>0</v>
      </c>
      <c r="F33">
        <v>0</v>
      </c>
    </row>
    <row r="34" spans="1:6" x14ac:dyDescent="0.2">
      <c r="A34" t="s">
        <v>70</v>
      </c>
      <c r="B34" t="s">
        <v>71</v>
      </c>
      <c r="C34">
        <v>0</v>
      </c>
      <c r="D34">
        <v>0</v>
      </c>
      <c r="E34">
        <v>0</v>
      </c>
      <c r="F34">
        <v>0</v>
      </c>
    </row>
    <row r="35" spans="1:6" x14ac:dyDescent="0.2">
      <c r="A35" t="s">
        <v>72</v>
      </c>
      <c r="B35" t="s">
        <v>73</v>
      </c>
      <c r="C35">
        <v>194922</v>
      </c>
      <c r="D35">
        <v>7222</v>
      </c>
      <c r="E35">
        <v>-96373</v>
      </c>
      <c r="F35">
        <v>105771</v>
      </c>
    </row>
    <row r="36" spans="1:6" x14ac:dyDescent="0.2">
      <c r="A36" t="s">
        <v>74</v>
      </c>
      <c r="B36" t="s">
        <v>2</v>
      </c>
      <c r="C36">
        <v>146339</v>
      </c>
      <c r="D36">
        <v>0</v>
      </c>
      <c r="E36">
        <v>0</v>
      </c>
      <c r="F36">
        <v>146339</v>
      </c>
    </row>
    <row r="37" spans="1:6" x14ac:dyDescent="0.2">
      <c r="A37" t="s">
        <v>75</v>
      </c>
      <c r="B37" t="s">
        <v>76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77</v>
      </c>
      <c r="B38" t="s">
        <v>8</v>
      </c>
      <c r="C38">
        <v>0</v>
      </c>
      <c r="D38">
        <v>0</v>
      </c>
      <c r="E38">
        <v>0</v>
      </c>
      <c r="F38">
        <v>0</v>
      </c>
    </row>
    <row r="39" spans="1:6" x14ac:dyDescent="0.2">
      <c r="A39" t="s">
        <v>78</v>
      </c>
      <c r="B39" t="s">
        <v>79</v>
      </c>
      <c r="C39">
        <v>0</v>
      </c>
      <c r="D39">
        <v>0</v>
      </c>
      <c r="E39">
        <v>0</v>
      </c>
      <c r="F39">
        <v>0</v>
      </c>
    </row>
    <row r="40" spans="1:6" x14ac:dyDescent="0.2">
      <c r="A40" t="s">
        <v>80</v>
      </c>
      <c r="B40" t="s">
        <v>81</v>
      </c>
      <c r="C40">
        <v>0</v>
      </c>
      <c r="D40">
        <v>0</v>
      </c>
      <c r="E40">
        <v>0</v>
      </c>
      <c r="F40">
        <v>0</v>
      </c>
    </row>
    <row r="41" spans="1:6" x14ac:dyDescent="0.2">
      <c r="A41" t="s">
        <v>82</v>
      </c>
      <c r="B41" t="s">
        <v>1</v>
      </c>
      <c r="C41">
        <v>0</v>
      </c>
      <c r="D41">
        <v>0</v>
      </c>
      <c r="E41">
        <v>0</v>
      </c>
      <c r="F41">
        <v>0</v>
      </c>
    </row>
    <row r="42" spans="1:6" x14ac:dyDescent="0.2">
      <c r="A42" t="s">
        <v>83</v>
      </c>
      <c r="B42" t="s">
        <v>84</v>
      </c>
      <c r="C42">
        <v>79367</v>
      </c>
      <c r="D42">
        <v>26640</v>
      </c>
      <c r="E42">
        <v>-65310</v>
      </c>
      <c r="F42">
        <v>40697</v>
      </c>
    </row>
    <row r="43" spans="1:6" x14ac:dyDescent="0.2">
      <c r="A43" t="s">
        <v>85</v>
      </c>
      <c r="B43" t="s">
        <v>86</v>
      </c>
      <c r="C43">
        <v>0</v>
      </c>
      <c r="D43">
        <v>0</v>
      </c>
      <c r="E43">
        <v>0</v>
      </c>
      <c r="F43">
        <v>0</v>
      </c>
    </row>
    <row r="44" spans="1:6" x14ac:dyDescent="0.2">
      <c r="A44" t="s">
        <v>87</v>
      </c>
      <c r="B44" t="s">
        <v>88</v>
      </c>
      <c r="C44">
        <v>0</v>
      </c>
      <c r="D44">
        <v>137993</v>
      </c>
      <c r="E44">
        <v>-75748</v>
      </c>
      <c r="F44">
        <v>62245</v>
      </c>
    </row>
    <row r="45" spans="1:6" x14ac:dyDescent="0.2">
      <c r="A45" t="s">
        <v>89</v>
      </c>
      <c r="B45" t="s">
        <v>90</v>
      </c>
      <c r="C45">
        <v>108066</v>
      </c>
      <c r="D45">
        <v>0</v>
      </c>
      <c r="E45">
        <v>-14</v>
      </c>
      <c r="F45">
        <v>108052</v>
      </c>
    </row>
    <row r="46" spans="1:6" x14ac:dyDescent="0.2">
      <c r="A46" t="s">
        <v>91</v>
      </c>
      <c r="B46" t="s">
        <v>5</v>
      </c>
      <c r="C46">
        <v>0</v>
      </c>
      <c r="D46">
        <v>0</v>
      </c>
      <c r="E46">
        <v>0</v>
      </c>
      <c r="F46">
        <v>0</v>
      </c>
    </row>
    <row r="47" spans="1:6" x14ac:dyDescent="0.2">
      <c r="A47" t="s">
        <v>92</v>
      </c>
      <c r="B47" t="s">
        <v>93</v>
      </c>
      <c r="C47">
        <v>0</v>
      </c>
      <c r="D47">
        <v>0</v>
      </c>
      <c r="E47">
        <v>0</v>
      </c>
      <c r="F47">
        <v>0</v>
      </c>
    </row>
    <row r="48" spans="1:6" x14ac:dyDescent="0.2">
      <c r="A48" t="s">
        <v>94</v>
      </c>
      <c r="B48" t="s">
        <v>95</v>
      </c>
      <c r="C48">
        <v>0</v>
      </c>
      <c r="D48">
        <v>0</v>
      </c>
      <c r="E48">
        <v>0</v>
      </c>
      <c r="F48">
        <v>0</v>
      </c>
    </row>
    <row r="49" spans="1:6" x14ac:dyDescent="0.2">
      <c r="A49" t="s">
        <v>96</v>
      </c>
      <c r="B49" t="s">
        <v>7</v>
      </c>
      <c r="C49">
        <v>11380</v>
      </c>
      <c r="D49">
        <v>121385</v>
      </c>
      <c r="E49">
        <v>-17423</v>
      </c>
      <c r="F49">
        <v>115342</v>
      </c>
    </row>
    <row r="50" spans="1:6" x14ac:dyDescent="0.2">
      <c r="A50" t="s">
        <v>97</v>
      </c>
      <c r="B50" t="s">
        <v>98</v>
      </c>
      <c r="C50">
        <v>123847</v>
      </c>
      <c r="D50">
        <v>0</v>
      </c>
      <c r="E50">
        <v>-51430</v>
      </c>
      <c r="F50">
        <v>72417</v>
      </c>
    </row>
    <row r="51" spans="1:6" x14ac:dyDescent="0.2">
      <c r="A51" t="s">
        <v>99</v>
      </c>
      <c r="B51" t="s">
        <v>100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t="s">
        <v>101</v>
      </c>
      <c r="B52" t="s">
        <v>11</v>
      </c>
      <c r="C52">
        <v>0</v>
      </c>
      <c r="D52">
        <v>0</v>
      </c>
      <c r="E52">
        <v>0</v>
      </c>
      <c r="F52">
        <v>0</v>
      </c>
    </row>
    <row r="53" spans="1:6" x14ac:dyDescent="0.2">
      <c r="A53" t="s">
        <v>102</v>
      </c>
      <c r="B53" t="s">
        <v>103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t="s">
        <v>118</v>
      </c>
      <c r="C54">
        <v>2902441</v>
      </c>
      <c r="D54">
        <v>332610</v>
      </c>
      <c r="E54">
        <v>-787777</v>
      </c>
      <c r="F54">
        <v>2447274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2D77-6316-B445-8323-5E9749112A62}">
  <dimension ref="A1:L51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42" sqref="C42"/>
    </sheetView>
  </sheetViews>
  <sheetFormatPr baseColWidth="10" defaultRowHeight="16" x14ac:dyDescent="0.2"/>
  <cols>
    <col min="11" max="12" width="10.83203125" style="66"/>
  </cols>
  <sheetData>
    <row r="1" spans="1:12" x14ac:dyDescent="0.2">
      <c r="A1" t="s">
        <v>178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s="66" t="s">
        <v>176</v>
      </c>
      <c r="L1" s="66" t="s">
        <v>177</v>
      </c>
    </row>
    <row r="2" spans="1:12" x14ac:dyDescent="0.2">
      <c r="A2" t="s">
        <v>16</v>
      </c>
      <c r="B2" t="s">
        <v>17</v>
      </c>
      <c r="C2">
        <v>1512759</v>
      </c>
      <c r="D2">
        <v>834775</v>
      </c>
      <c r="E2">
        <v>1082</v>
      </c>
      <c r="F2">
        <v>2348616</v>
      </c>
      <c r="G2">
        <v>6</v>
      </c>
      <c r="H2">
        <v>1</v>
      </c>
      <c r="I2">
        <v>0</v>
      </c>
      <c r="J2">
        <v>7</v>
      </c>
      <c r="K2" s="66">
        <v>0.64440344633986135</v>
      </c>
      <c r="L2" s="66">
        <v>0.8571428571428571</v>
      </c>
    </row>
    <row r="3" spans="1:12" x14ac:dyDescent="0.2">
      <c r="A3" t="s">
        <v>18</v>
      </c>
      <c r="B3" t="s">
        <v>19</v>
      </c>
      <c r="C3">
        <v>192126</v>
      </c>
      <c r="D3">
        <v>159856</v>
      </c>
      <c r="E3">
        <v>1183</v>
      </c>
      <c r="F3">
        <v>353165</v>
      </c>
      <c r="G3">
        <v>1</v>
      </c>
      <c r="H3">
        <v>0</v>
      </c>
      <c r="I3">
        <v>0</v>
      </c>
      <c r="J3">
        <v>1</v>
      </c>
      <c r="K3" s="66">
        <v>0.54584041229381053</v>
      </c>
      <c r="L3" s="66">
        <v>1</v>
      </c>
    </row>
    <row r="4" spans="1:12" x14ac:dyDescent="0.2">
      <c r="A4" t="s">
        <v>20</v>
      </c>
      <c r="B4" t="s">
        <v>3</v>
      </c>
      <c r="C4">
        <v>1638516</v>
      </c>
      <c r="D4">
        <v>1629318</v>
      </c>
      <c r="E4">
        <v>415</v>
      </c>
      <c r="F4">
        <v>3268249</v>
      </c>
      <c r="G4">
        <v>4</v>
      </c>
      <c r="H4">
        <v>5</v>
      </c>
      <c r="I4">
        <v>0</v>
      </c>
      <c r="J4">
        <v>9</v>
      </c>
      <c r="K4" s="66">
        <v>0.50140735422913163</v>
      </c>
      <c r="L4" s="66">
        <v>0.44444444444444442</v>
      </c>
    </row>
    <row r="5" spans="1:12" x14ac:dyDescent="0.2">
      <c r="A5" t="s">
        <v>21</v>
      </c>
      <c r="B5" t="s">
        <v>22</v>
      </c>
      <c r="C5">
        <v>828266</v>
      </c>
      <c r="D5">
        <v>432312</v>
      </c>
      <c r="E5">
        <v>20645</v>
      </c>
      <c r="F5">
        <v>1281223</v>
      </c>
      <c r="G5">
        <v>4</v>
      </c>
      <c r="H5">
        <v>0</v>
      </c>
      <c r="I5">
        <v>0</v>
      </c>
      <c r="J5">
        <v>4</v>
      </c>
      <c r="K5" s="66">
        <v>0.6570525584295458</v>
      </c>
      <c r="L5" s="66">
        <v>1</v>
      </c>
    </row>
    <row r="6" spans="1:12" x14ac:dyDescent="0.2">
      <c r="A6" t="s">
        <v>23</v>
      </c>
      <c r="B6" t="s">
        <v>24</v>
      </c>
      <c r="C6">
        <v>6486672</v>
      </c>
      <c r="D6">
        <v>11137763</v>
      </c>
      <c r="E6">
        <v>0</v>
      </c>
      <c r="F6">
        <v>17624435</v>
      </c>
      <c r="G6">
        <v>11</v>
      </c>
      <c r="H6">
        <v>42</v>
      </c>
      <c r="I6">
        <v>0</v>
      </c>
      <c r="J6">
        <v>53</v>
      </c>
      <c r="K6" s="66">
        <v>0.36804992613947624</v>
      </c>
      <c r="L6" s="66">
        <v>0.20754716981132076</v>
      </c>
    </row>
    <row r="7" spans="1:12" x14ac:dyDescent="0.2">
      <c r="A7" t="s">
        <v>25</v>
      </c>
      <c r="B7" t="s">
        <v>26</v>
      </c>
      <c r="C7">
        <v>1378248</v>
      </c>
      <c r="D7">
        <v>1679052</v>
      </c>
      <c r="E7">
        <v>107650</v>
      </c>
      <c r="F7">
        <v>3164950</v>
      </c>
      <c r="G7">
        <v>3</v>
      </c>
      <c r="H7">
        <v>4</v>
      </c>
      <c r="I7">
        <v>0</v>
      </c>
      <c r="J7">
        <v>7</v>
      </c>
      <c r="K7" s="66">
        <v>0.45080561279560394</v>
      </c>
      <c r="L7" s="66">
        <v>0.42857142857142855</v>
      </c>
    </row>
    <row r="8" spans="1:12" x14ac:dyDescent="0.2">
      <c r="A8" t="s">
        <v>27</v>
      </c>
      <c r="B8" t="s">
        <v>28</v>
      </c>
      <c r="C8">
        <v>676650</v>
      </c>
      <c r="D8">
        <v>1022792</v>
      </c>
      <c r="E8">
        <v>73485</v>
      </c>
      <c r="F8">
        <v>1772927</v>
      </c>
      <c r="G8">
        <v>0</v>
      </c>
      <c r="H8">
        <v>5</v>
      </c>
      <c r="I8">
        <v>0</v>
      </c>
      <c r="J8">
        <v>5</v>
      </c>
      <c r="K8" s="66">
        <v>0.3981601019628796</v>
      </c>
      <c r="L8" s="66">
        <v>0</v>
      </c>
    </row>
    <row r="9" spans="1:12" x14ac:dyDescent="0.2">
      <c r="A9" t="s">
        <v>29</v>
      </c>
      <c r="B9" t="s">
        <v>30</v>
      </c>
      <c r="C9">
        <v>196392</v>
      </c>
      <c r="D9">
        <v>281382</v>
      </c>
      <c r="E9">
        <v>10496</v>
      </c>
      <c r="F9">
        <v>488270</v>
      </c>
      <c r="G9">
        <v>0</v>
      </c>
      <c r="H9">
        <v>1</v>
      </c>
      <c r="I9">
        <v>0</v>
      </c>
      <c r="J9">
        <v>1</v>
      </c>
      <c r="K9" s="66">
        <v>0.41105627346820883</v>
      </c>
      <c r="L9" s="66">
        <v>0</v>
      </c>
    </row>
    <row r="10" spans="1:12" x14ac:dyDescent="0.2">
      <c r="A10" t="s">
        <v>31</v>
      </c>
      <c r="B10" t="s">
        <v>10</v>
      </c>
      <c r="C10">
        <v>5469164</v>
      </c>
      <c r="D10">
        <v>5073146</v>
      </c>
      <c r="E10">
        <v>46678</v>
      </c>
      <c r="F10">
        <v>10588988</v>
      </c>
      <c r="G10">
        <v>16</v>
      </c>
      <c r="H10">
        <v>11</v>
      </c>
      <c r="I10">
        <v>0</v>
      </c>
      <c r="J10">
        <v>27</v>
      </c>
      <c r="K10" s="66">
        <v>0.51878231620963522</v>
      </c>
      <c r="L10" s="66">
        <v>0.59259259259259256</v>
      </c>
    </row>
    <row r="11" spans="1:12" x14ac:dyDescent="0.2">
      <c r="A11" t="s">
        <v>32</v>
      </c>
      <c r="B11" t="s">
        <v>33</v>
      </c>
      <c r="C11">
        <v>2490396</v>
      </c>
      <c r="D11">
        <v>2393089</v>
      </c>
      <c r="E11">
        <v>126</v>
      </c>
      <c r="F11">
        <v>4883611</v>
      </c>
      <c r="G11">
        <v>8</v>
      </c>
      <c r="H11">
        <v>6</v>
      </c>
      <c r="I11">
        <v>0</v>
      </c>
      <c r="J11">
        <v>14</v>
      </c>
      <c r="K11" s="66">
        <v>0.50996286463457963</v>
      </c>
      <c r="L11" s="66">
        <v>0.5714285714285714</v>
      </c>
    </row>
    <row r="12" spans="1:12" x14ac:dyDescent="0.2">
      <c r="A12" t="s">
        <v>34</v>
      </c>
      <c r="B12" t="s">
        <v>35</v>
      </c>
      <c r="C12">
        <v>155215</v>
      </c>
      <c r="D12">
        <v>354762</v>
      </c>
      <c r="E12">
        <v>69807</v>
      </c>
      <c r="F12">
        <v>579784</v>
      </c>
      <c r="G12">
        <v>0</v>
      </c>
      <c r="H12">
        <v>2</v>
      </c>
      <c r="I12">
        <v>0</v>
      </c>
      <c r="J12">
        <v>2</v>
      </c>
      <c r="K12" s="66">
        <v>0.30435686315265198</v>
      </c>
      <c r="L12" s="66">
        <v>0</v>
      </c>
    </row>
    <row r="13" spans="1:12" x14ac:dyDescent="0.2">
      <c r="A13" t="s">
        <v>36</v>
      </c>
      <c r="B13" t="s">
        <v>37</v>
      </c>
      <c r="C13">
        <v>561405</v>
      </c>
      <c r="D13">
        <v>255531</v>
      </c>
      <c r="E13">
        <v>32973</v>
      </c>
      <c r="F13">
        <v>849909</v>
      </c>
      <c r="G13">
        <v>2</v>
      </c>
      <c r="H13">
        <v>0</v>
      </c>
      <c r="I13">
        <v>0</v>
      </c>
      <c r="J13">
        <v>2</v>
      </c>
      <c r="K13" s="66">
        <v>0.68720805546578922</v>
      </c>
      <c r="L13" s="66">
        <v>1</v>
      </c>
    </row>
    <row r="14" spans="1:12" x14ac:dyDescent="0.2">
      <c r="A14" t="s">
        <v>38</v>
      </c>
      <c r="B14" t="s">
        <v>9</v>
      </c>
      <c r="C14">
        <v>2516145</v>
      </c>
      <c r="D14">
        <v>3400740</v>
      </c>
      <c r="E14">
        <v>36076</v>
      </c>
      <c r="F14">
        <v>5952961</v>
      </c>
      <c r="G14">
        <v>5</v>
      </c>
      <c r="H14">
        <v>13</v>
      </c>
      <c r="I14">
        <v>0</v>
      </c>
      <c r="J14">
        <v>18</v>
      </c>
      <c r="K14" s="66">
        <v>0.4252482514025539</v>
      </c>
      <c r="L14" s="66">
        <v>0.27777777777777779</v>
      </c>
    </row>
    <row r="15" spans="1:12" x14ac:dyDescent="0.2">
      <c r="A15" t="s">
        <v>39</v>
      </c>
      <c r="B15" t="s">
        <v>12</v>
      </c>
      <c r="C15">
        <v>1738745</v>
      </c>
      <c r="D15">
        <v>1194901</v>
      </c>
      <c r="E15">
        <v>62798</v>
      </c>
      <c r="F15">
        <v>2996444</v>
      </c>
      <c r="G15">
        <v>7</v>
      </c>
      <c r="H15">
        <v>2</v>
      </c>
      <c r="I15">
        <v>0</v>
      </c>
      <c r="J15">
        <v>9</v>
      </c>
      <c r="K15" s="66">
        <v>0.59269080182135137</v>
      </c>
      <c r="L15" s="66">
        <v>0.77777777777777779</v>
      </c>
    </row>
    <row r="16" spans="1:12" x14ac:dyDescent="0.2">
      <c r="A16" t="s">
        <v>40</v>
      </c>
      <c r="B16" t="s">
        <v>41</v>
      </c>
      <c r="C16">
        <v>859418</v>
      </c>
      <c r="D16">
        <v>762271</v>
      </c>
      <c r="E16">
        <v>78579</v>
      </c>
      <c r="F16">
        <v>1700268</v>
      </c>
      <c r="G16">
        <v>3</v>
      </c>
      <c r="H16">
        <v>1</v>
      </c>
      <c r="I16">
        <v>0</v>
      </c>
      <c r="J16">
        <v>4</v>
      </c>
      <c r="K16" s="66">
        <v>0.52995241381053948</v>
      </c>
      <c r="L16" s="66">
        <v>0.75</v>
      </c>
    </row>
    <row r="17" spans="1:12" x14ac:dyDescent="0.2">
      <c r="A17" t="s">
        <v>42</v>
      </c>
      <c r="B17" t="s">
        <v>43</v>
      </c>
      <c r="C17">
        <v>775898</v>
      </c>
      <c r="D17">
        <v>557258</v>
      </c>
      <c r="E17">
        <v>25797</v>
      </c>
      <c r="F17">
        <v>1358953</v>
      </c>
      <c r="G17">
        <v>3</v>
      </c>
      <c r="H17">
        <v>1</v>
      </c>
      <c r="I17">
        <v>0</v>
      </c>
      <c r="J17">
        <v>4</v>
      </c>
      <c r="K17" s="66">
        <v>0.58200090612051403</v>
      </c>
      <c r="L17" s="66">
        <v>0.75</v>
      </c>
    </row>
    <row r="18" spans="1:12" x14ac:dyDescent="0.2">
      <c r="A18" t="s">
        <v>44</v>
      </c>
      <c r="B18" t="s">
        <v>45</v>
      </c>
      <c r="C18">
        <v>1363964</v>
      </c>
      <c r="D18">
        <v>735419</v>
      </c>
      <c r="E18">
        <v>16512</v>
      </c>
      <c r="F18">
        <v>2115895</v>
      </c>
      <c r="G18">
        <v>5</v>
      </c>
      <c r="H18">
        <v>1</v>
      </c>
      <c r="I18">
        <v>0</v>
      </c>
      <c r="J18">
        <v>6</v>
      </c>
      <c r="K18" s="66">
        <v>0.64969755399562634</v>
      </c>
      <c r="L18" s="66">
        <v>0.83333333333333337</v>
      </c>
    </row>
    <row r="19" spans="1:12" x14ac:dyDescent="0.2">
      <c r="A19" t="s">
        <v>46</v>
      </c>
      <c r="B19" t="s">
        <v>47</v>
      </c>
      <c r="C19">
        <v>1169788</v>
      </c>
      <c r="D19">
        <v>727402</v>
      </c>
      <c r="E19">
        <v>49945</v>
      </c>
      <c r="F19">
        <v>1947135</v>
      </c>
      <c r="G19">
        <v>5</v>
      </c>
      <c r="H19">
        <v>1</v>
      </c>
      <c r="I19">
        <v>0</v>
      </c>
      <c r="J19">
        <v>6</v>
      </c>
      <c r="K19" s="66">
        <v>0.61658979859687224</v>
      </c>
      <c r="L19" s="66">
        <v>0.83333333333333337</v>
      </c>
    </row>
    <row r="20" spans="1:12" x14ac:dyDescent="0.2">
      <c r="A20" t="s">
        <v>48</v>
      </c>
      <c r="B20" t="s">
        <v>49</v>
      </c>
      <c r="C20">
        <v>340236</v>
      </c>
      <c r="D20">
        <v>468978</v>
      </c>
      <c r="E20">
        <v>19091</v>
      </c>
      <c r="F20">
        <v>828305</v>
      </c>
      <c r="G20">
        <v>0</v>
      </c>
      <c r="H20">
        <v>2</v>
      </c>
      <c r="I20">
        <v>0</v>
      </c>
      <c r="J20">
        <v>2</v>
      </c>
      <c r="K20" s="66">
        <v>0.42045243903343243</v>
      </c>
      <c r="L20" s="66">
        <v>0</v>
      </c>
    </row>
    <row r="21" spans="1:12" x14ac:dyDescent="0.2">
      <c r="A21" t="s">
        <v>50</v>
      </c>
      <c r="B21" t="s">
        <v>6</v>
      </c>
      <c r="C21">
        <v>1028150</v>
      </c>
      <c r="D21">
        <v>1912740</v>
      </c>
      <c r="E21">
        <v>13280</v>
      </c>
      <c r="F21">
        <v>2954170</v>
      </c>
      <c r="G21">
        <v>1</v>
      </c>
      <c r="H21">
        <v>7</v>
      </c>
      <c r="I21">
        <v>0</v>
      </c>
      <c r="J21">
        <v>8</v>
      </c>
      <c r="K21" s="66">
        <v>0.34960505153201921</v>
      </c>
      <c r="L21" s="66">
        <v>0.125</v>
      </c>
    </row>
    <row r="22" spans="1:12" x14ac:dyDescent="0.2">
      <c r="A22" t="s">
        <v>51</v>
      </c>
      <c r="B22" t="s">
        <v>52</v>
      </c>
      <c r="C22">
        <v>1895553</v>
      </c>
      <c r="D22">
        <v>1854830</v>
      </c>
      <c r="E22">
        <v>95674</v>
      </c>
      <c r="F22">
        <v>3846057</v>
      </c>
      <c r="G22">
        <v>0</v>
      </c>
      <c r="H22">
        <v>9</v>
      </c>
      <c r="I22">
        <v>0</v>
      </c>
      <c r="J22">
        <v>9</v>
      </c>
      <c r="K22" s="66">
        <v>0.50542917883320182</v>
      </c>
      <c r="L22" s="66">
        <v>0</v>
      </c>
    </row>
    <row r="23" spans="1:12" x14ac:dyDescent="0.2">
      <c r="A23" t="s">
        <v>53</v>
      </c>
      <c r="B23" t="s">
        <v>4</v>
      </c>
      <c r="C23">
        <v>2617881</v>
      </c>
      <c r="D23">
        <v>2688527</v>
      </c>
      <c r="E23">
        <v>116732</v>
      </c>
      <c r="F23">
        <v>5423140</v>
      </c>
      <c r="G23">
        <v>7</v>
      </c>
      <c r="H23">
        <v>7</v>
      </c>
      <c r="I23">
        <v>0</v>
      </c>
      <c r="J23">
        <v>14</v>
      </c>
      <c r="K23" s="66">
        <v>0.49334333130810898</v>
      </c>
      <c r="L23" s="66">
        <v>0.5</v>
      </c>
    </row>
    <row r="24" spans="1:12" x14ac:dyDescent="0.2">
      <c r="A24" t="s">
        <v>54</v>
      </c>
      <c r="B24" t="s">
        <v>55</v>
      </c>
      <c r="C24">
        <v>1474820</v>
      </c>
      <c r="D24">
        <v>1554373</v>
      </c>
      <c r="E24">
        <v>164616</v>
      </c>
      <c r="F24">
        <v>3193809</v>
      </c>
      <c r="G24">
        <v>4</v>
      </c>
      <c r="H24">
        <v>4</v>
      </c>
      <c r="I24">
        <v>0</v>
      </c>
      <c r="J24">
        <v>8</v>
      </c>
      <c r="K24" s="66">
        <v>0.48686894496322947</v>
      </c>
      <c r="L24" s="66">
        <v>0.5</v>
      </c>
    </row>
    <row r="25" spans="1:12" x14ac:dyDescent="0.2">
      <c r="A25" t="s">
        <v>56</v>
      </c>
      <c r="B25" t="s">
        <v>57</v>
      </c>
      <c r="C25">
        <v>806832</v>
      </c>
      <c r="D25">
        <v>530716</v>
      </c>
      <c r="E25">
        <v>0</v>
      </c>
      <c r="F25">
        <v>1337548</v>
      </c>
      <c r="G25">
        <v>3</v>
      </c>
      <c r="H25">
        <v>1</v>
      </c>
      <c r="I25">
        <v>0</v>
      </c>
      <c r="J25">
        <v>4</v>
      </c>
      <c r="K25" s="66">
        <v>0.60321723033491137</v>
      </c>
      <c r="L25" s="66">
        <v>0.75</v>
      </c>
    </row>
    <row r="26" spans="1:12" x14ac:dyDescent="0.2">
      <c r="A26" t="s">
        <v>58</v>
      </c>
      <c r="B26" t="s">
        <v>59</v>
      </c>
      <c r="C26">
        <v>1723982</v>
      </c>
      <c r="D26">
        <v>1172135</v>
      </c>
      <c r="E26">
        <v>77304</v>
      </c>
      <c r="F26">
        <v>2973421</v>
      </c>
      <c r="G26">
        <v>6</v>
      </c>
      <c r="H26">
        <v>2</v>
      </c>
      <c r="I26">
        <v>0</v>
      </c>
      <c r="J26">
        <v>8</v>
      </c>
      <c r="K26" s="66">
        <v>0.59527360255127815</v>
      </c>
      <c r="L26" s="66">
        <v>0.75</v>
      </c>
    </row>
    <row r="27" spans="1:12" x14ac:dyDescent="0.2">
      <c r="A27" t="s">
        <v>60</v>
      </c>
      <c r="B27" t="s">
        <v>61</v>
      </c>
      <c r="C27">
        <v>339169</v>
      </c>
      <c r="D27">
        <v>262340</v>
      </c>
      <c r="E27">
        <v>0</v>
      </c>
      <c r="F27">
        <v>601509</v>
      </c>
      <c r="G27">
        <v>1</v>
      </c>
      <c r="H27">
        <v>0</v>
      </c>
      <c r="I27">
        <v>0</v>
      </c>
      <c r="J27">
        <v>1</v>
      </c>
      <c r="K27" s="66">
        <v>0.56386354983882203</v>
      </c>
      <c r="L27" s="66">
        <v>1</v>
      </c>
    </row>
    <row r="28" spans="1:12" x14ac:dyDescent="0.2">
      <c r="A28" t="s">
        <v>62</v>
      </c>
      <c r="B28" t="s">
        <v>63</v>
      </c>
      <c r="C28">
        <v>585234</v>
      </c>
      <c r="D28">
        <v>326018</v>
      </c>
      <c r="E28">
        <v>30046</v>
      </c>
      <c r="F28">
        <v>941298</v>
      </c>
      <c r="G28">
        <v>3</v>
      </c>
      <c r="H28">
        <v>0</v>
      </c>
      <c r="I28">
        <v>0</v>
      </c>
      <c r="J28">
        <v>3</v>
      </c>
      <c r="K28" s="66">
        <v>0.64223068920562043</v>
      </c>
      <c r="L28" s="66">
        <v>1</v>
      </c>
    </row>
    <row r="29" spans="1:12" x14ac:dyDescent="0.2">
      <c r="A29" t="s">
        <v>64</v>
      </c>
      <c r="B29" t="s">
        <v>65</v>
      </c>
      <c r="C29">
        <v>633827</v>
      </c>
      <c r="D29">
        <v>665526</v>
      </c>
      <c r="E29">
        <v>56254</v>
      </c>
      <c r="F29">
        <v>1355607</v>
      </c>
      <c r="G29">
        <v>1</v>
      </c>
      <c r="H29">
        <v>3</v>
      </c>
      <c r="I29">
        <v>0</v>
      </c>
      <c r="J29">
        <v>4</v>
      </c>
      <c r="K29" s="66">
        <v>0.48780200607533136</v>
      </c>
      <c r="L29" s="66">
        <v>0.25</v>
      </c>
    </row>
    <row r="30" spans="1:12" x14ac:dyDescent="0.2">
      <c r="A30" t="s">
        <v>66</v>
      </c>
      <c r="B30" t="s">
        <v>67</v>
      </c>
      <c r="C30">
        <v>354045</v>
      </c>
      <c r="D30">
        <v>413895</v>
      </c>
      <c r="E30">
        <v>19162</v>
      </c>
      <c r="F30">
        <v>787102</v>
      </c>
      <c r="G30">
        <v>0</v>
      </c>
      <c r="H30">
        <v>2</v>
      </c>
      <c r="I30">
        <v>0</v>
      </c>
      <c r="J30">
        <v>2</v>
      </c>
      <c r="K30" s="66">
        <v>0.46103211188374094</v>
      </c>
      <c r="L30" s="66">
        <v>0</v>
      </c>
    </row>
    <row r="31" spans="1:12" x14ac:dyDescent="0.2">
      <c r="A31" t="s">
        <v>68</v>
      </c>
      <c r="B31" t="s">
        <v>69</v>
      </c>
      <c r="C31">
        <v>1843047</v>
      </c>
      <c r="D31">
        <v>2539128</v>
      </c>
      <c r="E31">
        <v>50748</v>
      </c>
      <c r="F31">
        <v>4432923</v>
      </c>
      <c r="G31">
        <v>2</v>
      </c>
      <c r="H31">
        <v>10</v>
      </c>
      <c r="I31">
        <v>0</v>
      </c>
      <c r="J31">
        <v>12</v>
      </c>
      <c r="K31" s="66">
        <v>0.42057813756867307</v>
      </c>
      <c r="L31" s="66">
        <v>0.16666666666666666</v>
      </c>
    </row>
    <row r="32" spans="1:12" x14ac:dyDescent="0.2">
      <c r="A32" t="s">
        <v>70</v>
      </c>
      <c r="B32" t="s">
        <v>71</v>
      </c>
      <c r="C32">
        <v>407786</v>
      </c>
      <c r="D32">
        <v>495781</v>
      </c>
      <c r="E32">
        <v>117</v>
      </c>
      <c r="F32">
        <v>903684</v>
      </c>
      <c r="G32">
        <v>1</v>
      </c>
      <c r="H32">
        <v>2</v>
      </c>
      <c r="I32">
        <v>0</v>
      </c>
      <c r="J32">
        <v>3</v>
      </c>
      <c r="K32" s="66">
        <v>0.45130687597045932</v>
      </c>
      <c r="L32" s="66">
        <v>0.33333333333333331</v>
      </c>
    </row>
    <row r="33" spans="1:12" x14ac:dyDescent="0.2">
      <c r="A33" t="s">
        <v>72</v>
      </c>
      <c r="B33" t="s">
        <v>73</v>
      </c>
      <c r="C33">
        <v>2886505</v>
      </c>
      <c r="D33">
        <v>4723841</v>
      </c>
      <c r="E33">
        <v>1099854</v>
      </c>
      <c r="F33">
        <v>8710200</v>
      </c>
      <c r="G33">
        <v>8</v>
      </c>
      <c r="H33">
        <v>19</v>
      </c>
      <c r="I33">
        <v>0</v>
      </c>
      <c r="J33">
        <v>27</v>
      </c>
      <c r="K33" s="66">
        <v>0.37928696014609586</v>
      </c>
      <c r="L33" s="66">
        <v>0.29629629629629628</v>
      </c>
    </row>
    <row r="34" spans="1:12" x14ac:dyDescent="0.2">
      <c r="A34" t="s">
        <v>74</v>
      </c>
      <c r="B34" t="s">
        <v>2</v>
      </c>
      <c r="C34">
        <v>2777675</v>
      </c>
      <c r="D34">
        <v>2660535</v>
      </c>
      <c r="E34">
        <v>33374</v>
      </c>
      <c r="F34">
        <v>5471584</v>
      </c>
      <c r="G34">
        <v>8</v>
      </c>
      <c r="H34">
        <v>5</v>
      </c>
      <c r="I34">
        <v>0</v>
      </c>
      <c r="J34">
        <v>13</v>
      </c>
      <c r="K34" s="66">
        <v>0.51077008795173406</v>
      </c>
      <c r="L34" s="66">
        <v>0.61538461538461542</v>
      </c>
    </row>
    <row r="35" spans="1:12" x14ac:dyDescent="0.2">
      <c r="A35" t="s">
        <v>75</v>
      </c>
      <c r="B35" t="s">
        <v>76</v>
      </c>
      <c r="C35">
        <v>245229</v>
      </c>
      <c r="D35">
        <v>97970</v>
      </c>
      <c r="E35">
        <v>12399</v>
      </c>
      <c r="F35">
        <v>355598</v>
      </c>
      <c r="G35">
        <v>1</v>
      </c>
      <c r="H35">
        <v>0</v>
      </c>
      <c r="I35">
        <v>0</v>
      </c>
      <c r="J35">
        <v>1</v>
      </c>
      <c r="K35" s="66">
        <v>0.71453879527621</v>
      </c>
      <c r="L35" s="66">
        <v>1</v>
      </c>
    </row>
    <row r="36" spans="1:12" x14ac:dyDescent="0.2">
      <c r="A36" t="s">
        <v>77</v>
      </c>
      <c r="B36" t="s">
        <v>8</v>
      </c>
      <c r="C36">
        <v>3252887</v>
      </c>
      <c r="D36">
        <v>2451500</v>
      </c>
      <c r="E36">
        <v>57153</v>
      </c>
      <c r="F36">
        <v>5761540</v>
      </c>
      <c r="G36">
        <v>12</v>
      </c>
      <c r="H36">
        <v>4</v>
      </c>
      <c r="I36">
        <v>0</v>
      </c>
      <c r="J36">
        <v>16</v>
      </c>
      <c r="K36" s="66">
        <v>0.57024304276690907</v>
      </c>
      <c r="L36" s="66">
        <v>0.75</v>
      </c>
    </row>
    <row r="37" spans="1:12" x14ac:dyDescent="0.2">
      <c r="A37" t="s">
        <v>78</v>
      </c>
      <c r="B37" t="s">
        <v>79</v>
      </c>
      <c r="C37">
        <v>1044175</v>
      </c>
      <c r="D37">
        <v>475731</v>
      </c>
      <c r="E37">
        <v>31477</v>
      </c>
      <c r="F37">
        <v>1551383</v>
      </c>
      <c r="G37">
        <v>5</v>
      </c>
      <c r="H37">
        <v>0</v>
      </c>
      <c r="I37">
        <v>0</v>
      </c>
      <c r="J37">
        <v>5</v>
      </c>
      <c r="K37" s="66">
        <v>0.68699972235125062</v>
      </c>
      <c r="L37" s="66">
        <v>1</v>
      </c>
    </row>
    <row r="38" spans="1:12" x14ac:dyDescent="0.2">
      <c r="A38" t="s">
        <v>80</v>
      </c>
      <c r="B38" t="s">
        <v>81</v>
      </c>
      <c r="C38">
        <v>966786</v>
      </c>
      <c r="D38">
        <v>1285339</v>
      </c>
      <c r="E38">
        <v>56064</v>
      </c>
      <c r="F38">
        <v>2308189</v>
      </c>
      <c r="G38">
        <v>1</v>
      </c>
      <c r="H38">
        <v>4</v>
      </c>
      <c r="I38">
        <v>0</v>
      </c>
      <c r="J38">
        <v>5</v>
      </c>
      <c r="K38" s="66">
        <v>0.42927723816395624</v>
      </c>
      <c r="L38" s="66">
        <v>0.2</v>
      </c>
    </row>
    <row r="39" spans="1:12" x14ac:dyDescent="0.2">
      <c r="A39" t="s">
        <v>82</v>
      </c>
      <c r="B39" t="s">
        <v>1</v>
      </c>
      <c r="C39">
        <v>3432595</v>
      </c>
      <c r="D39">
        <v>3346712</v>
      </c>
      <c r="E39">
        <v>0</v>
      </c>
      <c r="F39">
        <v>6779307</v>
      </c>
      <c r="G39">
        <v>9</v>
      </c>
      <c r="H39">
        <v>9</v>
      </c>
      <c r="I39">
        <v>0</v>
      </c>
      <c r="J39">
        <v>18</v>
      </c>
      <c r="K39" s="66">
        <v>0.50633420200619328</v>
      </c>
      <c r="L39" s="66">
        <v>0.5</v>
      </c>
    </row>
    <row r="40" spans="1:12" x14ac:dyDescent="0.2">
      <c r="A40" t="s">
        <v>83</v>
      </c>
      <c r="B40" t="s">
        <v>84</v>
      </c>
      <c r="C40">
        <v>189261</v>
      </c>
      <c r="D40">
        <v>339276</v>
      </c>
      <c r="E40">
        <v>577</v>
      </c>
      <c r="F40">
        <v>529114</v>
      </c>
      <c r="G40">
        <v>0</v>
      </c>
      <c r="H40">
        <v>2</v>
      </c>
      <c r="I40">
        <v>0</v>
      </c>
      <c r="J40">
        <v>2</v>
      </c>
      <c r="K40" s="66">
        <v>0.35808467524506327</v>
      </c>
      <c r="L40" s="66">
        <v>0</v>
      </c>
    </row>
    <row r="41" spans="1:12" x14ac:dyDescent="0.2">
      <c r="A41" t="s">
        <v>85</v>
      </c>
      <c r="B41" t="s">
        <v>86</v>
      </c>
      <c r="C41">
        <v>1412684</v>
      </c>
      <c r="D41">
        <v>1076799</v>
      </c>
      <c r="E41">
        <v>15959</v>
      </c>
      <c r="F41">
        <v>2505442</v>
      </c>
      <c r="G41">
        <v>6</v>
      </c>
      <c r="H41">
        <v>1</v>
      </c>
      <c r="I41">
        <v>0</v>
      </c>
      <c r="J41">
        <v>7</v>
      </c>
      <c r="K41" s="66">
        <v>0.56746079406848726</v>
      </c>
      <c r="L41" s="66">
        <v>0.8571428571428571</v>
      </c>
    </row>
    <row r="42" spans="1:12" x14ac:dyDescent="0.2">
      <c r="A42" t="s">
        <v>87</v>
      </c>
      <c r="B42" t="s">
        <v>88</v>
      </c>
      <c r="C42">
        <v>321984</v>
      </c>
      <c r="D42">
        <v>137993</v>
      </c>
      <c r="E42">
        <v>0</v>
      </c>
      <c r="F42">
        <v>459977</v>
      </c>
      <c r="G42">
        <v>1</v>
      </c>
      <c r="H42">
        <v>0</v>
      </c>
      <c r="I42">
        <v>0</v>
      </c>
      <c r="J42">
        <v>1</v>
      </c>
      <c r="K42" s="66">
        <v>0.70000021740217444</v>
      </c>
      <c r="L42" s="66">
        <v>1</v>
      </c>
    </row>
    <row r="43" spans="1:12" x14ac:dyDescent="0.2">
      <c r="A43" t="s">
        <v>89</v>
      </c>
      <c r="B43" t="s">
        <v>90</v>
      </c>
      <c r="C43">
        <v>1793321</v>
      </c>
      <c r="D43">
        <v>1105537</v>
      </c>
      <c r="E43">
        <v>50938</v>
      </c>
      <c r="F43">
        <v>2949796</v>
      </c>
      <c r="G43">
        <v>7</v>
      </c>
      <c r="H43">
        <v>2</v>
      </c>
      <c r="I43">
        <v>0</v>
      </c>
      <c r="J43">
        <v>9</v>
      </c>
      <c r="K43" s="66">
        <v>0.61863016401631266</v>
      </c>
      <c r="L43" s="66">
        <v>0.77777777777777779</v>
      </c>
    </row>
    <row r="44" spans="1:12" x14ac:dyDescent="0.2">
      <c r="A44" t="s">
        <v>91</v>
      </c>
      <c r="B44" t="s">
        <v>5</v>
      </c>
      <c r="C44">
        <v>5926712</v>
      </c>
      <c r="D44">
        <v>4896673</v>
      </c>
      <c r="E44">
        <v>270241</v>
      </c>
      <c r="F44">
        <v>11093626</v>
      </c>
      <c r="G44">
        <v>23</v>
      </c>
      <c r="H44">
        <v>13</v>
      </c>
      <c r="I44">
        <v>0</v>
      </c>
      <c r="J44">
        <v>36</v>
      </c>
      <c r="K44" s="66">
        <v>0.54758395825335604</v>
      </c>
      <c r="L44" s="66">
        <v>0.63888888888888884</v>
      </c>
    </row>
    <row r="45" spans="1:12" x14ac:dyDescent="0.2">
      <c r="A45" t="s">
        <v>92</v>
      </c>
      <c r="B45" t="s">
        <v>93</v>
      </c>
      <c r="C45">
        <v>873347</v>
      </c>
      <c r="D45">
        <v>505946</v>
      </c>
      <c r="E45">
        <v>52939</v>
      </c>
      <c r="F45">
        <v>1432232</v>
      </c>
      <c r="G45">
        <v>4</v>
      </c>
      <c r="H45">
        <v>0</v>
      </c>
      <c r="I45">
        <v>0</v>
      </c>
      <c r="J45">
        <v>4</v>
      </c>
      <c r="K45" s="66">
        <v>0.63318453729555646</v>
      </c>
      <c r="L45" s="66">
        <v>1</v>
      </c>
    </row>
    <row r="46" spans="1:12" x14ac:dyDescent="0.2">
      <c r="A46" t="s">
        <v>94</v>
      </c>
      <c r="B46" t="s">
        <v>95</v>
      </c>
      <c r="C46">
        <v>95830</v>
      </c>
      <c r="D46">
        <v>238827</v>
      </c>
      <c r="E46">
        <v>36311</v>
      </c>
      <c r="F46">
        <v>370968</v>
      </c>
      <c r="G46">
        <v>0</v>
      </c>
      <c r="H46">
        <v>1</v>
      </c>
      <c r="I46">
        <v>0</v>
      </c>
      <c r="J46">
        <v>1</v>
      </c>
      <c r="K46" s="66">
        <v>0.28635289266323427</v>
      </c>
      <c r="L46" s="66">
        <v>0</v>
      </c>
    </row>
    <row r="47" spans="1:12" x14ac:dyDescent="0.2">
      <c r="A47" t="s">
        <v>96</v>
      </c>
      <c r="B47" t="s">
        <v>7</v>
      </c>
      <c r="C47">
        <v>2059015</v>
      </c>
      <c r="D47">
        <v>2375359</v>
      </c>
      <c r="E47">
        <v>16404</v>
      </c>
      <c r="F47">
        <v>4450778</v>
      </c>
      <c r="G47">
        <v>4</v>
      </c>
      <c r="H47">
        <v>7</v>
      </c>
      <c r="I47">
        <v>0</v>
      </c>
      <c r="J47">
        <v>11</v>
      </c>
      <c r="K47" s="66">
        <v>0.46433047821406132</v>
      </c>
      <c r="L47" s="66">
        <v>0.36363636363636365</v>
      </c>
    </row>
    <row r="48" spans="1:12" x14ac:dyDescent="0.2">
      <c r="A48" t="s">
        <v>97</v>
      </c>
      <c r="B48" t="s">
        <v>98</v>
      </c>
      <c r="C48">
        <v>1669283</v>
      </c>
      <c r="D48">
        <v>2340356</v>
      </c>
      <c r="E48">
        <v>7011</v>
      </c>
      <c r="F48">
        <v>4016650</v>
      </c>
      <c r="G48">
        <v>3</v>
      </c>
      <c r="H48">
        <v>7</v>
      </c>
      <c r="I48">
        <v>0</v>
      </c>
      <c r="J48">
        <v>10</v>
      </c>
      <c r="K48" s="66">
        <v>0.41631752883489015</v>
      </c>
      <c r="L48" s="66">
        <v>0.3</v>
      </c>
    </row>
    <row r="49" spans="1:12" x14ac:dyDescent="0.2">
      <c r="A49" t="s">
        <v>99</v>
      </c>
      <c r="B49" t="s">
        <v>100</v>
      </c>
      <c r="C49">
        <v>514268</v>
      </c>
      <c r="D49">
        <v>246903</v>
      </c>
      <c r="E49">
        <v>214</v>
      </c>
      <c r="F49">
        <v>761385</v>
      </c>
      <c r="G49">
        <v>3</v>
      </c>
      <c r="H49">
        <v>0</v>
      </c>
      <c r="I49">
        <v>0</v>
      </c>
      <c r="J49">
        <v>3</v>
      </c>
      <c r="K49" s="66">
        <v>0.67562742143355436</v>
      </c>
      <c r="L49" s="66">
        <v>1</v>
      </c>
    </row>
    <row r="50" spans="1:12" x14ac:dyDescent="0.2">
      <c r="A50" t="s">
        <v>101</v>
      </c>
      <c r="B50" t="s">
        <v>11</v>
      </c>
      <c r="C50">
        <v>1661399</v>
      </c>
      <c r="D50">
        <v>1566671</v>
      </c>
      <c r="E50">
        <v>9981</v>
      </c>
      <c r="F50">
        <v>3238051</v>
      </c>
      <c r="G50">
        <v>5</v>
      </c>
      <c r="H50">
        <v>3</v>
      </c>
      <c r="I50">
        <v>0</v>
      </c>
      <c r="J50">
        <v>8</v>
      </c>
      <c r="K50" s="66">
        <v>0.51467254427568176</v>
      </c>
      <c r="L50" s="66">
        <v>0.625</v>
      </c>
    </row>
    <row r="51" spans="1:12" x14ac:dyDescent="0.2">
      <c r="A51" t="s">
        <v>102</v>
      </c>
      <c r="B51" t="s">
        <v>103</v>
      </c>
      <c r="C51">
        <v>185732</v>
      </c>
      <c r="D51">
        <v>66576</v>
      </c>
      <c r="E51">
        <v>26195</v>
      </c>
      <c r="F51">
        <v>278503</v>
      </c>
      <c r="G51">
        <v>1</v>
      </c>
      <c r="H51">
        <v>0</v>
      </c>
      <c r="I51">
        <v>0</v>
      </c>
      <c r="J51">
        <v>1</v>
      </c>
      <c r="K51" s="66">
        <v>0.73613202910728159</v>
      </c>
      <c r="L51" s="66">
        <v>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Election Results by State</vt:lpstr>
      <vt:lpstr>Uncontested Races</vt:lpstr>
      <vt:lpstr>Uncontested by State PIVOT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2017-04-24T23:24:49Z</dcterms:created>
  <dcterms:modified xsi:type="dcterms:W3CDTF">2022-12-17T18:07:14Z</dcterms:modified>
</cp:coreProperties>
</file>