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26C7968F-4722-1F49-BBB3-01ED948E3BC6}" xr6:coauthVersionLast="47" xr6:coauthVersionMax="47" xr10:uidLastSave="{00000000-0000-0000-0000-000000000000}"/>
  <bookViews>
    <workbookView xWindow="1260" yWindow="500" windowWidth="24340" windowHeight="15540" tabRatio="500" activeTab="3" xr2:uid="{00000000-000D-0000-FFFF-FFFF00000000}"/>
  </bookViews>
  <sheets>
    <sheet name="Election Results by State" sheetId="2" r:id="rId1"/>
    <sheet name="Uncontested Races" sheetId="4" r:id="rId2"/>
    <sheet name="Uncontested by State PIVOT" sheetId="6" r:id="rId3"/>
    <sheet name="EXPORT" sheetId="9" r:id="rId4"/>
  </sheets>
  <definedNames>
    <definedName name="_xlnm._FilterDatabase" localSheetId="0" hidden="1">'Election Results by State'!$A$2:$X$52</definedName>
    <definedName name="_xlnm._FilterDatabase" localSheetId="1" hidden="1">'Uncontested Races'!$A$2:$J$94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3" i="2"/>
  <c r="S7" i="2"/>
  <c r="O7" i="2"/>
  <c r="P7" i="2"/>
  <c r="P54" i="2" s="1"/>
  <c r="S11" i="2"/>
  <c r="O11" i="2"/>
  <c r="P11" i="2"/>
  <c r="S12" i="2"/>
  <c r="O12" i="2"/>
  <c r="P12" i="2"/>
  <c r="S15" i="2"/>
  <c r="O15" i="2"/>
  <c r="P15" i="2"/>
  <c r="W15" i="2"/>
  <c r="S16" i="2"/>
  <c r="O16" i="2"/>
  <c r="P16" i="2"/>
  <c r="W16" i="2"/>
  <c r="S22" i="2"/>
  <c r="O22" i="2"/>
  <c r="P22" i="2"/>
  <c r="W22" i="2"/>
  <c r="S23" i="2"/>
  <c r="O23" i="2"/>
  <c r="P23" i="2"/>
  <c r="W23" i="2"/>
  <c r="S24" i="2"/>
  <c r="O24" i="2"/>
  <c r="P24" i="2"/>
  <c r="S25" i="2"/>
  <c r="O25" i="2"/>
  <c r="P25" i="2"/>
  <c r="S27" i="2"/>
  <c r="O27" i="2"/>
  <c r="P27" i="2"/>
  <c r="S32" i="2"/>
  <c r="O32" i="2"/>
  <c r="W32" i="2" s="1"/>
  <c r="P32" i="2"/>
  <c r="S34" i="2"/>
  <c r="O34" i="2"/>
  <c r="W34" i="2" s="1"/>
  <c r="P34" i="2"/>
  <c r="S35" i="2"/>
  <c r="O35" i="2"/>
  <c r="W35" i="2" s="1"/>
  <c r="P35" i="2"/>
  <c r="S37" i="2"/>
  <c r="O37" i="2"/>
  <c r="W37" i="2" s="1"/>
  <c r="P37" i="2"/>
  <c r="S40" i="2"/>
  <c r="O40" i="2"/>
  <c r="W40" i="2" s="1"/>
  <c r="P40" i="2"/>
  <c r="S44" i="2"/>
  <c r="O44" i="2"/>
  <c r="W44" i="2" s="1"/>
  <c r="P44" i="2"/>
  <c r="S45" i="2"/>
  <c r="O45" i="2"/>
  <c r="P45" i="2"/>
  <c r="S48" i="2"/>
  <c r="O48" i="2"/>
  <c r="P48" i="2"/>
  <c r="W48" i="2"/>
  <c r="S49" i="2"/>
  <c r="O49" i="2"/>
  <c r="P49" i="2"/>
  <c r="W49" i="2"/>
  <c r="S51" i="2"/>
  <c r="O51" i="2"/>
  <c r="P51" i="2"/>
  <c r="W51" i="2"/>
  <c r="O3" i="2"/>
  <c r="W3" i="2" s="1"/>
  <c r="P3" i="2"/>
  <c r="S3" i="2"/>
  <c r="O5" i="2"/>
  <c r="P5" i="2"/>
  <c r="W5" i="2"/>
  <c r="S5" i="2"/>
  <c r="O6" i="2"/>
  <c r="W6" i="2" s="1"/>
  <c r="P6" i="2"/>
  <c r="S6" i="2"/>
  <c r="O8" i="2"/>
  <c r="W8" i="2" s="1"/>
  <c r="P8" i="2"/>
  <c r="S8" i="2"/>
  <c r="O9" i="2"/>
  <c r="W9" i="2" s="1"/>
  <c r="P9" i="2"/>
  <c r="S9" i="2"/>
  <c r="O13" i="2"/>
  <c r="W13" i="2" s="1"/>
  <c r="P13" i="2"/>
  <c r="S13" i="2"/>
  <c r="O14" i="2"/>
  <c r="P14" i="2"/>
  <c r="S14" i="2"/>
  <c r="O17" i="2"/>
  <c r="P17" i="2"/>
  <c r="W17" i="2"/>
  <c r="S17" i="2"/>
  <c r="O18" i="2"/>
  <c r="W18" i="2" s="1"/>
  <c r="P18" i="2"/>
  <c r="S18" i="2"/>
  <c r="O19" i="2"/>
  <c r="W19" i="2" s="1"/>
  <c r="P19" i="2"/>
  <c r="S19" i="2"/>
  <c r="O20" i="2"/>
  <c r="P20" i="2"/>
  <c r="S20" i="2"/>
  <c r="O21" i="2"/>
  <c r="W21" i="2" s="1"/>
  <c r="P21" i="2"/>
  <c r="S21" i="2"/>
  <c r="O26" i="2"/>
  <c r="W26" i="2" s="1"/>
  <c r="P26" i="2"/>
  <c r="S26" i="2"/>
  <c r="O29" i="2"/>
  <c r="W29" i="2" s="1"/>
  <c r="P29" i="2"/>
  <c r="S29" i="2"/>
  <c r="O30" i="2"/>
  <c r="P30" i="2"/>
  <c r="S30" i="2"/>
  <c r="O31" i="2"/>
  <c r="P31" i="2"/>
  <c r="W31" i="2"/>
  <c r="S31" i="2"/>
  <c r="O33" i="2"/>
  <c r="P33" i="2"/>
  <c r="W33" i="2"/>
  <c r="S33" i="2"/>
  <c r="O38" i="2"/>
  <c r="W38" i="2" s="1"/>
  <c r="P38" i="2"/>
  <c r="S38" i="2"/>
  <c r="O39" i="2"/>
  <c r="P39" i="2"/>
  <c r="W39" i="2"/>
  <c r="S39" i="2"/>
  <c r="O41" i="2"/>
  <c r="P41" i="2"/>
  <c r="W41" i="2" s="1"/>
  <c r="S41" i="2"/>
  <c r="O42" i="2"/>
  <c r="W42" i="2" s="1"/>
  <c r="P42" i="2"/>
  <c r="S42" i="2"/>
  <c r="O46" i="2"/>
  <c r="W46" i="2" s="1"/>
  <c r="P46" i="2"/>
  <c r="S46" i="2"/>
  <c r="O50" i="2"/>
  <c r="P50" i="2"/>
  <c r="S50" i="2"/>
  <c r="O4" i="2"/>
  <c r="O10" i="2"/>
  <c r="O28" i="2"/>
  <c r="W28" i="2" s="1"/>
  <c r="O36" i="2"/>
  <c r="O43" i="2"/>
  <c r="O47" i="2"/>
  <c r="O52" i="2"/>
  <c r="W52" i="2" s="1"/>
  <c r="P4" i="2"/>
  <c r="P10" i="2"/>
  <c r="P28" i="2"/>
  <c r="P36" i="2"/>
  <c r="P43" i="2"/>
  <c r="P47" i="2"/>
  <c r="P52" i="2"/>
  <c r="V54" i="2"/>
  <c r="S4" i="2"/>
  <c r="S10" i="2"/>
  <c r="S54" i="2" s="1"/>
  <c r="X54" i="2" s="1"/>
  <c r="S28" i="2"/>
  <c r="S36" i="2"/>
  <c r="S43" i="2"/>
  <c r="S47" i="2"/>
  <c r="S52" i="2"/>
  <c r="W36" i="2"/>
  <c r="W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/>
  <c r="E24" i="2"/>
  <c r="Q24" i="2" s="1"/>
  <c r="E25" i="2"/>
  <c r="Q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E34" i="2"/>
  <c r="Q34" i="2" s="1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/>
  <c r="E43" i="2"/>
  <c r="Q43" i="2" s="1"/>
  <c r="E44" i="2"/>
  <c r="Q44" i="2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/>
  <c r="E52" i="2"/>
  <c r="Q52" i="2" s="1"/>
  <c r="J20" i="2"/>
  <c r="M38" i="4" s="1"/>
  <c r="T38" i="4"/>
  <c r="J6" i="2"/>
  <c r="M9" i="4" s="1"/>
  <c r="T9" i="4"/>
  <c r="N94" i="4"/>
  <c r="O94" i="4"/>
  <c r="S94" i="4" s="1"/>
  <c r="N93" i="4"/>
  <c r="R93" i="4" s="1"/>
  <c r="O93" i="4"/>
  <c r="S93" i="4" s="1"/>
  <c r="Q93" i="4"/>
  <c r="U93" i="4" s="1"/>
  <c r="J50" i="2"/>
  <c r="M92" i="4" s="1"/>
  <c r="J49" i="2"/>
  <c r="M90" i="4"/>
  <c r="J48" i="2"/>
  <c r="M89" i="4"/>
  <c r="M88" i="4"/>
  <c r="N87" i="4"/>
  <c r="O87" i="4"/>
  <c r="S87" i="4" s="1"/>
  <c r="M86" i="4"/>
  <c r="M85" i="4"/>
  <c r="N84" i="4"/>
  <c r="R84" i="4" s="1"/>
  <c r="O84" i="4"/>
  <c r="S84" i="4" s="1"/>
  <c r="N83" i="4"/>
  <c r="R83" i="4" s="1"/>
  <c r="O83" i="4"/>
  <c r="S83" i="4" s="1"/>
  <c r="J45" i="2"/>
  <c r="M81" i="4" s="1"/>
  <c r="M82" i="4"/>
  <c r="M80" i="4"/>
  <c r="M77" i="4"/>
  <c r="M76" i="4"/>
  <c r="M75" i="4"/>
  <c r="N75" i="4" s="1"/>
  <c r="O75" i="4" s="1"/>
  <c r="S75" i="4" s="1"/>
  <c r="M74" i="4"/>
  <c r="J44" i="2"/>
  <c r="M73" i="4" s="1"/>
  <c r="N70" i="4"/>
  <c r="R70" i="4" s="1"/>
  <c r="O70" i="4"/>
  <c r="S70" i="4" s="1"/>
  <c r="J42" i="2"/>
  <c r="M69" i="4"/>
  <c r="N68" i="4"/>
  <c r="R68" i="4" s="1"/>
  <c r="O68" i="4"/>
  <c r="S68" i="4" s="1"/>
  <c r="Q68" i="4"/>
  <c r="U68" i="4" s="1"/>
  <c r="J40" i="2"/>
  <c r="M66" i="4" s="1"/>
  <c r="M67" i="4"/>
  <c r="N63" i="4"/>
  <c r="R63" i="4" s="1"/>
  <c r="O63" i="4"/>
  <c r="S63" i="4" s="1"/>
  <c r="J38" i="2"/>
  <c r="M62" i="4"/>
  <c r="J37" i="2"/>
  <c r="M61" i="4" s="1"/>
  <c r="N60" i="4"/>
  <c r="R60" i="4" s="1"/>
  <c r="O60" i="4"/>
  <c r="S60" i="4" s="1"/>
  <c r="J35" i="2"/>
  <c r="M59" i="4" s="1"/>
  <c r="J34" i="2"/>
  <c r="M57" i="4" s="1"/>
  <c r="N56" i="4"/>
  <c r="Q56" i="4" s="1"/>
  <c r="U56" i="4" s="1"/>
  <c r="O56" i="4"/>
  <c r="S56" i="4"/>
  <c r="N55" i="4"/>
  <c r="R55" i="4" s="1"/>
  <c r="O55" i="4"/>
  <c r="S55" i="4" s="1"/>
  <c r="N54" i="4"/>
  <c r="R54" i="4" s="1"/>
  <c r="O54" i="4"/>
  <c r="S54" i="4" s="1"/>
  <c r="N53" i="4"/>
  <c r="R53" i="4" s="1"/>
  <c r="O53" i="4"/>
  <c r="S53" i="4" s="1"/>
  <c r="N52" i="4"/>
  <c r="R52" i="4" s="1"/>
  <c r="O52" i="4"/>
  <c r="S52" i="4" s="1"/>
  <c r="N51" i="4"/>
  <c r="Q51" i="4" s="1"/>
  <c r="U51" i="4" s="1"/>
  <c r="O51" i="4"/>
  <c r="S51" i="4"/>
  <c r="N50" i="4"/>
  <c r="O50" i="4"/>
  <c r="S50" i="4" s="1"/>
  <c r="R50" i="4"/>
  <c r="N49" i="4"/>
  <c r="Q49" i="4" s="1"/>
  <c r="U49" i="4" s="1"/>
  <c r="O49" i="4"/>
  <c r="S49" i="4"/>
  <c r="N48" i="4"/>
  <c r="Q48" i="4" s="1"/>
  <c r="U48" i="4" s="1"/>
  <c r="O48" i="4"/>
  <c r="S48" i="4" s="1"/>
  <c r="N47" i="4"/>
  <c r="Q47" i="4" s="1"/>
  <c r="U47" i="4" s="1"/>
  <c r="O47" i="4"/>
  <c r="S47" i="4" s="1"/>
  <c r="J23" i="2"/>
  <c r="M46" i="4"/>
  <c r="M45" i="4"/>
  <c r="M44" i="4"/>
  <c r="M43" i="4"/>
  <c r="N42" i="4"/>
  <c r="R42" i="4" s="1"/>
  <c r="O42" i="4"/>
  <c r="S42" i="4" s="1"/>
  <c r="N41" i="4"/>
  <c r="R41" i="4" s="1"/>
  <c r="O41" i="4"/>
  <c r="S41" i="4" s="1"/>
  <c r="M40" i="4"/>
  <c r="M39" i="4"/>
  <c r="J19" i="2"/>
  <c r="M37" i="4" s="1"/>
  <c r="N37" i="4" s="1"/>
  <c r="R37" i="4" s="1"/>
  <c r="N36" i="4"/>
  <c r="R36" i="4" s="1"/>
  <c r="O36" i="4"/>
  <c r="S36" i="4" s="1"/>
  <c r="N35" i="4"/>
  <c r="R35" i="4" s="1"/>
  <c r="O35" i="4"/>
  <c r="S35" i="4" s="1"/>
  <c r="N34" i="4"/>
  <c r="R34" i="4" s="1"/>
  <c r="O34" i="4"/>
  <c r="S34" i="4" s="1"/>
  <c r="J15" i="2"/>
  <c r="M31" i="4" s="1"/>
  <c r="M33" i="4"/>
  <c r="M32" i="4"/>
  <c r="N30" i="4"/>
  <c r="R30" i="4" s="1"/>
  <c r="O30" i="4"/>
  <c r="S30" i="4" s="1"/>
  <c r="T30" i="4"/>
  <c r="N29" i="4"/>
  <c r="R29" i="4" s="1"/>
  <c r="O29" i="4"/>
  <c r="S29" i="4" s="1"/>
  <c r="J12" i="2"/>
  <c r="M28" i="4" s="1"/>
  <c r="J11" i="2"/>
  <c r="M27" i="4"/>
  <c r="M26" i="4"/>
  <c r="M25" i="4"/>
  <c r="M24" i="4"/>
  <c r="M23" i="4"/>
  <c r="M22" i="4"/>
  <c r="M21" i="4"/>
  <c r="N21" i="4" s="1"/>
  <c r="R21" i="4" s="1"/>
  <c r="M20" i="4"/>
  <c r="M19" i="4"/>
  <c r="T19" i="4"/>
  <c r="M18" i="4"/>
  <c r="N17" i="4"/>
  <c r="R17" i="4" s="1"/>
  <c r="O17" i="4"/>
  <c r="S17" i="4" s="1"/>
  <c r="N16" i="4"/>
  <c r="O16" i="4"/>
  <c r="S16" i="4" s="1"/>
  <c r="Q16" i="4"/>
  <c r="U16" i="4" s="1"/>
  <c r="R16" i="4"/>
  <c r="J8" i="2"/>
  <c r="M15" i="4" s="1"/>
  <c r="T14" i="4"/>
  <c r="J7" i="2"/>
  <c r="M13" i="4" s="1"/>
  <c r="M10" i="4"/>
  <c r="N8" i="4"/>
  <c r="R8" i="4" s="1"/>
  <c r="O8" i="4"/>
  <c r="S8" i="4" s="1"/>
  <c r="T8" i="4"/>
  <c r="N7" i="4"/>
  <c r="Q7" i="4" s="1"/>
  <c r="U7" i="4" s="1"/>
  <c r="O7" i="4"/>
  <c r="S7" i="4"/>
  <c r="J3" i="2"/>
  <c r="M6" i="4"/>
  <c r="T6" i="4"/>
  <c r="M5" i="4"/>
  <c r="T5" i="4"/>
  <c r="M4" i="4"/>
  <c r="T4" i="4"/>
  <c r="M3" i="4"/>
  <c r="J52" i="2"/>
  <c r="M94" i="4"/>
  <c r="K94" i="4"/>
  <c r="J51" i="2"/>
  <c r="M93" i="4"/>
  <c r="K93" i="4"/>
  <c r="K92" i="4"/>
  <c r="K91" i="4"/>
  <c r="K90" i="4"/>
  <c r="K89" i="4"/>
  <c r="K88" i="4"/>
  <c r="M87" i="4"/>
  <c r="K87" i="4"/>
  <c r="K86" i="4"/>
  <c r="K85" i="4"/>
  <c r="J47" i="2"/>
  <c r="M84" i="4"/>
  <c r="K84" i="4"/>
  <c r="J46" i="2"/>
  <c r="M83" i="4"/>
  <c r="K83" i="4"/>
  <c r="K82" i="4"/>
  <c r="L81" i="4"/>
  <c r="K81" i="4"/>
  <c r="K80" i="4"/>
  <c r="K79" i="4"/>
  <c r="K78" i="4"/>
  <c r="K77" i="4"/>
  <c r="K76" i="4"/>
  <c r="N76" i="4" s="1"/>
  <c r="K75" i="4"/>
  <c r="K74" i="4"/>
  <c r="K73" i="4"/>
  <c r="L72" i="4"/>
  <c r="K72" i="4"/>
  <c r="K71" i="4"/>
  <c r="J43" i="2"/>
  <c r="M70" i="4"/>
  <c r="K70" i="4"/>
  <c r="K69" i="4"/>
  <c r="N69" i="4" s="1"/>
  <c r="J41" i="2"/>
  <c r="M68" i="4"/>
  <c r="K68" i="4"/>
  <c r="K67" i="4"/>
  <c r="K66" i="4"/>
  <c r="N66" i="4" s="1"/>
  <c r="K65" i="4"/>
  <c r="K64" i="4"/>
  <c r="J39" i="2"/>
  <c r="M63" i="4" s="1"/>
  <c r="K63" i="4"/>
  <c r="K62" i="4"/>
  <c r="N62" i="4" s="1"/>
  <c r="K61" i="4"/>
  <c r="J36" i="2"/>
  <c r="M60" i="4"/>
  <c r="K60" i="4"/>
  <c r="K59" i="4"/>
  <c r="L58" i="4"/>
  <c r="K58" i="4"/>
  <c r="K57" i="4"/>
  <c r="J33" i="2"/>
  <c r="M56" i="4"/>
  <c r="K56" i="4"/>
  <c r="J32" i="2"/>
  <c r="M55" i="4"/>
  <c r="K55" i="4"/>
  <c r="J31" i="2"/>
  <c r="M54" i="4"/>
  <c r="K54" i="4"/>
  <c r="J30" i="2"/>
  <c r="M53" i="4" s="1"/>
  <c r="L53" i="4"/>
  <c r="K53" i="4"/>
  <c r="J29" i="2"/>
  <c r="M52" i="4" s="1"/>
  <c r="K52" i="4"/>
  <c r="J28" i="2"/>
  <c r="M51" i="4" s="1"/>
  <c r="K51" i="4"/>
  <c r="J27" i="2"/>
  <c r="M50" i="4" s="1"/>
  <c r="K50" i="4"/>
  <c r="J26" i="2"/>
  <c r="M49" i="4" s="1"/>
  <c r="K49" i="4"/>
  <c r="J25" i="2"/>
  <c r="M48" i="4" s="1"/>
  <c r="K48" i="4"/>
  <c r="J24" i="2"/>
  <c r="M47" i="4" s="1"/>
  <c r="K47" i="4"/>
  <c r="K46" i="4"/>
  <c r="K45" i="4"/>
  <c r="K44" i="4"/>
  <c r="K43" i="4"/>
  <c r="J22" i="2"/>
  <c r="M42" i="4"/>
  <c r="K42" i="4"/>
  <c r="J21" i="2"/>
  <c r="M41" i="4" s="1"/>
  <c r="K41" i="4"/>
  <c r="K40" i="4"/>
  <c r="K39" i="4"/>
  <c r="N39" i="4" s="1"/>
  <c r="L38" i="4"/>
  <c r="K38" i="4"/>
  <c r="K37" i="4"/>
  <c r="J18" i="2"/>
  <c r="M36" i="4" s="1"/>
  <c r="K36" i="4"/>
  <c r="J17" i="2"/>
  <c r="M35" i="4"/>
  <c r="K35" i="4"/>
  <c r="J16" i="2"/>
  <c r="M34" i="4"/>
  <c r="K34" i="4"/>
  <c r="K33" i="4"/>
  <c r="L32" i="4"/>
  <c r="O32" i="4" s="1"/>
  <c r="S32" i="4" s="1"/>
  <c r="K32" i="4"/>
  <c r="K31" i="4"/>
  <c r="J14" i="2"/>
  <c r="M30" i="4" s="1"/>
  <c r="K30" i="4"/>
  <c r="J13" i="2"/>
  <c r="M29" i="4" s="1"/>
  <c r="K29" i="4"/>
  <c r="K28" i="4"/>
  <c r="K27" i="4"/>
  <c r="L26" i="4"/>
  <c r="O26" i="4" s="1"/>
  <c r="S26" i="4" s="1"/>
  <c r="K26" i="4"/>
  <c r="K25" i="4"/>
  <c r="N25" i="4" s="1"/>
  <c r="K24" i="4"/>
  <c r="K23" i="4"/>
  <c r="N23" i="4" s="1"/>
  <c r="K22" i="4"/>
  <c r="L21" i="4"/>
  <c r="K21" i="4"/>
  <c r="K20" i="4"/>
  <c r="N20" i="4" s="1"/>
  <c r="K19" i="4"/>
  <c r="N19" i="4" s="1"/>
  <c r="K18" i="4"/>
  <c r="N18" i="4" s="1"/>
  <c r="J10" i="2"/>
  <c r="M17" i="4" s="1"/>
  <c r="K17" i="4"/>
  <c r="J9" i="2"/>
  <c r="M16" i="4"/>
  <c r="K16" i="4"/>
  <c r="L15" i="4"/>
  <c r="K15" i="4"/>
  <c r="K14" i="4"/>
  <c r="K13" i="4"/>
  <c r="K12" i="4"/>
  <c r="L11" i="4"/>
  <c r="K11" i="4"/>
  <c r="K10" i="4"/>
  <c r="K9" i="4"/>
  <c r="J5" i="2"/>
  <c r="M8" i="4"/>
  <c r="L8" i="4"/>
  <c r="K8" i="4"/>
  <c r="J4" i="2"/>
  <c r="M7" i="4" s="1"/>
  <c r="K7" i="4"/>
  <c r="K6" i="4"/>
  <c r="L5" i="4"/>
  <c r="O5" i="4" s="1"/>
  <c r="S5" i="4" s="1"/>
  <c r="K5" i="4"/>
  <c r="K4" i="4"/>
  <c r="N4" i="4" s="1"/>
  <c r="K3" i="4"/>
  <c r="N3" i="4" s="1"/>
  <c r="C99" i="4"/>
  <c r="L6" i="4" s="1"/>
  <c r="I54" i="2"/>
  <c r="H54" i="2"/>
  <c r="G54" i="2"/>
  <c r="F92" i="4"/>
  <c r="T92" i="4" s="1"/>
  <c r="F86" i="4"/>
  <c r="T86" i="4" s="1"/>
  <c r="F87" i="4"/>
  <c r="T87" i="4" s="1"/>
  <c r="F88" i="4"/>
  <c r="T88" i="4" s="1"/>
  <c r="F89" i="4"/>
  <c r="T89" i="4" s="1"/>
  <c r="F75" i="4"/>
  <c r="T75" i="4" s="1"/>
  <c r="F76" i="4"/>
  <c r="T76" i="4" s="1"/>
  <c r="F77" i="4"/>
  <c r="T77" i="4" s="1"/>
  <c r="F78" i="4"/>
  <c r="T78" i="4" s="1"/>
  <c r="F79" i="4"/>
  <c r="T79" i="4" s="1"/>
  <c r="F80" i="4"/>
  <c r="T80" i="4" s="1"/>
  <c r="F81" i="4"/>
  <c r="T81" i="4" s="1"/>
  <c r="F82" i="4"/>
  <c r="T82" i="4" s="1"/>
  <c r="F72" i="4"/>
  <c r="T72" i="4" s="1"/>
  <c r="F73" i="4"/>
  <c r="T73" i="4" s="1"/>
  <c r="F65" i="4"/>
  <c r="T65" i="4" s="1"/>
  <c r="F66" i="4"/>
  <c r="T66" i="4" s="1"/>
  <c r="F67" i="4"/>
  <c r="T67" i="4" s="1"/>
  <c r="F59" i="4"/>
  <c r="T59" i="4" s="1"/>
  <c r="F44" i="4"/>
  <c r="T44" i="4" s="1"/>
  <c r="F45" i="4"/>
  <c r="T45" i="4" s="1"/>
  <c r="F46" i="4"/>
  <c r="T46" i="4" s="1"/>
  <c r="F39" i="4"/>
  <c r="T39" i="4" s="1"/>
  <c r="F40" i="4"/>
  <c r="T40" i="4" s="1"/>
  <c r="F32" i="4"/>
  <c r="T32" i="4" s="1"/>
  <c r="F33" i="4"/>
  <c r="T33" i="4" s="1"/>
  <c r="F19" i="4"/>
  <c r="F20" i="4"/>
  <c r="T20" i="4" s="1"/>
  <c r="F21" i="4"/>
  <c r="T21" i="4" s="1"/>
  <c r="F22" i="4"/>
  <c r="T22" i="4" s="1"/>
  <c r="F23" i="4"/>
  <c r="T23" i="4" s="1"/>
  <c r="F24" i="4"/>
  <c r="T24" i="4" s="1"/>
  <c r="F25" i="4"/>
  <c r="T25" i="4" s="1"/>
  <c r="F26" i="4"/>
  <c r="T26" i="4" s="1"/>
  <c r="F27" i="4"/>
  <c r="T27" i="4" s="1"/>
  <c r="F15" i="4"/>
  <c r="T15" i="4" s="1"/>
  <c r="F11" i="4"/>
  <c r="T11" i="4" s="1"/>
  <c r="F12" i="4"/>
  <c r="T12" i="4" s="1"/>
  <c r="F13" i="4"/>
  <c r="T13" i="4" s="1"/>
  <c r="F4" i="4"/>
  <c r="F5" i="4"/>
  <c r="F6" i="4"/>
  <c r="J96" i="4"/>
  <c r="I96" i="4"/>
  <c r="H96" i="4"/>
  <c r="G96" i="4"/>
  <c r="F3" i="4"/>
  <c r="T3" i="4" s="1"/>
  <c r="F7" i="4"/>
  <c r="T7" i="4" s="1"/>
  <c r="F8" i="4"/>
  <c r="F10" i="4"/>
  <c r="T10" i="4" s="1"/>
  <c r="F14" i="4"/>
  <c r="F16" i="4"/>
  <c r="T16" i="4" s="1"/>
  <c r="F17" i="4"/>
  <c r="T17" i="4" s="1"/>
  <c r="F18" i="4"/>
  <c r="T18" i="4" s="1"/>
  <c r="F28" i="4"/>
  <c r="T28" i="4" s="1"/>
  <c r="F29" i="4"/>
  <c r="T29" i="4" s="1"/>
  <c r="F30" i="4"/>
  <c r="F31" i="4"/>
  <c r="T31" i="4" s="1"/>
  <c r="F34" i="4"/>
  <c r="T34" i="4" s="1"/>
  <c r="F35" i="4"/>
  <c r="T35" i="4" s="1"/>
  <c r="F36" i="4"/>
  <c r="T36" i="4" s="1"/>
  <c r="F37" i="4"/>
  <c r="T37" i="4" s="1"/>
  <c r="F41" i="4"/>
  <c r="T41" i="4" s="1"/>
  <c r="F42" i="4"/>
  <c r="T42" i="4" s="1"/>
  <c r="F43" i="4"/>
  <c r="T43" i="4" s="1"/>
  <c r="F47" i="4"/>
  <c r="T47" i="4" s="1"/>
  <c r="F48" i="4"/>
  <c r="T48" i="4" s="1"/>
  <c r="F49" i="4"/>
  <c r="T49" i="4" s="1"/>
  <c r="F50" i="4"/>
  <c r="T50" i="4" s="1"/>
  <c r="F51" i="4"/>
  <c r="T51" i="4" s="1"/>
  <c r="F52" i="4"/>
  <c r="T52" i="4" s="1"/>
  <c r="F53" i="4"/>
  <c r="T53" i="4" s="1"/>
  <c r="F54" i="4"/>
  <c r="T54" i="4" s="1"/>
  <c r="F55" i="4"/>
  <c r="T55" i="4" s="1"/>
  <c r="F56" i="4"/>
  <c r="T56" i="4" s="1"/>
  <c r="F57" i="4"/>
  <c r="T57" i="4" s="1"/>
  <c r="F58" i="4"/>
  <c r="T58" i="4" s="1"/>
  <c r="F60" i="4"/>
  <c r="T60" i="4" s="1"/>
  <c r="F61" i="4"/>
  <c r="T61" i="4" s="1"/>
  <c r="F62" i="4"/>
  <c r="T62" i="4" s="1"/>
  <c r="F63" i="4"/>
  <c r="T63" i="4" s="1"/>
  <c r="F64" i="4"/>
  <c r="T64" i="4" s="1"/>
  <c r="F68" i="4"/>
  <c r="T68" i="4" s="1"/>
  <c r="F69" i="4"/>
  <c r="T69" i="4" s="1"/>
  <c r="F70" i="4"/>
  <c r="T70" i="4" s="1"/>
  <c r="F71" i="4"/>
  <c r="T71" i="4" s="1"/>
  <c r="F74" i="4"/>
  <c r="T74" i="4" s="1"/>
  <c r="F83" i="4"/>
  <c r="T83" i="4" s="1"/>
  <c r="F84" i="4"/>
  <c r="T84" i="4" s="1"/>
  <c r="F85" i="4"/>
  <c r="T85" i="4" s="1"/>
  <c r="F90" i="4"/>
  <c r="T90" i="4" s="1"/>
  <c r="F91" i="4"/>
  <c r="T91" i="4" s="1"/>
  <c r="F93" i="4"/>
  <c r="T93" i="4" s="1"/>
  <c r="F94" i="4"/>
  <c r="T94" i="4" s="1"/>
  <c r="F96" i="4"/>
  <c r="E96" i="4"/>
  <c r="D96" i="4"/>
  <c r="T54" i="2"/>
  <c r="U54" i="2"/>
  <c r="F54" i="2"/>
  <c r="D54" i="2"/>
  <c r="C54" i="2"/>
  <c r="E54" i="2"/>
  <c r="Q50" i="4" l="1"/>
  <c r="U50" i="4" s="1"/>
  <c r="Q83" i="4"/>
  <c r="U83" i="4" s="1"/>
  <c r="R49" i="4"/>
  <c r="M71" i="4"/>
  <c r="N71" i="4" s="1"/>
  <c r="W50" i="2"/>
  <c r="W14" i="2"/>
  <c r="W12" i="2"/>
  <c r="W7" i="2"/>
  <c r="M14" i="4"/>
  <c r="N14" i="4" s="1"/>
  <c r="Q34" i="4"/>
  <c r="U34" i="4" s="1"/>
  <c r="M72" i="4"/>
  <c r="N72" i="4" s="1"/>
  <c r="M78" i="4"/>
  <c r="W25" i="2"/>
  <c r="R7" i="4"/>
  <c r="Q17" i="4"/>
  <c r="U17" i="4" s="1"/>
  <c r="Q30" i="4"/>
  <c r="U30" i="4" s="1"/>
  <c r="R51" i="4"/>
  <c r="M79" i="4"/>
  <c r="N79" i="4" s="1"/>
  <c r="W20" i="2"/>
  <c r="O81" i="4"/>
  <c r="S81" i="4" s="1"/>
  <c r="N13" i="4"/>
  <c r="N28" i="4"/>
  <c r="M11" i="4"/>
  <c r="R48" i="4"/>
  <c r="Q94" i="4"/>
  <c r="U94" i="4" s="1"/>
  <c r="W10" i="2"/>
  <c r="W30" i="2"/>
  <c r="W45" i="2"/>
  <c r="W24" i="2"/>
  <c r="W11" i="2"/>
  <c r="M12" i="4"/>
  <c r="N12" i="4" s="1"/>
  <c r="Q35" i="4"/>
  <c r="U35" i="4" s="1"/>
  <c r="M65" i="4"/>
  <c r="N65" i="4" s="1"/>
  <c r="Q70" i="4"/>
  <c r="U70" i="4" s="1"/>
  <c r="M91" i="4"/>
  <c r="W27" i="2"/>
  <c r="Q29" i="4"/>
  <c r="U29" i="4" s="1"/>
  <c r="O54" i="2"/>
  <c r="R69" i="4"/>
  <c r="R4" i="4"/>
  <c r="R18" i="4"/>
  <c r="R25" i="4"/>
  <c r="R76" i="4"/>
  <c r="R19" i="4"/>
  <c r="R62" i="4"/>
  <c r="R23" i="4"/>
  <c r="R3" i="4"/>
  <c r="R66" i="4"/>
  <c r="R28" i="4"/>
  <c r="R13" i="4"/>
  <c r="R20" i="4"/>
  <c r="O20" i="4"/>
  <c r="S20" i="4" s="1"/>
  <c r="R39" i="4"/>
  <c r="O11" i="4"/>
  <c r="S11" i="4" s="1"/>
  <c r="O18" i="4"/>
  <c r="S18" i="4" s="1"/>
  <c r="N27" i="4"/>
  <c r="O39" i="4"/>
  <c r="S39" i="4" s="1"/>
  <c r="L46" i="4"/>
  <c r="L51" i="4"/>
  <c r="L66" i="4"/>
  <c r="L69" i="4"/>
  <c r="L77" i="4"/>
  <c r="L88" i="4"/>
  <c r="L92" i="4"/>
  <c r="Q8" i="4"/>
  <c r="U8" i="4" s="1"/>
  <c r="O21" i="4"/>
  <c r="Q54" i="4"/>
  <c r="U54" i="4" s="1"/>
  <c r="N26" i="4"/>
  <c r="Q52" i="4"/>
  <c r="U52" i="4" s="1"/>
  <c r="O62" i="4"/>
  <c r="S62" i="4" s="1"/>
  <c r="O66" i="4"/>
  <c r="S66" i="4" s="1"/>
  <c r="O38" i="4"/>
  <c r="S38" i="4" s="1"/>
  <c r="N38" i="4"/>
  <c r="L85" i="4"/>
  <c r="L83" i="4"/>
  <c r="L79" i="4"/>
  <c r="L75" i="4"/>
  <c r="L71" i="4"/>
  <c r="L65" i="4"/>
  <c r="L62" i="4"/>
  <c r="L59" i="4"/>
  <c r="L56" i="4"/>
  <c r="L54" i="4"/>
  <c r="L52" i="4"/>
  <c r="L50" i="4"/>
  <c r="L48" i="4"/>
  <c r="L45" i="4"/>
  <c r="L42" i="4"/>
  <c r="L39" i="4"/>
  <c r="L36" i="4"/>
  <c r="L34" i="4"/>
  <c r="L28" i="4"/>
  <c r="L24" i="4"/>
  <c r="N9" i="4"/>
  <c r="O9" i="4" s="1"/>
  <c r="S9" i="4" s="1"/>
  <c r="L78" i="4"/>
  <c r="O37" i="4"/>
  <c r="S37" i="4" s="1"/>
  <c r="M58" i="4"/>
  <c r="N58" i="4" s="1"/>
  <c r="Q60" i="4"/>
  <c r="U60" i="4" s="1"/>
  <c r="R75" i="4"/>
  <c r="Q75" i="4"/>
  <c r="U75" i="4" s="1"/>
  <c r="L12" i="4"/>
  <c r="L18" i="4"/>
  <c r="L33" i="4"/>
  <c r="L82" i="4"/>
  <c r="L67" i="4"/>
  <c r="L7" i="4"/>
  <c r="L13" i="4"/>
  <c r="L19" i="4"/>
  <c r="N5" i="4"/>
  <c r="M64" i="4"/>
  <c r="N81" i="4"/>
  <c r="Q87" i="4"/>
  <c r="U87" i="4" s="1"/>
  <c r="R87" i="4"/>
  <c r="N88" i="4"/>
  <c r="L27" i="4"/>
  <c r="L89" i="4"/>
  <c r="O23" i="4"/>
  <c r="S23" i="4" s="1"/>
  <c r="L3" i="4"/>
  <c r="L23" i="4"/>
  <c r="L43" i="4"/>
  <c r="N6" i="4"/>
  <c r="Q42" i="4"/>
  <c r="U42" i="4" s="1"/>
  <c r="L41" i="4"/>
  <c r="L68" i="4"/>
  <c r="L90" i="4"/>
  <c r="O4" i="4"/>
  <c r="S4" i="4" s="1"/>
  <c r="O13" i="4"/>
  <c r="S13" i="4" s="1"/>
  <c r="N15" i="4"/>
  <c r="O15" i="4" s="1"/>
  <c r="S15" i="4" s="1"/>
  <c r="O25" i="4"/>
  <c r="S25" i="4" s="1"/>
  <c r="N32" i="4"/>
  <c r="O76" i="4"/>
  <c r="S76" i="4" s="1"/>
  <c r="Q54" i="2"/>
  <c r="L16" i="4"/>
  <c r="L22" i="4"/>
  <c r="L49" i="4"/>
  <c r="L63" i="4"/>
  <c r="L40" i="4"/>
  <c r="L47" i="4"/>
  <c r="L60" i="4"/>
  <c r="L70" i="4"/>
  <c r="L93" i="4"/>
  <c r="L9" i="4"/>
  <c r="L74" i="4"/>
  <c r="L86" i="4"/>
  <c r="L4" i="4"/>
  <c r="L10" i="4"/>
  <c r="L14" i="4"/>
  <c r="L17" i="4"/>
  <c r="L20" i="4"/>
  <c r="L29" i="4"/>
  <c r="L31" i="4"/>
  <c r="L37" i="4"/>
  <c r="L44" i="4"/>
  <c r="L57" i="4"/>
  <c r="L64" i="4"/>
  <c r="L80" i="4"/>
  <c r="L87" i="4"/>
  <c r="O3" i="4"/>
  <c r="S3" i="4" s="1"/>
  <c r="O19" i="4"/>
  <c r="S19" i="4" s="1"/>
  <c r="O28" i="4"/>
  <c r="S28" i="4" s="1"/>
  <c r="R47" i="4"/>
  <c r="Q53" i="4"/>
  <c r="U53" i="4" s="1"/>
  <c r="Q55" i="4"/>
  <c r="U55" i="4" s="1"/>
  <c r="N59" i="4"/>
  <c r="Q63" i="4"/>
  <c r="U63" i="4" s="1"/>
  <c r="O69" i="4"/>
  <c r="S69" i="4" s="1"/>
  <c r="L30" i="4"/>
  <c r="L73" i="4"/>
  <c r="L25" i="4"/>
  <c r="L35" i="4"/>
  <c r="L55" i="4"/>
  <c r="O58" i="4"/>
  <c r="S58" i="4" s="1"/>
  <c r="L61" i="4"/>
  <c r="L76" i="4"/>
  <c r="L84" i="4"/>
  <c r="L91" i="4"/>
  <c r="L94" i="4"/>
  <c r="Q36" i="4"/>
  <c r="U36" i="4" s="1"/>
  <c r="Q41" i="4"/>
  <c r="U41" i="4" s="1"/>
  <c r="R56" i="4"/>
  <c r="Q84" i="4"/>
  <c r="U84" i="4" s="1"/>
  <c r="N89" i="4"/>
  <c r="O89" i="4" s="1"/>
  <c r="S89" i="4" s="1"/>
  <c r="W54" i="2"/>
  <c r="W55" i="2" s="1"/>
  <c r="R94" i="4"/>
  <c r="W43" i="2"/>
  <c r="R54" i="2"/>
  <c r="O72" i="4" l="1"/>
  <c r="S72" i="4" s="1"/>
  <c r="R72" i="4"/>
  <c r="O65" i="4"/>
  <c r="S65" i="4" s="1"/>
  <c r="R65" i="4"/>
  <c r="R12" i="4"/>
  <c r="O12" i="4"/>
  <c r="S12" i="4" s="1"/>
  <c r="O79" i="4"/>
  <c r="S79" i="4" s="1"/>
  <c r="R79" i="4"/>
  <c r="R14" i="4"/>
  <c r="O14" i="4"/>
  <c r="S14" i="4" s="1"/>
  <c r="Q37" i="4"/>
  <c r="U37" i="4" s="1"/>
  <c r="Q20" i="4"/>
  <c r="U20" i="4" s="1"/>
  <c r="R71" i="4"/>
  <c r="Q9" i="4"/>
  <c r="U9" i="4" s="1"/>
  <c r="R9" i="4"/>
  <c r="Q72" i="4"/>
  <c r="U72" i="4" s="1"/>
  <c r="O44" i="4"/>
  <c r="S44" i="4" s="1"/>
  <c r="O40" i="4"/>
  <c r="S40" i="4" s="1"/>
  <c r="R88" i="4"/>
  <c r="O24" i="4"/>
  <c r="S24" i="4" s="1"/>
  <c r="O77" i="4"/>
  <c r="S77" i="4" s="1"/>
  <c r="N77" i="4"/>
  <c r="R27" i="4"/>
  <c r="Q4" i="4"/>
  <c r="U4" i="4" s="1"/>
  <c r="O10" i="4"/>
  <c r="S10" i="4" s="1"/>
  <c r="O86" i="4"/>
  <c r="S86" i="4" s="1"/>
  <c r="R15" i="4"/>
  <c r="Q15" i="4"/>
  <c r="U15" i="4" s="1"/>
  <c r="R6" i="4"/>
  <c r="O88" i="4"/>
  <c r="S88" i="4" s="1"/>
  <c r="R26" i="4"/>
  <c r="Q26" i="4"/>
  <c r="U26" i="4" s="1"/>
  <c r="N11" i="4"/>
  <c r="O64" i="4"/>
  <c r="S64" i="4" s="1"/>
  <c r="O45" i="4"/>
  <c r="S45" i="4" s="1"/>
  <c r="R32" i="4"/>
  <c r="Q32" i="4"/>
  <c r="U32" i="4" s="1"/>
  <c r="Q76" i="4"/>
  <c r="U76" i="4" s="1"/>
  <c r="O31" i="4"/>
  <c r="S31" i="4" s="1"/>
  <c r="N31" i="4"/>
  <c r="N74" i="4"/>
  <c r="O74" i="4"/>
  <c r="S74" i="4" s="1"/>
  <c r="O43" i="4"/>
  <c r="S43" i="4" s="1"/>
  <c r="Q66" i="4"/>
  <c r="U66" i="4" s="1"/>
  <c r="Q25" i="4"/>
  <c r="U25" i="4" s="1"/>
  <c r="O92" i="4"/>
  <c r="S92" i="4" s="1"/>
  <c r="N92" i="4"/>
  <c r="O61" i="4"/>
  <c r="S61" i="4" s="1"/>
  <c r="O57" i="4"/>
  <c r="S57" i="4" s="1"/>
  <c r="O91" i="4"/>
  <c r="S91" i="4" s="1"/>
  <c r="N91" i="4"/>
  <c r="R59" i="4"/>
  <c r="O22" i="4"/>
  <c r="S22" i="4" s="1"/>
  <c r="O67" i="4"/>
  <c r="S67" i="4" s="1"/>
  <c r="N67" i="4"/>
  <c r="Q58" i="4"/>
  <c r="U58" i="4" s="1"/>
  <c r="R58" i="4"/>
  <c r="O85" i="4"/>
  <c r="S85" i="4" s="1"/>
  <c r="O59" i="4"/>
  <c r="S59" i="4" s="1"/>
  <c r="O27" i="4"/>
  <c r="S27" i="4" s="1"/>
  <c r="Q13" i="4"/>
  <c r="U13" i="4" s="1"/>
  <c r="Q3" i="4"/>
  <c r="U3" i="4" s="1"/>
  <c r="Q65" i="4"/>
  <c r="U65" i="4" s="1"/>
  <c r="O73" i="4"/>
  <c r="S73" i="4" s="1"/>
  <c r="O80" i="4"/>
  <c r="S80" i="4" s="1"/>
  <c r="R81" i="4"/>
  <c r="Q81" i="4"/>
  <c r="U81" i="4" s="1"/>
  <c r="O82" i="4"/>
  <c r="S82" i="4" s="1"/>
  <c r="Q38" i="4"/>
  <c r="U38" i="4" s="1"/>
  <c r="R38" i="4"/>
  <c r="S21" i="4"/>
  <c r="Q21" i="4"/>
  <c r="U21" i="4" s="1"/>
  <c r="O6" i="4"/>
  <c r="S6" i="4" s="1"/>
  <c r="Q28" i="4"/>
  <c r="U28" i="4" s="1"/>
  <c r="Q62" i="4"/>
  <c r="U62" i="4" s="1"/>
  <c r="Q18" i="4"/>
  <c r="U18" i="4" s="1"/>
  <c r="R5" i="4"/>
  <c r="Q5" i="4"/>
  <c r="U5" i="4" s="1"/>
  <c r="Q89" i="4"/>
  <c r="U89" i="4" s="1"/>
  <c r="R89" i="4"/>
  <c r="O71" i="4"/>
  <c r="S71" i="4" s="1"/>
  <c r="O90" i="4"/>
  <c r="S90" i="4" s="1"/>
  <c r="N90" i="4"/>
  <c r="O33" i="4"/>
  <c r="S33" i="4" s="1"/>
  <c r="N33" i="4"/>
  <c r="O78" i="4"/>
  <c r="S78" i="4" s="1"/>
  <c r="N78" i="4"/>
  <c r="O46" i="4"/>
  <c r="S46" i="4" s="1"/>
  <c r="Q39" i="4"/>
  <c r="U39" i="4" s="1"/>
  <c r="Q23" i="4"/>
  <c r="U23" i="4" s="1"/>
  <c r="Q19" i="4"/>
  <c r="U19" i="4" s="1"/>
  <c r="Q69" i="4"/>
  <c r="U69" i="4" s="1"/>
  <c r="Q79" i="4" l="1"/>
  <c r="U79" i="4" s="1"/>
  <c r="N86" i="4"/>
  <c r="Q86" i="4" s="1"/>
  <c r="U86" i="4" s="1"/>
  <c r="N10" i="4"/>
  <c r="R10" i="4" s="1"/>
  <c r="N40" i="4"/>
  <c r="N80" i="4"/>
  <c r="Q12" i="4"/>
  <c r="U12" i="4" s="1"/>
  <c r="N57" i="4"/>
  <c r="Q57" i="4" s="1"/>
  <c r="U57" i="4" s="1"/>
  <c r="N64" i="4"/>
  <c r="R64" i="4" s="1"/>
  <c r="Q14" i="4"/>
  <c r="U14" i="4" s="1"/>
  <c r="N85" i="4"/>
  <c r="Q59" i="4"/>
  <c r="U59" i="4" s="1"/>
  <c r="N24" i="4"/>
  <c r="R33" i="4"/>
  <c r="Q33" i="4"/>
  <c r="U33" i="4" s="1"/>
  <c r="R91" i="4"/>
  <c r="Q91" i="4"/>
  <c r="U91" i="4" s="1"/>
  <c r="R86" i="4"/>
  <c r="Q71" i="4"/>
  <c r="U71" i="4" s="1"/>
  <c r="N61" i="4"/>
  <c r="N45" i="4"/>
  <c r="R92" i="4"/>
  <c r="Q92" i="4"/>
  <c r="U92" i="4" s="1"/>
  <c r="Q10" i="4"/>
  <c r="U10" i="4" s="1"/>
  <c r="N44" i="4"/>
  <c r="Q90" i="4"/>
  <c r="U90" i="4" s="1"/>
  <c r="R90" i="4"/>
  <c r="N43" i="4"/>
  <c r="Q88" i="4"/>
  <c r="U88" i="4" s="1"/>
  <c r="R78" i="4"/>
  <c r="Q78" i="4"/>
  <c r="U78" i="4" s="1"/>
  <c r="R31" i="4"/>
  <c r="Q31" i="4"/>
  <c r="U31" i="4" s="1"/>
  <c r="R80" i="4"/>
  <c r="Q80" i="4"/>
  <c r="U80" i="4" s="1"/>
  <c r="N73" i="4"/>
  <c r="Q6" i="4"/>
  <c r="U6" i="4" s="1"/>
  <c r="Q27" i="4"/>
  <c r="U27" i="4" s="1"/>
  <c r="R77" i="4"/>
  <c r="Q77" i="4"/>
  <c r="U77" i="4" s="1"/>
  <c r="Q11" i="4"/>
  <c r="U11" i="4" s="1"/>
  <c r="R11" i="4"/>
  <c r="Q67" i="4"/>
  <c r="U67" i="4" s="1"/>
  <c r="R67" i="4"/>
  <c r="N46" i="4"/>
  <c r="N82" i="4"/>
  <c r="N22" i="4"/>
  <c r="R74" i="4"/>
  <c r="Q74" i="4"/>
  <c r="U74" i="4" s="1"/>
  <c r="R40" i="4"/>
  <c r="Q40" i="4"/>
  <c r="U40" i="4" s="1"/>
  <c r="Q64" i="4" l="1"/>
  <c r="U64" i="4" s="1"/>
  <c r="R57" i="4"/>
  <c r="R22" i="4"/>
  <c r="Q22" i="4"/>
  <c r="U22" i="4" s="1"/>
  <c r="Q85" i="4"/>
  <c r="U85" i="4" s="1"/>
  <c r="R85" i="4"/>
  <c r="Q44" i="4"/>
  <c r="U44" i="4" s="1"/>
  <c r="R44" i="4"/>
  <c r="Q61" i="4"/>
  <c r="U61" i="4" s="1"/>
  <c r="R61" i="4"/>
  <c r="Q46" i="4"/>
  <c r="U46" i="4" s="1"/>
  <c r="R46" i="4"/>
  <c r="R82" i="4"/>
  <c r="Q82" i="4"/>
  <c r="U82" i="4" s="1"/>
  <c r="Q45" i="4"/>
  <c r="U45" i="4" s="1"/>
  <c r="R45" i="4"/>
  <c r="Q43" i="4"/>
  <c r="U43" i="4" s="1"/>
  <c r="R43" i="4"/>
  <c r="R24" i="4"/>
  <c r="Q24" i="4"/>
  <c r="U24" i="4" s="1"/>
  <c r="Q73" i="4"/>
  <c r="U73" i="4" s="1"/>
  <c r="R73" i="4"/>
</calcChain>
</file>

<file path=xl/sharedStrings.xml><?xml version="1.0" encoding="utf-8"?>
<sst xmlns="http://schemas.openxmlformats.org/spreadsheetml/2006/main" count="681" uniqueCount="195">
  <si>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</si>
  <si>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</si>
  <si>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</si>
  <si>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</si>
  <si>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</si>
  <si>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</si>
  <si>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</si>
  <si>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</si>
  <si>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</si>
  <si>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</si>
  <si>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</si>
  <si>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</si>
  <si>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</si>
  <si>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</si>
  <si>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</si>
  <si>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</si>
  <si>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</si>
  <si>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</si>
  <si>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</si>
  <si>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</si>
  <si>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</si>
  <si>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</si>
  <si>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</si>
  <si>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</si>
  <si>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</si>
  <si>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</si>
  <si>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</si>
  <si>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</si>
  <si>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</si>
  <si>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</si>
  <si>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</si>
  <si>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</si>
  <si>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</si>
  <si>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</si>
  <si>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</si>
  <si>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</si>
  <si>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</si>
  <si>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</si>
  <si>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</si>
  <si>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</si>
  <si>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</si>
  <si>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</si>
  <si>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</si>
  <si>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</si>
  <si>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</si>
  <si>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</si>
  <si>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</si>
  <si>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</si>
  <si>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</si>
  <si>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</si>
  <si>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</si>
  <si>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</si>
  <si>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</si>
  <si>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</si>
  <si>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</si>
  <si>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</si>
  <si>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</si>
  <si>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</si>
  <si>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</si>
  <si>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</si>
  <si>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</si>
  <si>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</si>
  <si>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</si>
  <si>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</si>
  <si>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</si>
  <si>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</si>
  <si>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</si>
  <si>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</si>
  <si>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</si>
  <si>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</si>
  <si>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</si>
  <si>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</si>
  <si>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</si>
  <si>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</si>
  <si>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</si>
  <si>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</si>
  <si>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</si>
  <si>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</si>
  <si>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</si>
  <si>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</si>
  <si>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</si>
  <si>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</si>
  <si>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</si>
  <si>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</si>
  <si>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</si>
  <si>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</si>
  <si>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</si>
  <si>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</si>
  <si>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</si>
  <si>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</si>
  <si>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</si>
  <si>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</si>
  <si>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</si>
  <si>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</si>
  <si>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</si>
  <si>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</si>
  <si>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</si>
  <si>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</si>
  <si>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</si>
  <si>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</si>
  <si>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</si>
  <si>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</si>
  <si>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</si>
  <si>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</si>
  <si>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</si>
  <si>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</si>
  <si>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</si>
  <si>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</si>
  <si>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</si>
  <si>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</si>
  <si>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</si>
  <si>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</si>
  <si>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</si>
  <si>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</si>
  <si>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</si>
  <si>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</si>
  <si>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</si>
  <si>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</si>
  <si>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</si>
  <si>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</si>
  <si>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</si>
  <si>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</si>
  <si>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</si>
  <si>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</si>
  <si>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</si>
  <si>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</si>
  <si>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</si>
  <si>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</si>
  <si>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</si>
  <si>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</si>
  <si>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</si>
  <si>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</si>
  <si>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</si>
  <si>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</si>
  <si>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</si>
  <si>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</si>
  <si>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</si>
  <si>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</si>
  <si>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</si>
  <si>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</si>
  <si>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</si>
  <si>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</si>
  <si>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</si>
  <si>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</si>
  <si>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</si>
  <si>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</si>
  <si>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</si>
  <si>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</si>
  <si>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</si>
  <si>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</si>
  <si>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Uncontested</t>
  </si>
  <si>
    <t>Contested</t>
  </si>
  <si>
    <t>TOT3</t>
  </si>
  <si>
    <t>REP3</t>
  </si>
  <si>
    <t>DEM3</t>
  </si>
  <si>
    <t>AVG Votes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</si>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</sst>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6" fillId="2" borderId="0" xfId="0" applyFont="1" applyFill="1"/>
    <xf numFmtId="3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6" fillId="2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3" fontId="8" fillId="0" borderId="2" xfId="0" applyNumberFormat="1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Border="1"/>
    <xf numFmtId="3" fontId="0" fillId="0" borderId="3" xfId="0" applyNumberFormat="1" applyBorder="1"/>
    <xf numFmtId="3" fontId="0" fillId="0" borderId="2" xfId="0" applyNumberFormat="1" applyBorder="1"/>
    <xf numFmtId="3" fontId="0" fillId="0" borderId="1" xfId="0" applyNumberFormat="1" applyFill="1" applyBorder="1"/>
    <xf numFmtId="3" fontId="4" fillId="0" borderId="0" xfId="0" applyNumberFormat="1" applyFont="1" applyFill="1"/>
    <xf numFmtId="0" fontId="0" fillId="0" borderId="1" xfId="0" applyFont="1" applyFill="1" applyBorder="1"/>
    <xf numFmtId="0" fontId="0" fillId="0" borderId="0" xfId="0" applyFont="1" applyFill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6" fillId="2" borderId="1" xfId="0" applyNumberFormat="1" applyFont="1" applyFill="1" applyBorder="1" applyProtection="1"/>
    <xf numFmtId="3" fontId="6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3" fillId="0" borderId="3" xfId="0" applyNumberFormat="1" applyFont="1" applyBorder="1"/>
    <xf numFmtId="3" fontId="3" fillId="0" borderId="2" xfId="0" applyNumberFormat="1" applyFont="1" applyBorder="1"/>
    <xf numFmtId="0" fontId="4" fillId="0" borderId="0" xfId="0" applyFont="1"/>
    <xf numFmtId="3" fontId="5" fillId="4" borderId="1" xfId="0" applyNumberFormat="1" applyFont="1" applyFill="1" applyBorder="1" applyProtection="1">
      <protection locked="0"/>
    </xf>
    <xf numFmtId="3" fontId="5" fillId="4" borderId="0" xfId="0" applyNumberFormat="1" applyFont="1" applyFill="1" applyBorder="1" applyAlignment="1" applyProtection="1">
      <alignment horizontal="center"/>
      <protection locked="0"/>
    </xf>
    <xf numFmtId="3" fontId="5" fillId="4" borderId="0" xfId="0" applyNumberFormat="1" applyFont="1" applyFill="1" applyBorder="1" applyProtection="1">
      <protection locked="0"/>
    </xf>
    <xf numFmtId="3" fontId="6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3" fillId="0" borderId="5" xfId="0" applyNumberFormat="1" applyFont="1" applyFill="1" applyBorder="1"/>
    <xf numFmtId="3" fontId="0" fillId="0" borderId="4" xfId="0" applyNumberFormat="1" applyFill="1" applyBorder="1"/>
    <xf numFmtId="0" fontId="0" fillId="0" borderId="0" xfId="0" pivotButton="1"/>
    <xf numFmtId="3" fontId="0" fillId="0" borderId="0" xfId="0" applyNumberFormat="1" applyFill="1" applyBorder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Border="1" applyProtection="1">
      <protection locked="0"/>
    </xf>
    <xf numFmtId="3" fontId="6" fillId="4" borderId="0" xfId="0" applyNumberFormat="1" applyFont="1" applyFill="1" applyBorder="1" applyAlignment="1" applyProtection="1">
      <alignment horizontal="right"/>
      <protection locked="0"/>
    </xf>
    <xf numFmtId="3" fontId="6" fillId="4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3" borderId="1" xfId="0" applyNumberFormat="1" applyFont="1" applyFill="1" applyBorder="1" applyProtection="1"/>
    <xf numFmtId="9" fontId="0" fillId="3" borderId="0" xfId="0" applyNumberFormat="1" applyFont="1" applyFill="1" applyBorder="1" applyProtection="1"/>
    <xf numFmtId="3" fontId="0" fillId="3" borderId="0" xfId="0" applyNumberFormat="1" applyFont="1" applyFill="1" applyBorder="1" applyProtection="1"/>
    <xf numFmtId="3" fontId="0" fillId="3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0" fillId="0" borderId="3" xfId="0" applyNumberFormat="1" applyFont="1" applyBorder="1" applyProtection="1"/>
    <xf numFmtId="9" fontId="0" fillId="0" borderId="2" xfId="0" applyNumberFormat="1" applyFont="1" applyBorder="1" applyProtection="1"/>
    <xf numFmtId="3" fontId="0" fillId="0" borderId="2" xfId="0" applyNumberFormat="1" applyFont="1" applyBorder="1" applyProtection="1"/>
    <xf numFmtId="9" fontId="0" fillId="0" borderId="0" xfId="0" applyNumberFormat="1"/>
    <xf numFmtId="0" fontId="5" fillId="4" borderId="1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2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0.671307060184" createdVersion="4" refreshedVersion="4" minRefreshableVersion="3" recordCount="92" xr:uid="{00000000-000A-0000-FFFF-FFFF13000000}">
  <cacheSource type="worksheet">
    <worksheetSource ref="A2:U94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53330"/>
    </cacheField>
    <cacheField name="DEM1" numFmtId="3">
      <sharedItems containsMixedTypes="1" containsNumber="1" containsInteger="1" minValue="0" maxValue="213065"/>
    </cacheField>
    <cacheField name="OTH1" numFmtId="3">
      <sharedItems containsMixedTypes="1" containsNumber="1" containsInteger="1" minValue="-59486" maxValue="72339"/>
    </cacheField>
    <cacheField name="TOT1" numFmtId="3">
      <sharedItems containsMixedTypes="1" containsNumber="1" containsInteger="1" minValue="0" maxValue="30630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70212" maxValue="410521"/>
    </cacheField>
    <cacheField name="REP3" numFmtId="3">
      <sharedItems containsSemiMixedTypes="0" containsString="0" containsNumber="1" containsInteger="1" minValue="0" maxValue="253330"/>
    </cacheField>
    <cacheField name="DEM3" numFmtId="3">
      <sharedItems containsSemiMixedTypes="0" containsString="0" containsNumber="1" containsInteger="1" minValue="0" maxValue="213065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361900"/>
    </cacheField>
    <cacheField name="REP4" numFmtId="3">
      <sharedItems containsSemiMixedTypes="0" containsString="0" containsNumber="1" containsInteger="1" minValue="-76113" maxValue="147645" count="34">
        <n v="1033"/>
        <n v="4904"/>
        <n v="79740"/>
        <n v="0"/>
        <n v="147645"/>
        <n v="61435"/>
        <n v="3147"/>
        <n v="24957"/>
        <n v="73610"/>
        <n v="58788"/>
        <n v="39439"/>
        <n v="69639"/>
        <n v="78518"/>
        <n v="70104"/>
        <n v="20131"/>
        <n v="85942"/>
        <n v="91314"/>
        <n v="90661"/>
        <n v="67731"/>
        <n v="76170"/>
        <n v="77152"/>
        <n v="11533"/>
        <n v="68187"/>
        <n v="8081"/>
        <n v="-76113"/>
        <n v="69810"/>
        <n v="87269"/>
        <n v="62457"/>
        <n v="70755"/>
        <n v="81337"/>
        <n v="11758"/>
        <n v="82916"/>
        <n v="73275"/>
        <n v="67295"/>
      </sharedItems>
    </cacheField>
    <cacheField name="DEM4" numFmtId="3">
      <sharedItems containsSemiMixedTypes="0" containsString="0" containsNumber="1" containsInteger="1" minValue="0" maxValue="163577"/>
    </cacheField>
    <cacheField name="OTH4" numFmtId="3">
      <sharedItems containsSemiMixedTypes="0" containsString="0" containsNumber="1" containsInteger="1" minValue="-72339" maxValue="59486" count="58">
        <n v="-14481"/>
        <n v="-22202"/>
        <n v="-23455"/>
        <n v="-29166"/>
        <n v="0"/>
        <n v="-18281"/>
        <n v="-23314"/>
        <n v="-37953"/>
        <n v="-50131"/>
        <n v="-53928"/>
        <n v="-52979"/>
        <n v="-1066"/>
        <n v="-31"/>
        <n v="-46476"/>
        <n v="-47204"/>
        <n v="-27218"/>
        <n v="-42001"/>
        <n v="-3"/>
        <n v="-23"/>
        <n v="-187"/>
        <n v="-25"/>
        <n v="-11476"/>
        <n v="-20728"/>
        <n v="-49"/>
        <n v="-25581"/>
        <n v="59486"/>
        <n v="-30687"/>
        <n v="-57197"/>
        <n v="-65505"/>
        <n v="-68422"/>
        <n v="-58692"/>
        <n v="-58428"/>
        <n v="-13366"/>
        <n v="-19358"/>
        <n v="-36516"/>
        <n v="-21390"/>
        <n v="-3673"/>
        <n v="-24877"/>
        <n v="-38615"/>
        <n v="-20"/>
        <n v="-22331"/>
        <n v="-36"/>
        <n v="-15939"/>
        <n v="-30056"/>
        <n v="-21368"/>
        <n v="-37203"/>
        <n v="-13878"/>
        <n v="-15579"/>
        <n v="-15087"/>
        <n v="-15156"/>
        <n v="-9798"/>
        <n v="-3226"/>
        <n v="-2108"/>
        <n v="-1145"/>
        <n v="-44820"/>
        <n v="-72339"/>
        <n v="-23797"/>
        <n v="-13979"/>
      </sharedItems>
    </cacheField>
    <cacheField name="TOT4" numFmtId="3">
      <sharedItems containsSemiMixedTypes="0" containsString="0" containsNumber="1" containsInteger="1" minValue="0" maxValue="233681" count="63">
        <n v="51790"/>
        <n v="47940"/>
        <n v="56285"/>
        <n v="62013"/>
        <n v="0"/>
        <n v="210921"/>
        <n v="90002"/>
        <n v="91869"/>
        <n v="26791"/>
        <n v="14451"/>
        <n v="35677"/>
        <n v="55591"/>
        <n v="95994"/>
        <n v="76593"/>
        <n v="43660"/>
        <n v="51363"/>
        <n v="68683"/>
        <n v="61976"/>
        <n v="144648"/>
        <n v="132375"/>
        <n v="88414"/>
        <n v="113024"/>
        <n v="85565"/>
        <n v="131166"/>
        <n v="69240"/>
        <n v="78469"/>
        <n v="66274"/>
        <n v="233681"/>
        <n v="149721"/>
        <n v="50198"/>
        <n v="32607"/>
        <n v="25809"/>
        <n v="22239"/>
        <n v="83751"/>
        <n v="50147"/>
        <n v="60558"/>
        <n v="64525"/>
        <n v="39654"/>
        <n v="37678"/>
        <n v="73479"/>
        <n v="54843"/>
        <n v="79029"/>
        <n v="79757"/>
        <n v="37402"/>
        <n v="67621"/>
        <n v="57878"/>
        <n v="80617"/>
        <n v="53871"/>
        <n v="65380"/>
        <n v="78853"/>
        <n v="50066"/>
        <n v="87742"/>
        <n v="57415"/>
        <n v="85616"/>
        <n v="69930"/>
        <n v="89229"/>
        <n v="95098"/>
        <n v="79229"/>
        <n v="81368"/>
        <n v="57530"/>
        <n v="10577"/>
        <n v="49478"/>
        <n v="635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s v="1st"/>
    <n v="151188"/>
    <n v="0"/>
    <n v="14481"/>
    <n v="165669"/>
    <n v="1"/>
    <n v="0"/>
    <n v="0"/>
    <n v="0.7"/>
    <n v="0.7"/>
    <n v="217458.33333333334"/>
    <n v="152221"/>
    <n v="65238"/>
    <n v="0"/>
    <n v="217459"/>
    <x v="0"/>
    <n v="65238"/>
    <x v="0"/>
    <x v="0"/>
  </r>
  <r>
    <x v="0"/>
    <x v="0"/>
    <s v="3rd"/>
    <n v="147317"/>
    <n v="0"/>
    <n v="22202"/>
    <n v="169519"/>
    <n v="1"/>
    <n v="0"/>
    <n v="0"/>
    <n v="0.7"/>
    <n v="0.7"/>
    <n v="217458.33333333334"/>
    <n v="152221"/>
    <n v="65238"/>
    <n v="0"/>
    <n v="217459"/>
    <x v="1"/>
    <n v="65238"/>
    <x v="1"/>
    <x v="1"/>
  </r>
  <r>
    <x v="0"/>
    <x v="0"/>
    <s v="5th"/>
    <n v="0"/>
    <n v="186059"/>
    <n v="23455"/>
    <n v="209514"/>
    <n v="0"/>
    <n v="1"/>
    <n v="0"/>
    <n v="0.7"/>
    <n v="0.7"/>
    <n v="217458.33333333334"/>
    <n v="79740"/>
    <n v="186059"/>
    <n v="0"/>
    <n v="265799"/>
    <x v="2"/>
    <n v="0"/>
    <x v="2"/>
    <x v="2"/>
  </r>
  <r>
    <x v="0"/>
    <x v="0"/>
    <s v="6th"/>
    <n v="212751"/>
    <n v="0"/>
    <n v="29166"/>
    <n v="241917"/>
    <n v="1"/>
    <n v="0"/>
    <n v="0"/>
    <n v="0.7"/>
    <n v="0.7"/>
    <n v="217458.33333333334"/>
    <n v="212751"/>
    <n v="91179"/>
    <n v="0"/>
    <n v="303930"/>
    <x v="3"/>
    <n v="91179"/>
    <x v="3"/>
    <x v="3"/>
  </r>
  <r>
    <x v="1"/>
    <x v="1"/>
    <s v="n/a"/>
    <n v="0"/>
    <n v="0"/>
    <n v="0"/>
    <n v="0"/>
    <n v="0"/>
    <n v="0"/>
    <n v="0"/>
    <n v="0.7"/>
    <n v="0.7"/>
    <n v="274393"/>
    <n v="0"/>
    <n v="0"/>
    <n v="0"/>
    <n v="0"/>
    <x v="3"/>
    <n v="0"/>
    <x v="4"/>
    <x v="4"/>
  </r>
  <r>
    <x v="2"/>
    <x v="2"/>
    <s v="n/a"/>
    <n v="0"/>
    <n v="0"/>
    <n v="0"/>
    <n v="0"/>
    <n v="0"/>
    <n v="0"/>
    <n v="0"/>
    <n v="0.7"/>
    <n v="0.7"/>
    <n v="244276"/>
    <n v="0"/>
    <n v="0"/>
    <n v="0"/>
    <n v="0"/>
    <x v="3"/>
    <n v="0"/>
    <x v="4"/>
    <x v="4"/>
  </r>
  <r>
    <x v="3"/>
    <x v="3"/>
    <s v="3rd"/>
    <s v=" "/>
    <s v=" "/>
    <s v=" "/>
    <s v=" "/>
    <n v="1"/>
    <n v="0"/>
    <n v="0"/>
    <n v="0.7"/>
    <n v="0.7"/>
    <n v="210921.66666666666"/>
    <n v="147645"/>
    <n v="63276"/>
    <n v="0"/>
    <n v="210921"/>
    <x v="4"/>
    <n v="63276"/>
    <x v="4"/>
    <x v="5"/>
  </r>
  <r>
    <x v="4"/>
    <x v="4"/>
    <s v="26th"/>
    <n v="0"/>
    <n v="96500"/>
    <n v="18281"/>
    <n v="114781"/>
    <n v="0"/>
    <n v="1"/>
    <n v="0"/>
    <n v="0.7"/>
    <n v="0.7"/>
    <n v="204782.45833333334"/>
    <n v="61435"/>
    <n v="143348"/>
    <n v="0"/>
    <n v="204783"/>
    <x v="5"/>
    <n v="46848"/>
    <x v="5"/>
    <x v="6"/>
  </r>
  <r>
    <x v="4"/>
    <x v="4"/>
    <s v="31st"/>
    <n v="0"/>
    <n v="89600"/>
    <n v="23314"/>
    <n v="112914"/>
    <n v="0"/>
    <n v="1"/>
    <n v="0"/>
    <n v="0.7"/>
    <n v="0.7"/>
    <n v="204782.45833333334"/>
    <n v="61435"/>
    <n v="143348"/>
    <n v="0"/>
    <n v="204783"/>
    <x v="5"/>
    <n v="53748"/>
    <x v="6"/>
    <x v="7"/>
  </r>
  <r>
    <x v="4"/>
    <x v="4"/>
    <s v="40th"/>
    <n v="151069"/>
    <n v="0"/>
    <n v="37953"/>
    <n v="189022"/>
    <n v="1"/>
    <n v="0"/>
    <n v="0"/>
    <n v="0.7"/>
    <n v="0.7"/>
    <n v="204782.45833333334"/>
    <n v="151069"/>
    <n v="64744"/>
    <n v="0"/>
    <n v="215813"/>
    <x v="3"/>
    <n v="64744"/>
    <x v="7"/>
    <x v="8"/>
  </r>
  <r>
    <x v="4"/>
    <x v="4"/>
    <s v="43rd"/>
    <n v="140201"/>
    <n v="0"/>
    <n v="50131"/>
    <n v="190332"/>
    <n v="1"/>
    <n v="0"/>
    <n v="0"/>
    <n v="0.7"/>
    <n v="0.7"/>
    <n v="204782.45833333334"/>
    <n v="143348"/>
    <n v="61435"/>
    <n v="0"/>
    <n v="204783"/>
    <x v="6"/>
    <n v="61435"/>
    <x v="8"/>
    <x v="9"/>
  </r>
  <r>
    <x v="5"/>
    <x v="5"/>
    <s v="4th"/>
    <n v="209078"/>
    <n v="0"/>
    <n v="53928"/>
    <n v="263006"/>
    <n v="1"/>
    <n v="0"/>
    <n v="0"/>
    <n v="0.7"/>
    <n v="0.7"/>
    <n v="263641.75"/>
    <n v="209078"/>
    <n v="89605"/>
    <n v="0"/>
    <n v="298683"/>
    <x v="3"/>
    <n v="89605"/>
    <x v="9"/>
    <x v="10"/>
  </r>
  <r>
    <x v="5"/>
    <x v="5"/>
    <s v="5th"/>
    <n v="253330"/>
    <n v="0"/>
    <n v="52979"/>
    <n v="306309"/>
    <n v="1"/>
    <n v="0"/>
    <n v="0"/>
    <n v="0.7"/>
    <n v="0.7"/>
    <n v="263641.75"/>
    <n v="253330"/>
    <n v="108570"/>
    <n v="0"/>
    <n v="361900"/>
    <x v="3"/>
    <n v="108570"/>
    <x v="10"/>
    <x v="11"/>
  </r>
  <r>
    <x v="6"/>
    <x v="6"/>
    <s v="n/a"/>
    <n v="0"/>
    <n v="0"/>
    <n v="0"/>
    <n v="0"/>
    <n v="0"/>
    <n v="0"/>
    <n v="0"/>
    <n v="0.7"/>
    <n v="0.7"/>
    <n v="218915"/>
    <n v="0"/>
    <n v="0"/>
    <n v="0"/>
    <n v="0"/>
    <x v="3"/>
    <n v="0"/>
    <x v="4"/>
    <x v="4"/>
  </r>
  <r>
    <x v="7"/>
    <x v="7"/>
    <s v="n/a"/>
    <n v="0"/>
    <n v="0"/>
    <n v="0"/>
    <n v="0"/>
    <n v="0"/>
    <n v="0"/>
    <n v="0"/>
    <n v="0.7"/>
    <n v="0.7"/>
    <n v="313126"/>
    <n v="0"/>
    <n v="0"/>
    <n v="0"/>
    <n v="0"/>
    <x v="3"/>
    <n v="0"/>
    <x v="4"/>
    <x v="4"/>
  </r>
  <r>
    <x v="8"/>
    <x v="8"/>
    <s v="1st"/>
    <n v="226473"/>
    <n v="0"/>
    <n v="1066"/>
    <n v="227539"/>
    <n v="1"/>
    <n v="0"/>
    <n v="0"/>
    <n v="0.7"/>
    <n v="0.7"/>
    <n v="245366.38461538462"/>
    <n v="226473"/>
    <n v="97060"/>
    <n v="0"/>
    <n v="323533"/>
    <x v="3"/>
    <n v="97060"/>
    <x v="11"/>
    <x v="12"/>
  </r>
  <r>
    <x v="8"/>
    <x v="8"/>
    <s v="6th"/>
    <n v="178789"/>
    <n v="0"/>
    <n v="31"/>
    <n v="178820"/>
    <n v="1"/>
    <n v="0"/>
    <n v="0"/>
    <n v="0.7"/>
    <n v="0.7"/>
    <n v="245366.38461538462"/>
    <n v="178789"/>
    <n v="76624"/>
    <n v="0"/>
    <n v="255413"/>
    <x v="3"/>
    <n v="76624"/>
    <x v="12"/>
    <x v="13"/>
  </r>
  <r>
    <x v="8"/>
    <x v="8"/>
    <s v="9th"/>
    <n v="210318"/>
    <n v="0"/>
    <n v="46476"/>
    <n v="256794"/>
    <n v="1"/>
    <n v="0"/>
    <n v="0"/>
    <n v="0.7"/>
    <n v="0.7"/>
    <n v="245366.38461538462"/>
    <n v="210318"/>
    <n v="90136"/>
    <n v="0"/>
    <n v="300454"/>
    <x v="3"/>
    <n v="90136"/>
    <x v="13"/>
    <x v="14"/>
  </r>
  <r>
    <x v="8"/>
    <x v="8"/>
    <s v="10th"/>
    <n v="146799"/>
    <n v="0"/>
    <n v="47204"/>
    <n v="194003"/>
    <n v="1"/>
    <n v="0"/>
    <n v="0"/>
    <n v="0.7"/>
    <n v="0.7"/>
    <n v="245366.38461538462"/>
    <n v="171756"/>
    <n v="73610"/>
    <n v="0"/>
    <n v="245366"/>
    <x v="7"/>
    <n v="73610"/>
    <x v="14"/>
    <x v="15"/>
  </r>
  <r>
    <x v="8"/>
    <x v="8"/>
    <s v="11th"/>
    <n v="0"/>
    <n v="149465"/>
    <n v="27218"/>
    <n v="176683"/>
    <n v="0"/>
    <n v="1"/>
    <n v="0"/>
    <n v="0.7"/>
    <n v="0.7"/>
    <n v="245366.38461538462"/>
    <n v="73610"/>
    <n v="171756"/>
    <n v="0"/>
    <n v="245366"/>
    <x v="8"/>
    <n v="22291"/>
    <x v="15"/>
    <x v="16"/>
  </r>
  <r>
    <x v="8"/>
    <x v="8"/>
    <s v="14th"/>
    <n v="242614"/>
    <n v="0"/>
    <n v="42001"/>
    <n v="284615"/>
    <n v="1"/>
    <n v="0"/>
    <n v="0"/>
    <n v="0.7"/>
    <n v="0.7"/>
    <n v="245366.38461538462"/>
    <n v="242614"/>
    <n v="103977"/>
    <n v="0"/>
    <n v="346591"/>
    <x v="3"/>
    <n v="103977"/>
    <x v="16"/>
    <x v="17"/>
  </r>
  <r>
    <x v="8"/>
    <x v="8"/>
    <s v="17th"/>
    <n v="0"/>
    <n v="100715"/>
    <n v="3"/>
    <n v="100718"/>
    <n v="0"/>
    <n v="1"/>
    <n v="0"/>
    <n v="0.7"/>
    <n v="0.7"/>
    <n v="245366.38461538462"/>
    <n v="73610"/>
    <n v="171756"/>
    <n v="0"/>
    <n v="245366"/>
    <x v="8"/>
    <n v="71041"/>
    <x v="17"/>
    <x v="18"/>
  </r>
  <r>
    <x v="8"/>
    <x v="8"/>
    <s v="18th"/>
    <n v="112968"/>
    <n v="0"/>
    <n v="23"/>
    <n v="112991"/>
    <n v="1"/>
    <n v="0"/>
    <n v="0"/>
    <n v="0.7"/>
    <n v="0.7"/>
    <n v="245366.38461538462"/>
    <n v="171756"/>
    <n v="73610"/>
    <n v="0"/>
    <n v="245366"/>
    <x v="9"/>
    <n v="73610"/>
    <x v="18"/>
    <x v="19"/>
  </r>
  <r>
    <x v="8"/>
    <x v="8"/>
    <s v="20th"/>
    <n v="0"/>
    <n v="156765"/>
    <n v="187"/>
    <n v="156952"/>
    <n v="0"/>
    <n v="1"/>
    <n v="0"/>
    <n v="0.7"/>
    <n v="0.7"/>
    <n v="245366.38461538462"/>
    <n v="73610"/>
    <n v="171756"/>
    <n v="0"/>
    <n v="245366"/>
    <x v="8"/>
    <n v="14991"/>
    <x v="19"/>
    <x v="20"/>
  </r>
  <r>
    <x v="8"/>
    <x v="8"/>
    <s v="21st"/>
    <n v="132317"/>
    <n v="0"/>
    <n v="25"/>
    <n v="132342"/>
    <n v="1"/>
    <n v="0"/>
    <n v="0"/>
    <n v="0.7"/>
    <n v="0.7"/>
    <n v="245366.38461538462"/>
    <n v="171756"/>
    <n v="73610"/>
    <n v="0"/>
    <n v="245366"/>
    <x v="10"/>
    <n v="73610"/>
    <x v="20"/>
    <x v="21"/>
  </r>
  <r>
    <x v="9"/>
    <x v="9"/>
    <s v="11th"/>
    <n v="199652"/>
    <n v="0"/>
    <n v="0"/>
    <n v="199652"/>
    <n v="1"/>
    <n v="0"/>
    <n v="0"/>
    <n v="0.7"/>
    <n v="0.7"/>
    <n v="221697"/>
    <n v="199652"/>
    <n v="85565"/>
    <n v="0"/>
    <n v="285217"/>
    <x v="3"/>
    <n v="85565"/>
    <x v="4"/>
    <x v="22"/>
  </r>
  <r>
    <x v="10"/>
    <x v="10"/>
    <s v="n/a"/>
    <n v="0"/>
    <n v="0"/>
    <n v="0"/>
    <n v="0"/>
    <n v="0"/>
    <n v="0"/>
    <n v="0"/>
    <n v="0.7"/>
    <n v="0.7"/>
    <n v="170212"/>
    <n v="0"/>
    <n v="0"/>
    <n v="0"/>
    <n v="0"/>
    <x v="3"/>
    <n v="0"/>
    <x v="4"/>
    <x v="4"/>
  </r>
  <r>
    <x v="11"/>
    <x v="11"/>
    <s v="n/a"/>
    <n v="0"/>
    <n v="0"/>
    <n v="0"/>
    <n v="0"/>
    <n v="0"/>
    <n v="0"/>
    <n v="0"/>
    <n v="0.7"/>
    <n v="0.7"/>
    <n v="246417.5"/>
    <n v="0"/>
    <n v="0"/>
    <n v="0"/>
    <n v="0"/>
    <x v="3"/>
    <n v="0"/>
    <x v="4"/>
    <x v="4"/>
  </r>
  <r>
    <x v="12"/>
    <x v="12"/>
    <s v="4th"/>
    <n v="0"/>
    <n v="89487"/>
    <n v="11476"/>
    <n v="100963"/>
    <n v="0"/>
    <n v="1"/>
    <n v="0"/>
    <n v="0.7"/>
    <n v="0.7"/>
    <n v="232128.0588235294"/>
    <n v="69639"/>
    <n v="162490"/>
    <n v="0"/>
    <n v="232129"/>
    <x v="11"/>
    <n v="73003"/>
    <x v="21"/>
    <x v="23"/>
  </r>
  <r>
    <x v="12"/>
    <x v="12"/>
    <s v="5th"/>
    <n v="0"/>
    <n v="142161"/>
    <n v="20728"/>
    <n v="162889"/>
    <n v="0"/>
    <n v="1"/>
    <n v="0"/>
    <n v="0.7"/>
    <n v="0.7"/>
    <n v="232128.0588235294"/>
    <n v="69639"/>
    <n v="162490"/>
    <n v="0"/>
    <n v="232129"/>
    <x v="11"/>
    <n v="20329"/>
    <x v="22"/>
    <x v="24"/>
  </r>
  <r>
    <x v="12"/>
    <x v="12"/>
    <s v="12th"/>
    <n v="0"/>
    <n v="183208"/>
    <n v="49"/>
    <n v="183257"/>
    <n v="0"/>
    <n v="1"/>
    <n v="0"/>
    <n v="0.7"/>
    <n v="0.7"/>
    <n v="232128.0588235294"/>
    <n v="78518"/>
    <n v="183208"/>
    <n v="0"/>
    <n v="261726"/>
    <x v="12"/>
    <n v="0"/>
    <x v="23"/>
    <x v="25"/>
  </r>
  <r>
    <x v="13"/>
    <x v="13"/>
    <s v="n/a"/>
    <n v="0"/>
    <n v="0"/>
    <n v="0"/>
    <n v="0"/>
    <n v="0"/>
    <n v="0"/>
    <n v="0"/>
    <n v="0.7"/>
    <n v="0.7"/>
    <n v="215674.4"/>
    <n v="0"/>
    <n v="0"/>
    <n v="0"/>
    <n v="0"/>
    <x v="3"/>
    <n v="0"/>
    <x v="4"/>
    <x v="4"/>
  </r>
  <r>
    <x v="14"/>
    <x v="14"/>
    <s v="n/a"/>
    <n v="0"/>
    <n v="0"/>
    <n v="0"/>
    <n v="0"/>
    <n v="0"/>
    <n v="0"/>
    <n v="0"/>
    <n v="0.7"/>
    <n v="0.7"/>
    <n v="255186.8"/>
    <n v="0"/>
    <n v="0"/>
    <n v="0"/>
    <n v="0"/>
    <x v="3"/>
    <n v="0"/>
    <x v="4"/>
    <x v="4"/>
  </r>
  <r>
    <x v="15"/>
    <x v="15"/>
    <s v="n/a"/>
    <n v="0"/>
    <n v="0"/>
    <n v="0"/>
    <n v="0"/>
    <n v="0"/>
    <n v="0"/>
    <n v="0"/>
    <n v="0.7"/>
    <n v="0.7"/>
    <n v="258990.25"/>
    <n v="0"/>
    <n v="0"/>
    <n v="0"/>
    <n v="0"/>
    <x v="3"/>
    <n v="0"/>
    <x v="4"/>
    <x v="4"/>
  </r>
  <r>
    <x v="16"/>
    <x v="16"/>
    <s v="1st"/>
    <n v="214328"/>
    <n v="0"/>
    <n v="25581"/>
    <n v="239909"/>
    <n v="1"/>
    <n v="0"/>
    <n v="0"/>
    <n v="0.7"/>
    <n v="0.7"/>
    <n v="239100"/>
    <n v="214328"/>
    <n v="91855"/>
    <n v="0"/>
    <n v="306183"/>
    <x v="3"/>
    <n v="91855"/>
    <x v="24"/>
    <x v="26"/>
  </r>
  <r>
    <x v="17"/>
    <x v="17"/>
    <s v="2nd"/>
    <s v=" "/>
    <s v=" "/>
    <s v=" "/>
    <s v=" "/>
    <n v="0"/>
    <n v="1"/>
    <n v="0"/>
    <n v="0.7"/>
    <n v="0.7"/>
    <n v="233682"/>
    <n v="70104"/>
    <n v="163577"/>
    <n v="0"/>
    <n v="233681"/>
    <x v="13"/>
    <n v="163577"/>
    <x v="4"/>
    <x v="27"/>
  </r>
  <r>
    <x v="17"/>
    <x v="17"/>
    <s v="3rd"/>
    <n v="143446"/>
    <n v="0"/>
    <n v="-59486"/>
    <n v="83960"/>
    <n v="1"/>
    <n v="0"/>
    <n v="0"/>
    <n v="0.7"/>
    <n v="0.7"/>
    <n v="233682"/>
    <n v="163577"/>
    <n v="70104"/>
    <n v="0"/>
    <n v="233681"/>
    <x v="14"/>
    <n v="70104"/>
    <x v="25"/>
    <x v="28"/>
  </r>
  <r>
    <x v="17"/>
    <x v="17"/>
    <s v="7th"/>
    <n v="0"/>
    <n v="152796"/>
    <n v="30687"/>
    <n v="183483"/>
    <n v="0"/>
    <n v="1"/>
    <n v="0"/>
    <n v="0.7"/>
    <n v="0.7"/>
    <n v="233682"/>
    <n v="70104"/>
    <n v="163577"/>
    <n v="0"/>
    <n v="233681"/>
    <x v="13"/>
    <n v="10781"/>
    <x v="26"/>
    <x v="29"/>
  </r>
  <r>
    <x v="18"/>
    <x v="18"/>
    <s v="n/a"/>
    <n v="0"/>
    <n v="0"/>
    <n v="0"/>
    <n v="0"/>
    <n v="0"/>
    <n v="0"/>
    <n v="0"/>
    <n v="0.7"/>
    <n v="0.7"/>
    <n v="319199.5"/>
    <n v="0"/>
    <n v="0"/>
    <n v="0"/>
    <n v="0"/>
    <x v="3"/>
    <n v="0"/>
    <x v="4"/>
    <x v="4"/>
  </r>
  <r>
    <x v="19"/>
    <x v="19"/>
    <s v="n/a"/>
    <n v="0"/>
    <n v="0"/>
    <n v="0"/>
    <n v="0"/>
    <n v="0"/>
    <n v="0"/>
    <n v="0"/>
    <n v="0.7"/>
    <n v="0.7"/>
    <n v="240845.5"/>
    <n v="0"/>
    <n v="0"/>
    <n v="0"/>
    <n v="0"/>
    <x v="3"/>
    <n v="0"/>
    <x v="4"/>
    <x v="4"/>
  </r>
  <r>
    <x v="20"/>
    <x v="20"/>
    <s v="2nd"/>
    <n v="0"/>
    <n v="196670"/>
    <n v="57197"/>
    <n v="253867"/>
    <n v="0"/>
    <n v="1"/>
    <n v="0"/>
    <n v="0.7"/>
    <n v="0.7"/>
    <n v="286474.5"/>
    <n v="85942"/>
    <n v="200532"/>
    <n v="0"/>
    <n v="286474"/>
    <x v="15"/>
    <n v="3862"/>
    <x v="27"/>
    <x v="30"/>
  </r>
  <r>
    <x v="20"/>
    <x v="20"/>
    <s v="3rd"/>
    <n v="0"/>
    <n v="213065"/>
    <n v="65505"/>
    <n v="278570"/>
    <n v="0"/>
    <n v="1"/>
    <n v="0"/>
    <n v="0.7"/>
    <n v="0.7"/>
    <n v="286474.5"/>
    <n v="91314"/>
    <n v="213065"/>
    <n v="0"/>
    <n v="304379"/>
    <x v="16"/>
    <n v="0"/>
    <x v="28"/>
    <x v="31"/>
  </r>
  <r>
    <x v="20"/>
    <x v="20"/>
    <s v="7th"/>
    <n v="0"/>
    <n v="211543"/>
    <n v="68422"/>
    <n v="279965"/>
    <n v="0"/>
    <n v="1"/>
    <n v="0"/>
    <n v="0.7"/>
    <n v="0.7"/>
    <n v="286474.5"/>
    <n v="90661"/>
    <n v="211543"/>
    <n v="0"/>
    <n v="302204"/>
    <x v="17"/>
    <n v="0"/>
    <x v="29"/>
    <x v="32"/>
  </r>
  <r>
    <x v="20"/>
    <x v="20"/>
    <s v="8th"/>
    <n v="0"/>
    <n v="144031"/>
    <n v="58692"/>
    <n v="202723"/>
    <n v="0"/>
    <n v="1"/>
    <n v="0"/>
    <n v="0.7"/>
    <n v="0.7"/>
    <n v="286474.5"/>
    <n v="85942"/>
    <n v="200532"/>
    <n v="0"/>
    <n v="286474"/>
    <x v="15"/>
    <n v="56501"/>
    <x v="30"/>
    <x v="33"/>
  </r>
  <r>
    <x v="21"/>
    <x v="21"/>
    <s v="n/a"/>
    <n v="0"/>
    <n v="0"/>
    <n v="0"/>
    <n v="0"/>
    <n v="0"/>
    <n v="0"/>
    <n v="0"/>
    <n v="0.7"/>
    <n v="0.7"/>
    <n v="254353.75"/>
    <n v="0"/>
    <n v="0"/>
    <n v="0"/>
    <n v="0"/>
    <x v="3"/>
    <n v="0"/>
    <x v="4"/>
    <x v="4"/>
  </r>
  <r>
    <x v="22"/>
    <x v="22"/>
    <s v="n/a"/>
    <n v="0"/>
    <n v="0"/>
    <n v="0"/>
    <n v="0"/>
    <n v="0"/>
    <n v="0"/>
    <n v="0"/>
    <n v="0.7"/>
    <n v="0.7"/>
    <n v="295467.25"/>
    <n v="0"/>
    <n v="0"/>
    <n v="0"/>
    <n v="0"/>
    <x v="3"/>
    <n v="0"/>
    <x v="4"/>
    <x v="4"/>
  </r>
  <r>
    <x v="23"/>
    <x v="23"/>
    <s v="n/a"/>
    <n v="0"/>
    <n v="0"/>
    <n v="0"/>
    <n v="0"/>
    <n v="0"/>
    <n v="0"/>
    <n v="0"/>
    <n v="0.7"/>
    <n v="0.7"/>
    <n v="197227.8"/>
    <n v="0"/>
    <n v="0"/>
    <n v="0"/>
    <n v="0"/>
    <x v="3"/>
    <n v="0"/>
    <x v="4"/>
    <x v="4"/>
  </r>
  <r>
    <x v="24"/>
    <x v="24"/>
    <s v="n/a"/>
    <n v="0"/>
    <n v="0"/>
    <n v="0"/>
    <n v="0"/>
    <n v="0"/>
    <n v="0"/>
    <n v="0"/>
    <n v="0.7"/>
    <n v="0.7"/>
    <n v="258420.88888888888"/>
    <n v="0"/>
    <n v="0"/>
    <n v="0"/>
    <n v="0"/>
    <x v="3"/>
    <n v="0"/>
    <x v="4"/>
    <x v="4"/>
  </r>
  <r>
    <x v="25"/>
    <x v="25"/>
    <s v="n/a"/>
    <n v="0"/>
    <n v="0"/>
    <n v="0"/>
    <n v="0"/>
    <n v="0"/>
    <n v="0"/>
    <n v="0"/>
    <n v="0.7"/>
    <n v="0.7"/>
    <n v="410521"/>
    <n v="0"/>
    <n v="0"/>
    <n v="0"/>
    <n v="0"/>
    <x v="3"/>
    <n v="0"/>
    <x v="4"/>
    <x v="4"/>
  </r>
  <r>
    <x v="26"/>
    <x v="26"/>
    <s v="n/a"/>
    <n v="0"/>
    <n v="0"/>
    <n v="0"/>
    <n v="0"/>
    <n v="0"/>
    <n v="0"/>
    <n v="0"/>
    <n v="0.7"/>
    <n v="0.7"/>
    <n v="227690.33333333334"/>
    <n v="0"/>
    <n v="0"/>
    <n v="0"/>
    <n v="0"/>
    <x v="3"/>
    <n v="0"/>
    <x v="4"/>
    <x v="4"/>
  </r>
  <r>
    <x v="27"/>
    <x v="27"/>
    <s v="n/a"/>
    <n v="0"/>
    <n v="0"/>
    <n v="0"/>
    <n v="0"/>
    <n v="0"/>
    <n v="0"/>
    <n v="0"/>
    <n v="0.7"/>
    <n v="0.7"/>
    <n v="293326.5"/>
    <n v="0"/>
    <n v="0"/>
    <n v="0"/>
    <n v="0"/>
    <x v="3"/>
    <n v="0"/>
    <x v="4"/>
    <x v="4"/>
  </r>
  <r>
    <x v="28"/>
    <x v="28"/>
    <s v="n/a"/>
    <n v="0"/>
    <n v="0"/>
    <n v="0"/>
    <n v="0"/>
    <n v="0"/>
    <n v="0"/>
    <n v="0"/>
    <n v="0.7"/>
    <n v="0.7"/>
    <n v="278024.5"/>
    <n v="0"/>
    <n v="0"/>
    <n v="0"/>
    <n v="0"/>
    <x v="3"/>
    <n v="0"/>
    <x v="4"/>
    <x v="4"/>
  </r>
  <r>
    <x v="29"/>
    <x v="29"/>
    <s v="n/a"/>
    <n v="0"/>
    <n v="0"/>
    <n v="0"/>
    <n v="0"/>
    <n v="0"/>
    <n v="0"/>
    <n v="0"/>
    <n v="0.7"/>
    <n v="0.7"/>
    <n v="229864.07692307694"/>
    <n v="0"/>
    <n v="0"/>
    <n v="0"/>
    <n v="0"/>
    <x v="3"/>
    <n v="0"/>
    <x v="4"/>
    <x v="4"/>
  </r>
  <r>
    <x v="30"/>
    <x v="30"/>
    <s v="n/a"/>
    <n v="0"/>
    <n v="0"/>
    <n v="0"/>
    <n v="0"/>
    <n v="0"/>
    <n v="0"/>
    <n v="0"/>
    <n v="0.7"/>
    <n v="0.7"/>
    <n v="195838"/>
    <n v="0"/>
    <n v="0"/>
    <n v="0"/>
    <n v="0"/>
    <x v="3"/>
    <n v="0"/>
    <x v="4"/>
    <x v="4"/>
  </r>
  <r>
    <x v="31"/>
    <x v="31"/>
    <s v="6th"/>
    <n v="0"/>
    <n v="117194"/>
    <n v="58428"/>
    <n v="175622"/>
    <n v="0"/>
    <n v="1"/>
    <n v="0"/>
    <n v="0.7"/>
    <n v="0.7"/>
    <n v="225768.46666666667"/>
    <n v="67731"/>
    <n v="158038"/>
    <n v="0"/>
    <n v="225769"/>
    <x v="18"/>
    <n v="40844"/>
    <x v="31"/>
    <x v="34"/>
  </r>
  <r>
    <x v="32"/>
    <x v="32"/>
    <s v="6th"/>
    <n v="172489"/>
    <n v="0"/>
    <n v="13366"/>
    <n v="185855"/>
    <n v="1"/>
    <n v="0"/>
    <n v="0"/>
    <n v="0.7"/>
    <n v="0.7"/>
    <n v="237886"/>
    <n v="172489"/>
    <n v="73924"/>
    <n v="0"/>
    <n v="246413"/>
    <x v="3"/>
    <n v="73924"/>
    <x v="32"/>
    <x v="35"/>
  </r>
  <r>
    <x v="32"/>
    <x v="32"/>
    <s v="7th"/>
    <n v="195727"/>
    <n v="0"/>
    <n v="19358"/>
    <n v="215085"/>
    <n v="1"/>
    <n v="0"/>
    <n v="0"/>
    <n v="0.7"/>
    <n v="0.7"/>
    <n v="237886"/>
    <n v="195727"/>
    <n v="83883"/>
    <n v="0"/>
    <n v="279610"/>
    <x v="3"/>
    <n v="83883"/>
    <x v="33"/>
    <x v="36"/>
  </r>
  <r>
    <x v="33"/>
    <x v="33"/>
    <s v="n/a"/>
    <n v="0"/>
    <n v="0"/>
    <n v="0"/>
    <n v="0"/>
    <n v="0"/>
    <n v="0"/>
    <n v="0"/>
    <n v="0.7"/>
    <n v="0.7"/>
    <n v="285658"/>
    <n v="0"/>
    <n v="0"/>
    <n v="0"/>
    <n v="0"/>
    <x v="3"/>
    <n v="0"/>
    <x v="4"/>
    <x v="4"/>
  </r>
  <r>
    <x v="34"/>
    <x v="34"/>
    <s v="3rd"/>
    <n v="0"/>
    <n v="177731"/>
    <n v="36516"/>
    <n v="214247"/>
    <n v="0"/>
    <n v="1"/>
    <n v="0"/>
    <n v="0.7"/>
    <n v="0.7"/>
    <n v="242821.72222222222"/>
    <n v="76170"/>
    <n v="177731"/>
    <n v="0"/>
    <n v="253901"/>
    <x v="19"/>
    <n v="0"/>
    <x v="34"/>
    <x v="37"/>
  </r>
  <r>
    <x v="35"/>
    <x v="35"/>
    <s v="3rd"/>
    <n v="137826"/>
    <n v="0"/>
    <n v="21390"/>
    <n v="159216"/>
    <n v="1"/>
    <n v="0"/>
    <n v="0"/>
    <n v="0.7"/>
    <n v="0.7"/>
    <n v="185659.8"/>
    <n v="137826"/>
    <n v="59068"/>
    <n v="0"/>
    <n v="196894"/>
    <x v="3"/>
    <n v="59068"/>
    <x v="35"/>
    <x v="38"/>
  </r>
  <r>
    <x v="36"/>
    <x v="36"/>
    <s v="n/a"/>
    <n v="0"/>
    <n v="0"/>
    <n v="0"/>
    <n v="0"/>
    <n v="0"/>
    <n v="0"/>
    <n v="0"/>
    <n v="0.7"/>
    <n v="0.7"/>
    <n v="288000.40000000002"/>
    <n v="0"/>
    <n v="0"/>
    <n v="0"/>
    <n v="0"/>
    <x v="3"/>
    <n v="0"/>
    <x v="4"/>
    <x v="4"/>
  </r>
  <r>
    <x v="37"/>
    <x v="37"/>
    <s v="2nd"/>
    <n v="0"/>
    <n v="180021"/>
    <n v="3673"/>
    <n v="183694"/>
    <n v="0"/>
    <n v="1"/>
    <n v="0"/>
    <n v="0.7"/>
    <n v="0.7"/>
    <n v="227290.29411764705"/>
    <n v="77152"/>
    <n v="180021"/>
    <n v="0"/>
    <n v="257173"/>
    <x v="20"/>
    <n v="0"/>
    <x v="36"/>
    <x v="39"/>
  </r>
  <r>
    <x v="37"/>
    <x v="37"/>
    <s v="5th"/>
    <n v="147570"/>
    <n v="0"/>
    <n v="24877"/>
    <n v="172447"/>
    <n v="1"/>
    <n v="0"/>
    <n v="0"/>
    <n v="0.7"/>
    <n v="0.7"/>
    <n v="227290.29411764705"/>
    <n v="159103"/>
    <n v="68187"/>
    <n v="0"/>
    <n v="227290"/>
    <x v="21"/>
    <n v="68187"/>
    <x v="37"/>
    <x v="40"/>
  </r>
  <r>
    <x v="37"/>
    <x v="37"/>
    <s v="9th"/>
    <n v="184401"/>
    <n v="0"/>
    <n v="0"/>
    <n v="184401"/>
    <n v="1"/>
    <n v="0"/>
    <n v="0"/>
    <n v="0.7"/>
    <n v="0.7"/>
    <n v="227290.29411764705"/>
    <n v="184401"/>
    <n v="79029"/>
    <n v="0"/>
    <n v="263430"/>
    <x v="3"/>
    <n v="79029"/>
    <x v="4"/>
    <x v="41"/>
  </r>
  <r>
    <x v="37"/>
    <x v="37"/>
    <s v="14th"/>
    <n v="0"/>
    <n v="147533"/>
    <n v="0"/>
    <n v="147533"/>
    <n v="0"/>
    <n v="1"/>
    <n v="0"/>
    <n v="0.7"/>
    <n v="0.7"/>
    <n v="227290.29411764705"/>
    <n v="68187"/>
    <n v="159103"/>
    <n v="0"/>
    <n v="227290"/>
    <x v="22"/>
    <n v="11570"/>
    <x v="4"/>
    <x v="42"/>
  </r>
  <r>
    <x v="38"/>
    <x v="38"/>
    <s v="n/a"/>
    <n v="0"/>
    <n v="0"/>
    <n v="0"/>
    <n v="0"/>
    <n v="0"/>
    <n v="0"/>
    <n v="0"/>
    <n v="0.7"/>
    <n v="0.7"/>
    <n v="192136"/>
    <n v="0"/>
    <n v="0"/>
    <n v="0"/>
    <n v="0"/>
    <x v="3"/>
    <n v="0"/>
    <x v="4"/>
    <x v="4"/>
  </r>
  <r>
    <x v="39"/>
    <x v="39"/>
    <s v="4th"/>
    <n v="150436"/>
    <n v="0"/>
    <n v="38615"/>
    <n v="189051"/>
    <n v="1"/>
    <n v="0"/>
    <n v="0"/>
    <n v="0.7"/>
    <n v="0.7"/>
    <n v="226452.2"/>
    <n v="158517"/>
    <n v="67936"/>
    <n v="0"/>
    <n v="226453"/>
    <x v="23"/>
    <n v="67936"/>
    <x v="38"/>
    <x v="43"/>
  </r>
  <r>
    <x v="40"/>
    <x v="40"/>
    <s v="n/a"/>
    <n v="0"/>
    <n v="0"/>
    <n v="0"/>
    <n v="0"/>
    <n v="0"/>
    <n v="0"/>
    <n v="0"/>
    <n v="0.7"/>
    <n v="0.7"/>
    <n v="314761"/>
    <n v="0"/>
    <n v="0"/>
    <n v="0"/>
    <n v="0"/>
    <x v="3"/>
    <n v="0"/>
    <x v="4"/>
    <x v="4"/>
  </r>
  <r>
    <x v="41"/>
    <x v="41"/>
    <s v="1st"/>
    <n v="157828"/>
    <n v="0"/>
    <n v="20"/>
    <n v="157848"/>
    <n v="1"/>
    <n v="0"/>
    <n v="0"/>
    <n v="0.7"/>
    <n v="0.7"/>
    <n v="223951.83333333334"/>
    <n v="157828"/>
    <n v="67641"/>
    <n v="0"/>
    <n v="225469"/>
    <x v="3"/>
    <n v="67641"/>
    <x v="39"/>
    <x v="44"/>
  </r>
  <r>
    <x v="41"/>
    <x v="41"/>
    <s v="2nd"/>
    <n v="187154"/>
    <n v="0"/>
    <n v="22331"/>
    <n v="209485"/>
    <n v="1"/>
    <n v="0"/>
    <n v="0"/>
    <n v="0.7"/>
    <n v="0.7"/>
    <n v="223951.83333333334"/>
    <n v="187154"/>
    <n v="80209"/>
    <n v="0"/>
    <n v="267363"/>
    <x v="3"/>
    <n v="80209"/>
    <x v="40"/>
    <x v="45"/>
  </r>
  <r>
    <x v="41"/>
    <x v="41"/>
    <s v="9th"/>
    <n v="143298"/>
    <n v="0"/>
    <n v="36"/>
    <n v="143334"/>
    <n v="0"/>
    <n v="1"/>
    <n v="0"/>
    <n v="0.7"/>
    <n v="0.7"/>
    <n v="223951.83333333334"/>
    <n v="67185"/>
    <n v="156766"/>
    <n v="0"/>
    <n v="223951"/>
    <x v="24"/>
    <n v="156766"/>
    <x v="41"/>
    <x v="46"/>
  </r>
  <r>
    <x v="42"/>
    <x v="42"/>
    <s v="2nd"/>
    <n v="0"/>
    <n v="162891"/>
    <n v="15939"/>
    <n v="178830"/>
    <n v="0"/>
    <n v="1"/>
    <n v="0"/>
    <n v="0.7"/>
    <n v="0.7"/>
    <n v="208190.66666666666"/>
    <n v="69810"/>
    <n v="162891"/>
    <n v="0"/>
    <n v="232701"/>
    <x v="25"/>
    <n v="0"/>
    <x v="42"/>
    <x v="47"/>
  </r>
  <r>
    <x v="42"/>
    <x v="42"/>
    <s v="6th"/>
    <n v="222685"/>
    <n v="0"/>
    <n v="30056"/>
    <n v="252741"/>
    <n v="1"/>
    <n v="0"/>
    <n v="0"/>
    <n v="0.7"/>
    <n v="0.7"/>
    <n v="208190.66666666666"/>
    <n v="222685"/>
    <n v="95436"/>
    <n v="0"/>
    <n v="318121"/>
    <x v="3"/>
    <n v="95436"/>
    <x v="43"/>
    <x v="48"/>
  </r>
  <r>
    <x v="42"/>
    <x v="42"/>
    <s v="8th"/>
    <n v="233848"/>
    <n v="0"/>
    <n v="21368"/>
    <n v="255216"/>
    <n v="1"/>
    <n v="0"/>
    <n v="0"/>
    <n v="0.7"/>
    <n v="0.7"/>
    <n v="208190.66666666666"/>
    <n v="233848"/>
    <n v="100221"/>
    <n v="0"/>
    <n v="334069"/>
    <x v="3"/>
    <n v="100221"/>
    <x v="44"/>
    <x v="49"/>
  </r>
  <r>
    <x v="42"/>
    <x v="42"/>
    <s v="10th"/>
    <n v="0"/>
    <n v="203628"/>
    <n v="37203"/>
    <n v="240831"/>
    <n v="0"/>
    <n v="1"/>
    <n v="0"/>
    <n v="0.7"/>
    <n v="0.7"/>
    <n v="208190.66666666666"/>
    <n v="87269"/>
    <n v="203628"/>
    <n v="0"/>
    <n v="290897"/>
    <x v="26"/>
    <n v="0"/>
    <x v="45"/>
    <x v="50"/>
  </r>
  <r>
    <x v="42"/>
    <x v="42"/>
    <s v="15th"/>
    <n v="0"/>
    <n v="106570"/>
    <n v="13878"/>
    <n v="120448"/>
    <n v="0"/>
    <n v="1"/>
    <n v="0"/>
    <n v="0.7"/>
    <n v="0.7"/>
    <n v="208190.66666666666"/>
    <n v="62457"/>
    <n v="145733"/>
    <n v="0"/>
    <n v="208190"/>
    <x v="27"/>
    <n v="39163"/>
    <x v="46"/>
    <x v="51"/>
  </r>
  <r>
    <x v="42"/>
    <x v="42"/>
    <s v="19th"/>
    <n v="170319"/>
    <n v="0"/>
    <n v="15579"/>
    <n v="185898"/>
    <n v="1"/>
    <n v="0"/>
    <n v="0"/>
    <n v="0.7"/>
    <n v="0.7"/>
    <n v="208190.66666666666"/>
    <n v="170319"/>
    <n v="72994"/>
    <n v="0"/>
    <n v="243313"/>
    <x v="3"/>
    <n v="72994"/>
    <x v="47"/>
    <x v="52"/>
  </r>
  <r>
    <x v="42"/>
    <x v="42"/>
    <s v="20th"/>
    <n v="0"/>
    <n v="107487"/>
    <n v="15087"/>
    <n v="122574"/>
    <n v="0"/>
    <n v="1"/>
    <n v="0"/>
    <n v="0.7"/>
    <n v="0.7"/>
    <n v="208190.66666666666"/>
    <n v="62457"/>
    <n v="145733"/>
    <n v="0"/>
    <n v="208190"/>
    <x v="27"/>
    <n v="38246"/>
    <x v="48"/>
    <x v="53"/>
  </r>
  <r>
    <x v="42"/>
    <x v="42"/>
    <s v="28th"/>
    <n v="0"/>
    <n v="123104"/>
    <n v="15156"/>
    <n v="138260"/>
    <n v="0"/>
    <n v="1"/>
    <n v="0"/>
    <n v="0.7"/>
    <n v="0.7"/>
    <n v="208190.66666666666"/>
    <n v="62457"/>
    <n v="145733"/>
    <n v="0"/>
    <n v="208190"/>
    <x v="27"/>
    <n v="22629"/>
    <x v="49"/>
    <x v="54"/>
  </r>
  <r>
    <x v="42"/>
    <x v="42"/>
    <s v="30th"/>
    <n v="0"/>
    <n v="109163"/>
    <n v="9798"/>
    <n v="118961"/>
    <n v="0"/>
    <n v="1"/>
    <n v="0"/>
    <n v="0.7"/>
    <n v="0.7"/>
    <n v="208190.66666666666"/>
    <n v="62457"/>
    <n v="145733"/>
    <n v="0"/>
    <n v="208190"/>
    <x v="27"/>
    <n v="36570"/>
    <x v="50"/>
    <x v="55"/>
  </r>
  <r>
    <x v="43"/>
    <x v="43"/>
    <s v="n/a"/>
    <n v="0"/>
    <n v="0"/>
    <n v="0"/>
    <n v="0"/>
    <n v="0"/>
    <n v="0"/>
    <n v="0"/>
    <n v="0.7"/>
    <n v="0.7"/>
    <n v="252918"/>
    <n v="0"/>
    <n v="0"/>
    <n v="0"/>
    <n v="0"/>
    <x v="3"/>
    <n v="0"/>
    <x v="4"/>
    <x v="4"/>
  </r>
  <r>
    <x v="44"/>
    <x v="44"/>
    <s v="n/a"/>
    <n v="0"/>
    <n v="0"/>
    <n v="0"/>
    <n v="0"/>
    <n v="0"/>
    <n v="0"/>
    <n v="0"/>
    <n v="0.7"/>
    <n v="0.7"/>
    <n v="283366"/>
    <n v="0"/>
    <n v="0"/>
    <n v="0"/>
    <n v="0"/>
    <x v="3"/>
    <n v="0"/>
    <x v="4"/>
    <x v="4"/>
  </r>
  <r>
    <x v="45"/>
    <x v="45"/>
    <s v="3rd"/>
    <n v="0"/>
    <n v="137527"/>
    <n v="3226"/>
    <n v="140753"/>
    <n v="0"/>
    <n v="1"/>
    <n v="0"/>
    <n v="0.7"/>
    <n v="0.7"/>
    <n v="235851.57142857142"/>
    <n v="70755"/>
    <n v="165096"/>
    <n v="0"/>
    <n v="235851"/>
    <x v="28"/>
    <n v="27569"/>
    <x v="51"/>
    <x v="56"/>
  </r>
  <r>
    <x v="45"/>
    <x v="45"/>
    <s v="4th"/>
    <n v="0"/>
    <n v="189787"/>
    <n v="2108"/>
    <n v="191895"/>
    <n v="0"/>
    <n v="1"/>
    <n v="0"/>
    <n v="0.7"/>
    <n v="0.7"/>
    <n v="235851.57142857142"/>
    <n v="81337"/>
    <n v="189787"/>
    <n v="0"/>
    <n v="271124"/>
    <x v="29"/>
    <n v="0"/>
    <x v="52"/>
    <x v="57"/>
  </r>
  <r>
    <x v="45"/>
    <x v="45"/>
    <s v="5th"/>
    <n v="0"/>
    <n v="0"/>
    <n v="0"/>
    <n v="0"/>
    <n v="0"/>
    <n v="0"/>
    <n v="0"/>
    <n v="0.7"/>
    <n v="0.7"/>
    <n v="235851.57142857142"/>
    <n v="0"/>
    <n v="0"/>
    <n v="0"/>
    <n v="0"/>
    <x v="3"/>
    <n v="0"/>
    <x v="4"/>
    <x v="4"/>
  </r>
  <r>
    <x v="45"/>
    <x v="45"/>
    <s v="6th"/>
    <n v="153338"/>
    <n v="0"/>
    <n v="1145"/>
    <n v="154483"/>
    <n v="1"/>
    <n v="0"/>
    <n v="0"/>
    <n v="0.7"/>
    <n v="0.7"/>
    <n v="235851.57142857142"/>
    <n v="165096"/>
    <n v="70755"/>
    <n v="0"/>
    <n v="235851"/>
    <x v="30"/>
    <n v="70755"/>
    <x v="53"/>
    <x v="58"/>
  </r>
  <r>
    <x v="45"/>
    <x v="45"/>
    <s v="10th"/>
    <n v="238817"/>
    <n v="0"/>
    <n v="44820"/>
    <n v="283637"/>
    <n v="1"/>
    <n v="0"/>
    <n v="0"/>
    <n v="0.7"/>
    <n v="0.7"/>
    <n v="235851.57142857142"/>
    <n v="238817"/>
    <n v="102350"/>
    <n v="0"/>
    <n v="341167"/>
    <x v="3"/>
    <n v="102350"/>
    <x v="54"/>
    <x v="59"/>
  </r>
  <r>
    <x v="46"/>
    <x v="46"/>
    <s v="7th"/>
    <n v="0"/>
    <n v="193470"/>
    <n v="72339"/>
    <n v="265809"/>
    <n v="0"/>
    <n v="1"/>
    <n v="0"/>
    <n v="0.7"/>
    <n v="0.7"/>
    <n v="264575.25"/>
    <n v="82916"/>
    <n v="193470"/>
    <n v="0"/>
    <n v="276386"/>
    <x v="31"/>
    <n v="0"/>
    <x v="55"/>
    <x v="60"/>
  </r>
  <r>
    <x v="47"/>
    <x v="47"/>
    <s v="1st"/>
    <n v="0"/>
    <n v="170974"/>
    <n v="23797"/>
    <n v="194771"/>
    <n v="0"/>
    <n v="1"/>
    <n v="0"/>
    <n v="0.7"/>
    <n v="0.7"/>
    <n v="224315"/>
    <n v="73275"/>
    <n v="170974"/>
    <n v="0"/>
    <n v="244249"/>
    <x v="32"/>
    <n v="0"/>
    <x v="56"/>
    <x v="61"/>
  </r>
  <r>
    <x v="47"/>
    <x v="47"/>
    <s v="3rd"/>
    <n v="0"/>
    <n v="146807"/>
    <n v="13979"/>
    <n v="160786"/>
    <n v="0"/>
    <n v="1"/>
    <n v="0"/>
    <n v="0.7"/>
    <n v="0.7"/>
    <n v="224315"/>
    <n v="67295"/>
    <n v="157021"/>
    <n v="0"/>
    <n v="224316"/>
    <x v="33"/>
    <n v="10214"/>
    <x v="57"/>
    <x v="62"/>
  </r>
  <r>
    <x v="48"/>
    <x v="48"/>
    <s v="n/a"/>
    <n v="0"/>
    <n v="0"/>
    <n v="0"/>
    <n v="0"/>
    <n v="0"/>
    <n v="0"/>
    <n v="0"/>
    <n v="0.7"/>
    <n v="0.7"/>
    <n v="278479.33333333331"/>
    <n v="0"/>
    <n v="0"/>
    <n v="0"/>
    <n v="0"/>
    <x v="3"/>
    <n v="0"/>
    <x v="4"/>
    <x v="4"/>
  </r>
  <r>
    <x v="49"/>
    <x v="49"/>
    <s v="n/a"/>
    <n v="0"/>
    <n v="0"/>
    <n v="0"/>
    <n v="0"/>
    <n v="0"/>
    <n v="0"/>
    <n v="0"/>
    <n v="0.7"/>
    <n v="0.7"/>
    <n v="212312"/>
    <n v="0"/>
    <n v="0"/>
    <n v="0"/>
    <n v="0"/>
    <x v="3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5">
        <item x="24"/>
        <item x="3"/>
        <item x="0"/>
        <item x="6"/>
        <item x="1"/>
        <item x="23"/>
        <item x="21"/>
        <item x="30"/>
        <item x="14"/>
        <item x="7"/>
        <item x="10"/>
        <item x="9"/>
        <item x="5"/>
        <item x="27"/>
        <item x="33"/>
        <item x="18"/>
        <item x="22"/>
        <item x="11"/>
        <item x="25"/>
        <item x="13"/>
        <item x="28"/>
        <item x="32"/>
        <item x="8"/>
        <item x="19"/>
        <item x="20"/>
        <item x="12"/>
        <item x="2"/>
        <item x="29"/>
        <item x="31"/>
        <item x="15"/>
        <item x="26"/>
        <item x="17"/>
        <item x="16"/>
        <item x="4"/>
        <item t="default"/>
      </items>
    </pivotField>
    <pivotField dataField="1" compact="0" numFmtId="3" outline="0" showAll="0"/>
    <pivotField dataField="1" compact="0" numFmtId="3" outline="0" showAll="0">
      <items count="59">
        <item x="55"/>
        <item x="29"/>
        <item x="28"/>
        <item x="30"/>
        <item x="31"/>
        <item x="27"/>
        <item x="9"/>
        <item x="10"/>
        <item x="8"/>
        <item x="14"/>
        <item x="13"/>
        <item x="54"/>
        <item x="16"/>
        <item x="38"/>
        <item x="7"/>
        <item x="45"/>
        <item x="34"/>
        <item x="26"/>
        <item x="43"/>
        <item x="3"/>
        <item x="15"/>
        <item x="24"/>
        <item x="37"/>
        <item x="56"/>
        <item x="2"/>
        <item x="6"/>
        <item x="40"/>
        <item x="1"/>
        <item x="35"/>
        <item x="44"/>
        <item x="22"/>
        <item x="33"/>
        <item x="5"/>
        <item x="42"/>
        <item x="47"/>
        <item x="49"/>
        <item x="48"/>
        <item x="0"/>
        <item x="57"/>
        <item x="46"/>
        <item x="32"/>
        <item x="21"/>
        <item x="50"/>
        <item x="36"/>
        <item x="51"/>
        <item x="52"/>
        <item x="53"/>
        <item x="11"/>
        <item x="19"/>
        <item x="23"/>
        <item x="41"/>
        <item x="12"/>
        <item x="20"/>
        <item x="18"/>
        <item x="39"/>
        <item x="17"/>
        <item x="4"/>
        <item x="25"/>
        <item t="default"/>
      </items>
    </pivotField>
    <pivotField dataField="1" compact="0" numFmtId="3" outline="0" showAll="0">
      <items count="64">
        <item x="4"/>
        <item x="60"/>
        <item x="9"/>
        <item x="32"/>
        <item x="31"/>
        <item x="8"/>
        <item x="30"/>
        <item x="10"/>
        <item x="43"/>
        <item x="38"/>
        <item x="37"/>
        <item x="14"/>
        <item x="1"/>
        <item x="61"/>
        <item x="50"/>
        <item x="34"/>
        <item x="29"/>
        <item x="15"/>
        <item x="0"/>
        <item x="47"/>
        <item x="40"/>
        <item x="11"/>
        <item x="2"/>
        <item x="52"/>
        <item x="59"/>
        <item x="45"/>
        <item x="35"/>
        <item x="17"/>
        <item x="3"/>
        <item x="62"/>
        <item x="36"/>
        <item x="48"/>
        <item x="26"/>
        <item x="44"/>
        <item x="16"/>
        <item x="24"/>
        <item x="54"/>
        <item x="39"/>
        <item x="13"/>
        <item x="25"/>
        <item x="49"/>
        <item x="41"/>
        <item x="57"/>
        <item x="42"/>
        <item x="46"/>
        <item x="58"/>
        <item x="33"/>
        <item x="22"/>
        <item x="53"/>
        <item x="51"/>
        <item x="20"/>
        <item x="55"/>
        <item x="6"/>
        <item x="7"/>
        <item x="56"/>
        <item x="12"/>
        <item x="21"/>
        <item x="23"/>
        <item x="19"/>
        <item x="18"/>
        <item x="28"/>
        <item x="5"/>
        <item x="27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13" activePane="bottomRight" state="frozen"/>
      <selection pane="topRight" activeCell="B1" sqref="B1"/>
      <selection pane="bottomLeft" activeCell="A5" sqref="A5"/>
      <selection pane="bottomRight" activeCell="C55" sqref="C55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7"/>
    <col min="4" max="5" width="10.83203125" style="1"/>
    <col min="6" max="6" width="12.1640625" style="1" customWidth="1"/>
    <col min="7" max="7" width="10.83203125" style="17" customWidth="1"/>
    <col min="8" max="9" width="10.83203125" style="72" customWidth="1"/>
    <col min="10" max="10" width="10.83203125" style="73" customWidth="1"/>
    <col min="11" max="14" width="10.83203125" style="72" customWidth="1"/>
    <col min="15" max="15" width="10.83203125" style="110"/>
    <col min="16" max="17" width="10.83203125" style="111"/>
    <col min="18" max="18" width="12.1640625" style="111" customWidth="1"/>
    <col min="19" max="19" width="5.1640625" style="20" customWidth="1"/>
    <col min="20" max="20" width="5.1640625" customWidth="1"/>
    <col min="21" max="21" width="5.1640625" style="19" customWidth="1"/>
    <col min="22" max="22" width="5.1640625" customWidth="1"/>
    <col min="23" max="23" width="10.83203125" style="118"/>
    <col min="24" max="24" width="10.83203125" style="113"/>
  </cols>
  <sheetData>
    <row r="1" spans="1:24" s="12" customFormat="1" x14ac:dyDescent="0.2">
      <c r="A1" s="4"/>
      <c r="B1" s="4" t="s">
        <v>1</v>
      </c>
      <c r="C1" s="5"/>
      <c r="D1" s="6" t="s">
        <v>0</v>
      </c>
      <c r="E1" s="7"/>
      <c r="F1" s="7"/>
      <c r="G1" s="68"/>
      <c r="H1" s="69" t="s">
        <v>150</v>
      </c>
      <c r="I1" s="70"/>
      <c r="J1" s="71" t="s">
        <v>151</v>
      </c>
      <c r="K1" s="100"/>
      <c r="L1" s="101" t="s">
        <v>173</v>
      </c>
      <c r="M1" s="101"/>
      <c r="N1" s="101"/>
      <c r="O1" s="100"/>
      <c r="P1" s="101" t="s">
        <v>174</v>
      </c>
      <c r="Q1" s="101"/>
      <c r="R1" s="102"/>
      <c r="S1" s="8"/>
      <c r="T1" s="9" t="s">
        <v>2</v>
      </c>
      <c r="U1" s="10"/>
      <c r="V1" s="10"/>
      <c r="W1" s="114" t="s">
        <v>182</v>
      </c>
      <c r="X1" s="115"/>
    </row>
    <row r="2" spans="1:24" s="16" customFormat="1" x14ac:dyDescent="0.2">
      <c r="A2" s="13" t="s">
        <v>3</v>
      </c>
      <c r="B2" s="13" t="s">
        <v>4</v>
      </c>
      <c r="C2" s="11" t="s">
        <v>5</v>
      </c>
      <c r="D2" s="4" t="s">
        <v>6</v>
      </c>
      <c r="E2" s="14" t="s">
        <v>7</v>
      </c>
      <c r="F2" s="15" t="s">
        <v>8</v>
      </c>
      <c r="G2" s="68" t="s">
        <v>152</v>
      </c>
      <c r="H2" s="70" t="s">
        <v>153</v>
      </c>
      <c r="I2" s="70" t="s">
        <v>154</v>
      </c>
      <c r="J2" s="71" t="s">
        <v>155</v>
      </c>
      <c r="K2" s="100" t="s">
        <v>163</v>
      </c>
      <c r="L2" s="101" t="s">
        <v>164</v>
      </c>
      <c r="M2" s="101" t="s">
        <v>165</v>
      </c>
      <c r="N2" s="101" t="s">
        <v>166</v>
      </c>
      <c r="O2" s="100" t="s">
        <v>175</v>
      </c>
      <c r="P2" s="101" t="s">
        <v>176</v>
      </c>
      <c r="Q2" s="101" t="s">
        <v>177</v>
      </c>
      <c r="R2" s="102" t="s">
        <v>178</v>
      </c>
      <c r="S2" s="11" t="s">
        <v>5</v>
      </c>
      <c r="T2" s="4" t="s">
        <v>6</v>
      </c>
      <c r="U2" s="4" t="s">
        <v>7</v>
      </c>
      <c r="V2" s="4" t="s">
        <v>8</v>
      </c>
      <c r="W2" s="100" t="s">
        <v>183</v>
      </c>
      <c r="X2" s="101" t="s">
        <v>184</v>
      </c>
    </row>
    <row r="3" spans="1:24" s="21" customFormat="1" x14ac:dyDescent="0.2">
      <c r="A3" t="s">
        <v>10</v>
      </c>
      <c r="B3" t="s">
        <v>11</v>
      </c>
      <c r="C3" s="32">
        <v>849229</v>
      </c>
      <c r="D3" s="3">
        <v>485660</v>
      </c>
      <c r="E3" s="33">
        <f t="shared" ref="E3:E52" si="0">F3-D3-C3</f>
        <v>104105</v>
      </c>
      <c r="F3" s="3">
        <v>1438994</v>
      </c>
      <c r="G3" s="32">
        <v>786619</v>
      </c>
      <c r="H3" s="77">
        <v>3</v>
      </c>
      <c r="I3" s="77">
        <v>1</v>
      </c>
      <c r="J3" s="75">
        <f t="shared" ref="J3:J34" si="1">(F3-G3)/(V3-SUM(H3:I3))</f>
        <v>217458.33333333334</v>
      </c>
      <c r="K3" s="72">
        <v>85677</v>
      </c>
      <c r="L3" s="72">
        <v>221655</v>
      </c>
      <c r="M3" s="72">
        <v>-89304</v>
      </c>
      <c r="N3" s="72">
        <v>218028</v>
      </c>
      <c r="O3" s="103">
        <f t="shared" ref="O3:R34" si="2">C3+K3</f>
        <v>934906</v>
      </c>
      <c r="P3" s="104">
        <f t="shared" si="2"/>
        <v>707315</v>
      </c>
      <c r="Q3" s="105">
        <f t="shared" si="2"/>
        <v>14801</v>
      </c>
      <c r="R3" s="104">
        <f t="shared" si="2"/>
        <v>1657022</v>
      </c>
      <c r="S3" s="34">
        <f t="shared" ref="S3:S34" si="3">V3-T3-U3</f>
        <v>5</v>
      </c>
      <c r="T3" s="35">
        <v>2</v>
      </c>
      <c r="U3" s="35">
        <v>0</v>
      </c>
      <c r="V3" s="21">
        <v>7</v>
      </c>
      <c r="W3" s="116">
        <f t="shared" ref="W3:W52" si="4">O3/SUM(O3:P3)</f>
        <v>0.56929365779636232</v>
      </c>
      <c r="X3" s="117">
        <f>S3/SUM(S3:T3)</f>
        <v>0.7142857142857143</v>
      </c>
    </row>
    <row r="4" spans="1:24" s="2" customFormat="1" x14ac:dyDescent="0.2">
      <c r="A4" s="21" t="s">
        <v>12</v>
      </c>
      <c r="B4" s="21" t="s">
        <v>13</v>
      </c>
      <c r="C4" s="32">
        <v>190862</v>
      </c>
      <c r="D4" s="3">
        <v>45372</v>
      </c>
      <c r="E4" s="33">
        <f t="shared" si="0"/>
        <v>38159</v>
      </c>
      <c r="F4" s="3">
        <v>274393</v>
      </c>
      <c r="G4" s="32">
        <v>0</v>
      </c>
      <c r="H4" s="77">
        <v>0</v>
      </c>
      <c r="I4" s="77">
        <v>0</v>
      </c>
      <c r="J4" s="75">
        <f t="shared" si="1"/>
        <v>274393</v>
      </c>
      <c r="K4" s="72">
        <v>0</v>
      </c>
      <c r="L4" s="72">
        <v>0</v>
      </c>
      <c r="M4" s="72">
        <v>0</v>
      </c>
      <c r="N4" s="72">
        <v>0</v>
      </c>
      <c r="O4" s="103">
        <f t="shared" si="2"/>
        <v>190862</v>
      </c>
      <c r="P4" s="104">
        <f t="shared" si="2"/>
        <v>45372</v>
      </c>
      <c r="Q4" s="105">
        <f t="shared" si="2"/>
        <v>38159</v>
      </c>
      <c r="R4" s="104">
        <f t="shared" si="2"/>
        <v>274393</v>
      </c>
      <c r="S4" s="34">
        <f t="shared" si="3"/>
        <v>1</v>
      </c>
      <c r="T4" s="35">
        <v>0</v>
      </c>
      <c r="U4" s="35">
        <v>0</v>
      </c>
      <c r="V4" s="2">
        <v>1</v>
      </c>
      <c r="W4" s="116">
        <f t="shared" si="4"/>
        <v>0.80793619885367896</v>
      </c>
      <c r="X4" s="117">
        <f t="shared" ref="X4:X52" si="5">S4/SUM(S4:T4)</f>
        <v>1</v>
      </c>
    </row>
    <row r="5" spans="1:24" s="2" customFormat="1" x14ac:dyDescent="0.2">
      <c r="A5" t="s">
        <v>14</v>
      </c>
      <c r="B5" t="s">
        <v>15</v>
      </c>
      <c r="C5" s="32">
        <v>854715</v>
      </c>
      <c r="D5" s="3">
        <v>557849</v>
      </c>
      <c r="E5" s="33">
        <f t="shared" si="0"/>
        <v>53092</v>
      </c>
      <c r="F5" s="3">
        <v>1465656</v>
      </c>
      <c r="G5" s="32">
        <v>0</v>
      </c>
      <c r="H5" s="77">
        <v>0</v>
      </c>
      <c r="I5" s="77">
        <v>0</v>
      </c>
      <c r="J5" s="75">
        <f t="shared" si="1"/>
        <v>244276</v>
      </c>
      <c r="K5" s="72">
        <v>0</v>
      </c>
      <c r="L5" s="72">
        <v>0</v>
      </c>
      <c r="M5" s="72">
        <v>0</v>
      </c>
      <c r="N5" s="72">
        <v>0</v>
      </c>
      <c r="O5" s="103">
        <f t="shared" si="2"/>
        <v>854715</v>
      </c>
      <c r="P5" s="104">
        <f t="shared" si="2"/>
        <v>557849</v>
      </c>
      <c r="Q5" s="105">
        <f t="shared" si="2"/>
        <v>53092</v>
      </c>
      <c r="R5" s="104">
        <f t="shared" si="2"/>
        <v>1465656</v>
      </c>
      <c r="S5" s="34">
        <f t="shared" si="3"/>
        <v>5</v>
      </c>
      <c r="T5" s="35">
        <v>1</v>
      </c>
      <c r="U5" s="35">
        <v>0</v>
      </c>
      <c r="V5" s="2">
        <v>6</v>
      </c>
      <c r="W5" s="116">
        <f t="shared" si="4"/>
        <v>0.60508054856275539</v>
      </c>
      <c r="X5" s="117">
        <f t="shared" si="5"/>
        <v>0.83333333333333337</v>
      </c>
    </row>
    <row r="6" spans="1:24" s="2" customFormat="1" x14ac:dyDescent="0.2">
      <c r="A6" t="s">
        <v>16</v>
      </c>
      <c r="B6" t="s">
        <v>17</v>
      </c>
      <c r="C6" s="32">
        <v>277146</v>
      </c>
      <c r="D6" s="3">
        <v>355366</v>
      </c>
      <c r="E6" s="33">
        <f t="shared" si="0"/>
        <v>253</v>
      </c>
      <c r="F6" s="3">
        <v>632765</v>
      </c>
      <c r="G6" s="32">
        <v>0</v>
      </c>
      <c r="H6" s="77">
        <v>1</v>
      </c>
      <c r="I6" s="77">
        <v>0</v>
      </c>
      <c r="J6" s="75">
        <f t="shared" si="1"/>
        <v>210921.66666666666</v>
      </c>
      <c r="K6" s="72">
        <v>147645</v>
      </c>
      <c r="L6" s="72">
        <v>63276</v>
      </c>
      <c r="M6" s="72">
        <v>0</v>
      </c>
      <c r="N6" s="72">
        <v>210921</v>
      </c>
      <c r="O6" s="103">
        <f t="shared" si="2"/>
        <v>424791</v>
      </c>
      <c r="P6" s="104">
        <f t="shared" si="2"/>
        <v>418642</v>
      </c>
      <c r="Q6" s="105">
        <f t="shared" si="2"/>
        <v>253</v>
      </c>
      <c r="R6" s="104">
        <f t="shared" si="2"/>
        <v>843686</v>
      </c>
      <c r="S6" s="34">
        <f t="shared" si="3"/>
        <v>1</v>
      </c>
      <c r="T6" s="35">
        <v>3</v>
      </c>
      <c r="U6" s="35">
        <v>0</v>
      </c>
      <c r="V6" s="2">
        <v>4</v>
      </c>
      <c r="W6" s="116">
        <f t="shared" si="4"/>
        <v>0.50364522137502332</v>
      </c>
      <c r="X6" s="117">
        <f t="shared" si="5"/>
        <v>0.25</v>
      </c>
    </row>
    <row r="7" spans="1:24" s="2" customFormat="1" x14ac:dyDescent="0.2">
      <c r="A7" s="2" t="s">
        <v>18</v>
      </c>
      <c r="B7" t="s">
        <v>19</v>
      </c>
      <c r="C7" s="32">
        <v>4446295</v>
      </c>
      <c r="D7" s="3">
        <v>5406623</v>
      </c>
      <c r="E7" s="33">
        <f t="shared" si="0"/>
        <v>583689</v>
      </c>
      <c r="F7" s="3">
        <v>10436607</v>
      </c>
      <c r="G7" s="32">
        <v>607049</v>
      </c>
      <c r="H7" s="77">
        <v>2</v>
      </c>
      <c r="I7" s="77">
        <v>2</v>
      </c>
      <c r="J7" s="75">
        <f t="shared" si="1"/>
        <v>204782.45833333334</v>
      </c>
      <c r="K7" s="72">
        <v>126017</v>
      </c>
      <c r="L7" s="72">
        <v>226775</v>
      </c>
      <c r="M7" s="72">
        <v>-129679</v>
      </c>
      <c r="N7" s="72">
        <v>223113</v>
      </c>
      <c r="O7" s="103">
        <f t="shared" si="2"/>
        <v>4572312</v>
      </c>
      <c r="P7" s="104">
        <f t="shared" si="2"/>
        <v>5633398</v>
      </c>
      <c r="Q7" s="105">
        <f t="shared" si="2"/>
        <v>454010</v>
      </c>
      <c r="R7" s="104">
        <f t="shared" si="2"/>
        <v>10659720</v>
      </c>
      <c r="S7" s="34">
        <f t="shared" si="3"/>
        <v>20</v>
      </c>
      <c r="T7" s="35">
        <v>32</v>
      </c>
      <c r="U7" s="35">
        <v>0</v>
      </c>
      <c r="V7" s="2">
        <v>52</v>
      </c>
      <c r="W7" s="116">
        <f t="shared" si="4"/>
        <v>0.44801508175325383</v>
      </c>
      <c r="X7" s="117">
        <f t="shared" si="5"/>
        <v>0.38461538461538464</v>
      </c>
    </row>
    <row r="8" spans="1:24" s="2" customFormat="1" x14ac:dyDescent="0.2">
      <c r="A8" t="s">
        <v>20</v>
      </c>
      <c r="B8" t="s">
        <v>21</v>
      </c>
      <c r="C8" s="32">
        <v>968651</v>
      </c>
      <c r="D8" s="3">
        <v>496045</v>
      </c>
      <c r="E8" s="33">
        <f t="shared" si="0"/>
        <v>159186</v>
      </c>
      <c r="F8" s="3">
        <v>1623882</v>
      </c>
      <c r="G8" s="32">
        <v>569315</v>
      </c>
      <c r="H8" s="77">
        <v>2</v>
      </c>
      <c r="I8" s="77">
        <v>0</v>
      </c>
      <c r="J8" s="75">
        <f t="shared" si="1"/>
        <v>263641.75</v>
      </c>
      <c r="K8" s="72">
        <v>0</v>
      </c>
      <c r="L8" s="72">
        <v>198175</v>
      </c>
      <c r="M8" s="72">
        <v>-106907</v>
      </c>
      <c r="N8" s="72">
        <v>91268</v>
      </c>
      <c r="O8" s="103">
        <f t="shared" si="2"/>
        <v>968651</v>
      </c>
      <c r="P8" s="104">
        <f t="shared" si="2"/>
        <v>694220</v>
      </c>
      <c r="Q8" s="105">
        <f t="shared" si="2"/>
        <v>52279</v>
      </c>
      <c r="R8" s="104">
        <f t="shared" si="2"/>
        <v>1715150</v>
      </c>
      <c r="S8" s="34">
        <f t="shared" si="3"/>
        <v>4</v>
      </c>
      <c r="T8" s="35">
        <v>2</v>
      </c>
      <c r="U8" s="35">
        <v>0</v>
      </c>
      <c r="V8" s="2">
        <v>6</v>
      </c>
      <c r="W8" s="116">
        <f t="shared" si="4"/>
        <v>0.5825172247275946</v>
      </c>
      <c r="X8" s="117">
        <f t="shared" si="5"/>
        <v>0.66666666666666663</v>
      </c>
    </row>
    <row r="9" spans="1:24" s="2" customFormat="1" x14ac:dyDescent="0.2">
      <c r="A9" s="2" t="s">
        <v>22</v>
      </c>
      <c r="B9" t="s">
        <v>23</v>
      </c>
      <c r="C9" s="32">
        <v>590689</v>
      </c>
      <c r="D9" s="3">
        <v>699237</v>
      </c>
      <c r="E9" s="33">
        <f t="shared" si="0"/>
        <v>23564</v>
      </c>
      <c r="F9" s="3">
        <v>1313490</v>
      </c>
      <c r="G9" s="32">
        <v>0</v>
      </c>
      <c r="H9" s="77">
        <v>0</v>
      </c>
      <c r="I9" s="77">
        <v>0</v>
      </c>
      <c r="J9" s="75">
        <f t="shared" si="1"/>
        <v>218915</v>
      </c>
      <c r="K9" s="72">
        <v>0</v>
      </c>
      <c r="L9" s="72">
        <v>0</v>
      </c>
      <c r="M9" s="72">
        <v>0</v>
      </c>
      <c r="N9" s="72">
        <v>0</v>
      </c>
      <c r="O9" s="103">
        <f t="shared" si="2"/>
        <v>590689</v>
      </c>
      <c r="P9" s="104">
        <f t="shared" si="2"/>
        <v>699237</v>
      </c>
      <c r="Q9" s="105">
        <f t="shared" si="2"/>
        <v>23564</v>
      </c>
      <c r="R9" s="104">
        <f t="shared" si="2"/>
        <v>1313490</v>
      </c>
      <c r="S9" s="34">
        <f t="shared" si="3"/>
        <v>3</v>
      </c>
      <c r="T9" s="35">
        <v>3</v>
      </c>
      <c r="U9" s="35">
        <v>0</v>
      </c>
      <c r="V9" s="2">
        <v>6</v>
      </c>
      <c r="W9" s="116">
        <f t="shared" si="4"/>
        <v>0.45792471816212715</v>
      </c>
      <c r="X9" s="117">
        <f t="shared" si="5"/>
        <v>0.5</v>
      </c>
    </row>
    <row r="10" spans="1:24" s="2" customFormat="1" x14ac:dyDescent="0.2">
      <c r="A10" t="s">
        <v>24</v>
      </c>
      <c r="B10" t="s">
        <v>25</v>
      </c>
      <c r="C10" s="32">
        <v>211797</v>
      </c>
      <c r="D10" s="3">
        <v>96488</v>
      </c>
      <c r="E10" s="33">
        <f t="shared" si="0"/>
        <v>4841</v>
      </c>
      <c r="F10" s="3">
        <v>313126</v>
      </c>
      <c r="G10" s="32">
        <v>0</v>
      </c>
      <c r="H10" s="77">
        <v>0</v>
      </c>
      <c r="I10" s="77">
        <v>0</v>
      </c>
      <c r="J10" s="75">
        <f t="shared" si="1"/>
        <v>313126</v>
      </c>
      <c r="K10" s="72">
        <v>0</v>
      </c>
      <c r="L10" s="72">
        <v>0</v>
      </c>
      <c r="M10" s="72">
        <v>0</v>
      </c>
      <c r="N10" s="72">
        <v>0</v>
      </c>
      <c r="O10" s="103">
        <f t="shared" si="2"/>
        <v>211797</v>
      </c>
      <c r="P10" s="104">
        <f t="shared" si="2"/>
        <v>96488</v>
      </c>
      <c r="Q10" s="105">
        <f t="shared" si="2"/>
        <v>4841</v>
      </c>
      <c r="R10" s="104">
        <f t="shared" si="2"/>
        <v>313126</v>
      </c>
      <c r="S10" s="34">
        <f t="shared" si="3"/>
        <v>1</v>
      </c>
      <c r="T10" s="35">
        <v>0</v>
      </c>
      <c r="U10" s="35">
        <v>0</v>
      </c>
      <c r="V10" s="2">
        <v>1</v>
      </c>
      <c r="W10" s="116">
        <f t="shared" si="4"/>
        <v>0.68701688372771952</v>
      </c>
      <c r="X10" s="117">
        <f t="shared" si="5"/>
        <v>1</v>
      </c>
    </row>
    <row r="11" spans="1:24" s="2" customFormat="1" x14ac:dyDescent="0.2">
      <c r="A11" t="s">
        <v>26</v>
      </c>
      <c r="B11" s="2" t="s">
        <v>27</v>
      </c>
      <c r="C11" s="32">
        <v>2851623</v>
      </c>
      <c r="D11" s="3">
        <v>1976189</v>
      </c>
      <c r="E11" s="33">
        <f t="shared" si="0"/>
        <v>183408</v>
      </c>
      <c r="F11" s="3">
        <v>5011220</v>
      </c>
      <c r="G11" s="32">
        <v>1821457</v>
      </c>
      <c r="H11" s="77">
        <v>7</v>
      </c>
      <c r="I11" s="77">
        <v>3</v>
      </c>
      <c r="J11" s="75">
        <f t="shared" si="1"/>
        <v>245366.38461538462</v>
      </c>
      <c r="K11" s="72">
        <v>344014</v>
      </c>
      <c r="L11" s="72">
        <v>696950</v>
      </c>
      <c r="M11" s="72">
        <v>-164234</v>
      </c>
      <c r="N11" s="72">
        <v>876730</v>
      </c>
      <c r="O11" s="103">
        <f t="shared" si="2"/>
        <v>3195637</v>
      </c>
      <c r="P11" s="104">
        <f t="shared" si="2"/>
        <v>2673139</v>
      </c>
      <c r="Q11" s="105">
        <f t="shared" si="2"/>
        <v>19174</v>
      </c>
      <c r="R11" s="104">
        <f t="shared" si="2"/>
        <v>5887950</v>
      </c>
      <c r="S11" s="34">
        <f t="shared" si="3"/>
        <v>15</v>
      </c>
      <c r="T11" s="35">
        <v>8</v>
      </c>
      <c r="U11" s="35">
        <v>0</v>
      </c>
      <c r="V11" s="2">
        <v>23</v>
      </c>
      <c r="W11" s="116">
        <f t="shared" si="4"/>
        <v>0.54451507435281221</v>
      </c>
      <c r="X11" s="117">
        <f t="shared" si="5"/>
        <v>0.65217391304347827</v>
      </c>
    </row>
    <row r="12" spans="1:24" s="2" customFormat="1" x14ac:dyDescent="0.2">
      <c r="A12" t="s">
        <v>28</v>
      </c>
      <c r="B12" t="s">
        <v>29</v>
      </c>
      <c r="C12" s="32">
        <v>1498337</v>
      </c>
      <c r="D12" s="3">
        <v>918085</v>
      </c>
      <c r="E12" s="33">
        <f t="shared" si="0"/>
        <v>200</v>
      </c>
      <c r="F12" s="3">
        <v>2416622</v>
      </c>
      <c r="G12" s="32">
        <v>199652</v>
      </c>
      <c r="H12" s="77">
        <v>1</v>
      </c>
      <c r="I12" s="77">
        <v>0</v>
      </c>
      <c r="J12" s="75">
        <f t="shared" si="1"/>
        <v>221697</v>
      </c>
      <c r="K12" s="72">
        <v>0</v>
      </c>
      <c r="L12" s="72">
        <v>85565</v>
      </c>
      <c r="M12" s="72">
        <v>0</v>
      </c>
      <c r="N12" s="72">
        <v>85565</v>
      </c>
      <c r="O12" s="103">
        <f t="shared" si="2"/>
        <v>1498337</v>
      </c>
      <c r="P12" s="104">
        <f t="shared" si="2"/>
        <v>1003650</v>
      </c>
      <c r="Q12" s="105">
        <f t="shared" si="2"/>
        <v>200</v>
      </c>
      <c r="R12" s="104">
        <f t="shared" si="2"/>
        <v>2502187</v>
      </c>
      <c r="S12" s="34">
        <f t="shared" si="3"/>
        <v>8</v>
      </c>
      <c r="T12" s="35">
        <v>3</v>
      </c>
      <c r="U12" s="35">
        <v>0</v>
      </c>
      <c r="V12" s="2">
        <v>11</v>
      </c>
      <c r="W12" s="116">
        <f t="shared" si="4"/>
        <v>0.59885882700429693</v>
      </c>
      <c r="X12" s="117">
        <f t="shared" si="5"/>
        <v>0.72727272727272729</v>
      </c>
    </row>
    <row r="13" spans="1:24" x14ac:dyDescent="0.2">
      <c r="A13" t="s">
        <v>30</v>
      </c>
      <c r="B13" t="s">
        <v>31</v>
      </c>
      <c r="C13" s="32">
        <v>110895</v>
      </c>
      <c r="D13" s="3">
        <v>221373</v>
      </c>
      <c r="E13" s="33">
        <f t="shared" si="0"/>
        <v>8156</v>
      </c>
      <c r="F13" s="3">
        <v>340424</v>
      </c>
      <c r="G13" s="32">
        <v>0</v>
      </c>
      <c r="H13" s="77">
        <v>0</v>
      </c>
      <c r="I13" s="77">
        <v>0</v>
      </c>
      <c r="J13" s="75">
        <f t="shared" si="1"/>
        <v>170212</v>
      </c>
      <c r="K13" s="72">
        <v>0</v>
      </c>
      <c r="L13" s="72">
        <v>0</v>
      </c>
      <c r="M13" s="72">
        <v>0</v>
      </c>
      <c r="N13" s="72">
        <v>0</v>
      </c>
      <c r="O13" s="103">
        <f t="shared" si="2"/>
        <v>110895</v>
      </c>
      <c r="P13" s="104">
        <f t="shared" si="2"/>
        <v>221373</v>
      </c>
      <c r="Q13" s="105">
        <f t="shared" si="2"/>
        <v>8156</v>
      </c>
      <c r="R13" s="104">
        <f t="shared" si="2"/>
        <v>340424</v>
      </c>
      <c r="S13" s="34">
        <f t="shared" si="3"/>
        <v>0</v>
      </c>
      <c r="T13" s="35">
        <v>2</v>
      </c>
      <c r="U13" s="35">
        <v>0</v>
      </c>
      <c r="V13">
        <v>2</v>
      </c>
      <c r="W13" s="116">
        <f t="shared" si="4"/>
        <v>0.33375167033840153</v>
      </c>
      <c r="X13" s="117">
        <f t="shared" si="5"/>
        <v>0</v>
      </c>
    </row>
    <row r="14" spans="1:24" x14ac:dyDescent="0.2">
      <c r="A14" t="s">
        <v>32</v>
      </c>
      <c r="B14" t="s">
        <v>33</v>
      </c>
      <c r="C14" s="32">
        <v>332655</v>
      </c>
      <c r="D14" s="3">
        <v>142345</v>
      </c>
      <c r="E14" s="33">
        <f t="shared" si="0"/>
        <v>17835</v>
      </c>
      <c r="F14" s="3">
        <v>492835</v>
      </c>
      <c r="G14" s="32">
        <v>0</v>
      </c>
      <c r="H14" s="77">
        <v>0</v>
      </c>
      <c r="I14" s="77">
        <v>0</v>
      </c>
      <c r="J14" s="75">
        <f t="shared" si="1"/>
        <v>246417.5</v>
      </c>
      <c r="K14" s="72">
        <v>0</v>
      </c>
      <c r="L14" s="72">
        <v>0</v>
      </c>
      <c r="M14" s="72">
        <v>0</v>
      </c>
      <c r="N14" s="72">
        <v>0</v>
      </c>
      <c r="O14" s="103">
        <f t="shared" si="2"/>
        <v>332655</v>
      </c>
      <c r="P14" s="104">
        <f t="shared" si="2"/>
        <v>142345</v>
      </c>
      <c r="Q14" s="105">
        <f t="shared" si="2"/>
        <v>17835</v>
      </c>
      <c r="R14" s="104">
        <f t="shared" si="2"/>
        <v>492835</v>
      </c>
      <c r="S14" s="34">
        <f t="shared" si="3"/>
        <v>2</v>
      </c>
      <c r="T14" s="35">
        <v>0</v>
      </c>
      <c r="U14" s="35">
        <v>0</v>
      </c>
      <c r="V14">
        <v>2</v>
      </c>
      <c r="W14" s="116">
        <f t="shared" si="4"/>
        <v>0.70032631578947369</v>
      </c>
      <c r="X14" s="117">
        <f t="shared" si="5"/>
        <v>1</v>
      </c>
    </row>
    <row r="15" spans="1:24" x14ac:dyDescent="0.2">
      <c r="A15" t="s">
        <v>34</v>
      </c>
      <c r="B15" s="2" t="s">
        <v>35</v>
      </c>
      <c r="C15" s="32">
        <v>1907306</v>
      </c>
      <c r="D15" s="3">
        <v>2453674</v>
      </c>
      <c r="E15" s="33">
        <f t="shared" si="0"/>
        <v>32306</v>
      </c>
      <c r="F15" s="3">
        <v>4393286</v>
      </c>
      <c r="G15" s="32">
        <v>447109</v>
      </c>
      <c r="H15" s="77">
        <v>0</v>
      </c>
      <c r="I15" s="77">
        <v>3</v>
      </c>
      <c r="J15" s="75">
        <f t="shared" si="1"/>
        <v>232128.0588235294</v>
      </c>
      <c r="K15" s="72">
        <v>217796</v>
      </c>
      <c r="L15" s="72">
        <v>93332</v>
      </c>
      <c r="M15" s="72">
        <v>-32253</v>
      </c>
      <c r="N15" s="72">
        <v>278875</v>
      </c>
      <c r="O15" s="103">
        <f t="shared" si="2"/>
        <v>2125102</v>
      </c>
      <c r="P15" s="104">
        <f t="shared" si="2"/>
        <v>2547006</v>
      </c>
      <c r="Q15" s="105">
        <f t="shared" si="2"/>
        <v>53</v>
      </c>
      <c r="R15" s="104">
        <f t="shared" si="2"/>
        <v>4672161</v>
      </c>
      <c r="S15" s="34">
        <f t="shared" si="3"/>
        <v>10</v>
      </c>
      <c r="T15" s="35">
        <v>10</v>
      </c>
      <c r="U15" s="35">
        <v>0</v>
      </c>
      <c r="V15">
        <v>20</v>
      </c>
      <c r="W15" s="116">
        <f t="shared" si="4"/>
        <v>0.45484864647820639</v>
      </c>
      <c r="X15" s="117">
        <f t="shared" si="5"/>
        <v>0.5</v>
      </c>
    </row>
    <row r="16" spans="1:24" x14ac:dyDescent="0.2">
      <c r="A16" t="s">
        <v>36</v>
      </c>
      <c r="B16" s="2" t="s">
        <v>37</v>
      </c>
      <c r="C16" s="32">
        <v>1140554</v>
      </c>
      <c r="D16" s="3">
        <v>953167</v>
      </c>
      <c r="E16" s="33">
        <f t="shared" si="0"/>
        <v>63023</v>
      </c>
      <c r="F16" s="3">
        <v>2156744</v>
      </c>
      <c r="G16" s="32">
        <v>0</v>
      </c>
      <c r="H16" s="77">
        <v>0</v>
      </c>
      <c r="I16" s="77">
        <v>0</v>
      </c>
      <c r="J16" s="75">
        <f t="shared" si="1"/>
        <v>215674.4</v>
      </c>
      <c r="K16" s="72">
        <v>0</v>
      </c>
      <c r="L16" s="72">
        <v>0</v>
      </c>
      <c r="M16" s="72">
        <v>0</v>
      </c>
      <c r="N16" s="72">
        <v>0</v>
      </c>
      <c r="O16" s="103">
        <f t="shared" si="2"/>
        <v>1140554</v>
      </c>
      <c r="P16" s="104">
        <f t="shared" si="2"/>
        <v>953167</v>
      </c>
      <c r="Q16" s="105">
        <f t="shared" si="2"/>
        <v>63023</v>
      </c>
      <c r="R16" s="104">
        <f t="shared" si="2"/>
        <v>2156744</v>
      </c>
      <c r="S16" s="34">
        <f t="shared" si="3"/>
        <v>6</v>
      </c>
      <c r="T16" s="35">
        <v>4</v>
      </c>
      <c r="U16" s="35">
        <v>0</v>
      </c>
      <c r="V16">
        <v>10</v>
      </c>
      <c r="W16" s="116">
        <f t="shared" si="4"/>
        <v>0.54474975414584847</v>
      </c>
      <c r="X16" s="117">
        <f t="shared" si="5"/>
        <v>0.6</v>
      </c>
    </row>
    <row r="17" spans="1:24" x14ac:dyDescent="0.2">
      <c r="A17" t="s">
        <v>38</v>
      </c>
      <c r="B17" t="s">
        <v>39</v>
      </c>
      <c r="C17" s="32">
        <v>717322</v>
      </c>
      <c r="D17" s="3">
        <v>531642</v>
      </c>
      <c r="E17" s="33">
        <f t="shared" si="0"/>
        <v>26970</v>
      </c>
      <c r="F17" s="3">
        <v>1275934</v>
      </c>
      <c r="G17" s="32">
        <v>0</v>
      </c>
      <c r="H17" s="77">
        <v>0</v>
      </c>
      <c r="I17" s="77">
        <v>0</v>
      </c>
      <c r="J17" s="75">
        <f t="shared" si="1"/>
        <v>255186.8</v>
      </c>
      <c r="K17" s="72">
        <v>0</v>
      </c>
      <c r="L17" s="72">
        <v>0</v>
      </c>
      <c r="M17" s="72">
        <v>0</v>
      </c>
      <c r="N17" s="72">
        <v>0</v>
      </c>
      <c r="O17" s="103">
        <f t="shared" si="2"/>
        <v>717322</v>
      </c>
      <c r="P17" s="104">
        <f t="shared" si="2"/>
        <v>531642</v>
      </c>
      <c r="Q17" s="105">
        <f t="shared" si="2"/>
        <v>26970</v>
      </c>
      <c r="R17" s="104">
        <f t="shared" si="2"/>
        <v>1275934</v>
      </c>
      <c r="S17" s="34">
        <f t="shared" si="3"/>
        <v>4</v>
      </c>
      <c r="T17" s="35">
        <v>1</v>
      </c>
      <c r="U17" s="35">
        <v>0</v>
      </c>
      <c r="V17">
        <v>5</v>
      </c>
      <c r="W17" s="116">
        <f t="shared" si="4"/>
        <v>0.57433360769405684</v>
      </c>
      <c r="X17" s="117">
        <f t="shared" si="5"/>
        <v>0.8</v>
      </c>
    </row>
    <row r="18" spans="1:24" x14ac:dyDescent="0.2">
      <c r="A18" t="s">
        <v>40</v>
      </c>
      <c r="B18" t="s">
        <v>41</v>
      </c>
      <c r="C18" s="32">
        <v>655822</v>
      </c>
      <c r="D18" s="3">
        <v>328194</v>
      </c>
      <c r="E18" s="33">
        <f t="shared" si="0"/>
        <v>51945</v>
      </c>
      <c r="F18" s="3">
        <v>1035961</v>
      </c>
      <c r="G18" s="32">
        <v>0</v>
      </c>
      <c r="H18" s="77">
        <v>0</v>
      </c>
      <c r="I18" s="77">
        <v>0</v>
      </c>
      <c r="J18" s="75">
        <f t="shared" si="1"/>
        <v>258990.25</v>
      </c>
      <c r="K18" s="72">
        <v>0</v>
      </c>
      <c r="L18" s="72">
        <v>0</v>
      </c>
      <c r="M18" s="72">
        <v>0</v>
      </c>
      <c r="N18" s="72">
        <v>0</v>
      </c>
      <c r="O18" s="103">
        <f t="shared" si="2"/>
        <v>655822</v>
      </c>
      <c r="P18" s="104">
        <f t="shared" si="2"/>
        <v>328194</v>
      </c>
      <c r="Q18" s="105">
        <f t="shared" si="2"/>
        <v>51945</v>
      </c>
      <c r="R18" s="104">
        <f t="shared" si="2"/>
        <v>1035961</v>
      </c>
      <c r="S18" s="34">
        <f t="shared" si="3"/>
        <v>3</v>
      </c>
      <c r="T18" s="35">
        <v>1</v>
      </c>
      <c r="U18" s="35">
        <v>0</v>
      </c>
      <c r="V18">
        <v>4</v>
      </c>
      <c r="W18" s="116">
        <f t="shared" si="4"/>
        <v>0.66647493536690461</v>
      </c>
      <c r="X18" s="117">
        <f t="shared" si="5"/>
        <v>0.75</v>
      </c>
    </row>
    <row r="19" spans="1:24" x14ac:dyDescent="0.2">
      <c r="A19" t="s">
        <v>42</v>
      </c>
      <c r="B19" t="s">
        <v>43</v>
      </c>
      <c r="C19" s="32">
        <v>824915</v>
      </c>
      <c r="D19" s="3">
        <v>561752</v>
      </c>
      <c r="E19" s="33">
        <f t="shared" si="0"/>
        <v>48742</v>
      </c>
      <c r="F19" s="3">
        <v>1435409</v>
      </c>
      <c r="G19" s="32">
        <v>239909</v>
      </c>
      <c r="H19" s="77">
        <v>1</v>
      </c>
      <c r="I19" s="77">
        <v>0</v>
      </c>
      <c r="J19" s="75">
        <f t="shared" si="1"/>
        <v>239100</v>
      </c>
      <c r="K19" s="72">
        <v>0</v>
      </c>
      <c r="L19" s="72">
        <v>91855</v>
      </c>
      <c r="M19" s="72">
        <v>-25581</v>
      </c>
      <c r="N19" s="72">
        <v>66274</v>
      </c>
      <c r="O19" s="103">
        <f t="shared" si="2"/>
        <v>824915</v>
      </c>
      <c r="P19" s="104">
        <f t="shared" si="2"/>
        <v>653607</v>
      </c>
      <c r="Q19" s="105">
        <f t="shared" si="2"/>
        <v>23161</v>
      </c>
      <c r="R19" s="104">
        <f t="shared" si="2"/>
        <v>1501683</v>
      </c>
      <c r="S19" s="34">
        <f t="shared" si="3"/>
        <v>5</v>
      </c>
      <c r="T19" s="35">
        <v>1</v>
      </c>
      <c r="U19" s="35">
        <v>0</v>
      </c>
      <c r="V19">
        <v>6</v>
      </c>
      <c r="W19" s="116">
        <f t="shared" si="4"/>
        <v>0.55793217821581287</v>
      </c>
      <c r="X19" s="117">
        <f t="shared" si="5"/>
        <v>0.83333333333333337</v>
      </c>
    </row>
    <row r="20" spans="1:24" x14ac:dyDescent="0.2">
      <c r="A20" t="s">
        <v>44</v>
      </c>
      <c r="B20" t="s">
        <v>45</v>
      </c>
      <c r="C20" s="32">
        <v>747115</v>
      </c>
      <c r="D20" s="3">
        <v>359668</v>
      </c>
      <c r="E20" s="33">
        <f t="shared" si="0"/>
        <v>95388</v>
      </c>
      <c r="F20" s="3">
        <v>1202171</v>
      </c>
      <c r="G20" s="32">
        <v>267443</v>
      </c>
      <c r="H20" s="77">
        <v>1</v>
      </c>
      <c r="I20" s="77">
        <v>2</v>
      </c>
      <c r="J20" s="75">
        <f t="shared" si="1"/>
        <v>233682</v>
      </c>
      <c r="K20" s="72">
        <v>160339</v>
      </c>
      <c r="L20" s="72">
        <v>244462</v>
      </c>
      <c r="M20" s="72">
        <v>28799</v>
      </c>
      <c r="N20" s="72">
        <v>433600</v>
      </c>
      <c r="O20" s="103">
        <f t="shared" si="2"/>
        <v>907454</v>
      </c>
      <c r="P20" s="104">
        <f t="shared" si="2"/>
        <v>604130</v>
      </c>
      <c r="Q20" s="105">
        <f t="shared" si="2"/>
        <v>124187</v>
      </c>
      <c r="R20" s="104">
        <f t="shared" si="2"/>
        <v>1635771</v>
      </c>
      <c r="S20" s="34">
        <f t="shared" si="3"/>
        <v>5</v>
      </c>
      <c r="T20" s="35">
        <v>2</v>
      </c>
      <c r="U20" s="35">
        <v>0</v>
      </c>
      <c r="V20">
        <v>7</v>
      </c>
      <c r="W20" s="116">
        <f t="shared" si="4"/>
        <v>0.60033316044626039</v>
      </c>
      <c r="X20" s="117">
        <f t="shared" si="5"/>
        <v>0.7142857142857143</v>
      </c>
    </row>
    <row r="21" spans="1:24" x14ac:dyDescent="0.2">
      <c r="A21" t="s">
        <v>46</v>
      </c>
      <c r="B21" t="s">
        <v>47</v>
      </c>
      <c r="C21" s="32">
        <v>203437</v>
      </c>
      <c r="D21" s="3">
        <v>422606</v>
      </c>
      <c r="E21" s="33">
        <f t="shared" si="0"/>
        <v>12356</v>
      </c>
      <c r="F21" s="3">
        <v>638399</v>
      </c>
      <c r="G21" s="32">
        <v>0</v>
      </c>
      <c r="H21" s="77">
        <v>0</v>
      </c>
      <c r="I21" s="77">
        <v>0</v>
      </c>
      <c r="J21" s="75">
        <f t="shared" si="1"/>
        <v>319199.5</v>
      </c>
      <c r="K21" s="72">
        <v>0</v>
      </c>
      <c r="L21" s="72">
        <v>0</v>
      </c>
      <c r="M21" s="72">
        <v>0</v>
      </c>
      <c r="N21" s="72">
        <v>0</v>
      </c>
      <c r="O21" s="103">
        <f t="shared" si="2"/>
        <v>203437</v>
      </c>
      <c r="P21" s="104">
        <f t="shared" si="2"/>
        <v>422606</v>
      </c>
      <c r="Q21" s="105">
        <f t="shared" si="2"/>
        <v>12356</v>
      </c>
      <c r="R21" s="104">
        <f t="shared" si="2"/>
        <v>638399</v>
      </c>
      <c r="S21" s="34">
        <f t="shared" si="3"/>
        <v>0</v>
      </c>
      <c r="T21" s="35">
        <v>2</v>
      </c>
      <c r="U21" s="35">
        <v>0</v>
      </c>
      <c r="V21">
        <v>2</v>
      </c>
      <c r="W21" s="116">
        <f t="shared" si="4"/>
        <v>0.32495691190541226</v>
      </c>
      <c r="X21" s="117">
        <f t="shared" si="5"/>
        <v>0</v>
      </c>
    </row>
    <row r="22" spans="1:24" x14ac:dyDescent="0.2">
      <c r="A22" t="s">
        <v>48</v>
      </c>
      <c r="B22" s="2" t="s">
        <v>49</v>
      </c>
      <c r="C22" s="32">
        <v>856306</v>
      </c>
      <c r="D22" s="3">
        <v>1060934</v>
      </c>
      <c r="E22" s="33">
        <f t="shared" si="0"/>
        <v>9524</v>
      </c>
      <c r="F22" s="3">
        <v>1926764</v>
      </c>
      <c r="G22" s="32">
        <v>0</v>
      </c>
      <c r="H22" s="77">
        <v>0</v>
      </c>
      <c r="I22" s="77">
        <v>0</v>
      </c>
      <c r="J22" s="75">
        <f t="shared" si="1"/>
        <v>240845.5</v>
      </c>
      <c r="K22" s="72">
        <v>0</v>
      </c>
      <c r="L22" s="72">
        <v>0</v>
      </c>
      <c r="M22" s="72">
        <v>0</v>
      </c>
      <c r="N22" s="72">
        <v>0</v>
      </c>
      <c r="O22" s="103">
        <f t="shared" si="2"/>
        <v>856306</v>
      </c>
      <c r="P22" s="104">
        <f t="shared" si="2"/>
        <v>1060934</v>
      </c>
      <c r="Q22" s="105">
        <f t="shared" si="2"/>
        <v>9524</v>
      </c>
      <c r="R22" s="104">
        <f t="shared" si="2"/>
        <v>1926764</v>
      </c>
      <c r="S22" s="34">
        <f t="shared" si="3"/>
        <v>4</v>
      </c>
      <c r="T22" s="35">
        <v>4</v>
      </c>
      <c r="U22" s="35">
        <v>0</v>
      </c>
      <c r="V22">
        <v>8</v>
      </c>
      <c r="W22" s="116">
        <f t="shared" si="4"/>
        <v>0.44663474578039264</v>
      </c>
      <c r="X22" s="117">
        <f t="shared" si="5"/>
        <v>0.5</v>
      </c>
    </row>
    <row r="23" spans="1:24" x14ac:dyDescent="0.2">
      <c r="A23" t="s">
        <v>50</v>
      </c>
      <c r="B23" t="s">
        <v>51</v>
      </c>
      <c r="C23" s="32">
        <v>343498</v>
      </c>
      <c r="D23" s="3">
        <v>1967942</v>
      </c>
      <c r="E23" s="33">
        <f t="shared" si="0"/>
        <v>422532</v>
      </c>
      <c r="F23" s="3">
        <v>2733972</v>
      </c>
      <c r="G23" s="32">
        <v>1015125</v>
      </c>
      <c r="H23" s="77">
        <v>0</v>
      </c>
      <c r="I23" s="77">
        <v>4</v>
      </c>
      <c r="J23" s="75">
        <f t="shared" si="1"/>
        <v>286474.5</v>
      </c>
      <c r="K23" s="72">
        <v>353859</v>
      </c>
      <c r="L23" s="72">
        <v>60363</v>
      </c>
      <c r="M23" s="72">
        <v>-249816</v>
      </c>
      <c r="N23" s="72">
        <v>164406</v>
      </c>
      <c r="O23" s="103">
        <f t="shared" si="2"/>
        <v>697357</v>
      </c>
      <c r="P23" s="104">
        <f t="shared" si="2"/>
        <v>2028305</v>
      </c>
      <c r="Q23" s="105">
        <f t="shared" si="2"/>
        <v>172716</v>
      </c>
      <c r="R23" s="104">
        <f t="shared" si="2"/>
        <v>2898378</v>
      </c>
      <c r="S23" s="34">
        <f t="shared" si="3"/>
        <v>0</v>
      </c>
      <c r="T23" s="35">
        <v>10</v>
      </c>
      <c r="U23" s="35">
        <v>0</v>
      </c>
      <c r="V23">
        <v>10</v>
      </c>
      <c r="W23" s="116">
        <f t="shared" si="4"/>
        <v>0.25584867089169533</v>
      </c>
      <c r="X23" s="117">
        <f t="shared" si="5"/>
        <v>0</v>
      </c>
    </row>
    <row r="24" spans="1:24" x14ac:dyDescent="0.2">
      <c r="A24" s="2" t="s">
        <v>52</v>
      </c>
      <c r="B24" s="2" t="s">
        <v>53</v>
      </c>
      <c r="C24" s="32">
        <v>1786980</v>
      </c>
      <c r="D24" s="3">
        <v>2177618</v>
      </c>
      <c r="E24" s="33">
        <f t="shared" si="0"/>
        <v>105062</v>
      </c>
      <c r="F24" s="3">
        <v>4069660</v>
      </c>
      <c r="G24" s="32">
        <v>0</v>
      </c>
      <c r="H24" s="77">
        <v>0</v>
      </c>
      <c r="I24" s="77">
        <v>0</v>
      </c>
      <c r="J24" s="75">
        <f t="shared" si="1"/>
        <v>254353.75</v>
      </c>
      <c r="K24" s="72">
        <v>0</v>
      </c>
      <c r="L24" s="72">
        <v>0</v>
      </c>
      <c r="M24" s="72">
        <v>0</v>
      </c>
      <c r="N24" s="72">
        <v>0</v>
      </c>
      <c r="O24" s="103">
        <f t="shared" si="2"/>
        <v>1786980</v>
      </c>
      <c r="P24" s="104">
        <f t="shared" si="2"/>
        <v>2177618</v>
      </c>
      <c r="Q24" s="105">
        <f t="shared" si="2"/>
        <v>105062</v>
      </c>
      <c r="R24" s="104">
        <f t="shared" si="2"/>
        <v>4069660</v>
      </c>
      <c r="S24" s="34">
        <f t="shared" si="3"/>
        <v>7</v>
      </c>
      <c r="T24" s="35">
        <v>9</v>
      </c>
      <c r="U24" s="35">
        <v>0</v>
      </c>
      <c r="V24">
        <v>16</v>
      </c>
      <c r="W24" s="116">
        <f t="shared" si="4"/>
        <v>0.45073422324281048</v>
      </c>
      <c r="X24" s="117">
        <f t="shared" si="5"/>
        <v>0.4375</v>
      </c>
    </row>
    <row r="25" spans="1:24" x14ac:dyDescent="0.2">
      <c r="A25" t="s">
        <v>54</v>
      </c>
      <c r="B25" t="s">
        <v>55</v>
      </c>
      <c r="C25" s="32">
        <v>993371</v>
      </c>
      <c r="D25" s="3">
        <v>1234204</v>
      </c>
      <c r="E25" s="33">
        <f t="shared" si="0"/>
        <v>136163</v>
      </c>
      <c r="F25" s="3">
        <v>2363738</v>
      </c>
      <c r="G25" s="32">
        <v>0</v>
      </c>
      <c r="H25" s="77">
        <v>0</v>
      </c>
      <c r="I25" s="77">
        <v>0</v>
      </c>
      <c r="J25" s="75">
        <f t="shared" si="1"/>
        <v>295467.25</v>
      </c>
      <c r="K25" s="72">
        <v>0</v>
      </c>
      <c r="L25" s="72">
        <v>0</v>
      </c>
      <c r="M25" s="72">
        <v>0</v>
      </c>
      <c r="N25" s="72">
        <v>0</v>
      </c>
      <c r="O25" s="103">
        <f t="shared" si="2"/>
        <v>993371</v>
      </c>
      <c r="P25" s="104">
        <f t="shared" si="2"/>
        <v>1234204</v>
      </c>
      <c r="Q25" s="105">
        <f t="shared" si="2"/>
        <v>136163</v>
      </c>
      <c r="R25" s="104">
        <f t="shared" si="2"/>
        <v>2363738</v>
      </c>
      <c r="S25" s="34">
        <f t="shared" si="3"/>
        <v>3</v>
      </c>
      <c r="T25" s="35">
        <v>5</v>
      </c>
      <c r="U25" s="35">
        <v>0</v>
      </c>
      <c r="V25">
        <v>8</v>
      </c>
      <c r="W25" s="116">
        <f t="shared" si="4"/>
        <v>0.44594278531587039</v>
      </c>
      <c r="X25" s="117">
        <f t="shared" si="5"/>
        <v>0.375</v>
      </c>
    </row>
    <row r="26" spans="1:24" x14ac:dyDescent="0.2">
      <c r="A26" t="s">
        <v>56</v>
      </c>
      <c r="B26" t="s">
        <v>57</v>
      </c>
      <c r="C26" s="32">
        <v>468483</v>
      </c>
      <c r="D26" s="3">
        <v>495687</v>
      </c>
      <c r="E26" s="33">
        <f t="shared" si="0"/>
        <v>21969</v>
      </c>
      <c r="F26" s="3">
        <v>986139</v>
      </c>
      <c r="G26" s="32">
        <v>0</v>
      </c>
      <c r="H26" s="77">
        <v>0</v>
      </c>
      <c r="I26" s="77">
        <v>0</v>
      </c>
      <c r="J26" s="75">
        <f t="shared" si="1"/>
        <v>197227.8</v>
      </c>
      <c r="K26" s="72">
        <v>0</v>
      </c>
      <c r="L26" s="72">
        <v>0</v>
      </c>
      <c r="M26" s="72">
        <v>0</v>
      </c>
      <c r="N26" s="72">
        <v>0</v>
      </c>
      <c r="O26" s="103">
        <f t="shared" si="2"/>
        <v>468483</v>
      </c>
      <c r="P26" s="104">
        <f t="shared" si="2"/>
        <v>495687</v>
      </c>
      <c r="Q26" s="105">
        <f t="shared" si="2"/>
        <v>21969</v>
      </c>
      <c r="R26" s="104">
        <f t="shared" si="2"/>
        <v>986139</v>
      </c>
      <c r="S26" s="34">
        <f t="shared" si="3"/>
        <v>2</v>
      </c>
      <c r="T26" s="35">
        <v>3</v>
      </c>
      <c r="U26" s="35">
        <v>0</v>
      </c>
      <c r="V26">
        <v>5</v>
      </c>
      <c r="W26" s="116">
        <f t="shared" si="4"/>
        <v>0.48589252932574128</v>
      </c>
      <c r="X26" s="117">
        <f t="shared" si="5"/>
        <v>0.4</v>
      </c>
    </row>
    <row r="27" spans="1:24" x14ac:dyDescent="0.2">
      <c r="A27" t="s">
        <v>58</v>
      </c>
      <c r="B27" t="s">
        <v>59</v>
      </c>
      <c r="C27" s="32">
        <v>1135724</v>
      </c>
      <c r="D27" s="3">
        <v>1136020</v>
      </c>
      <c r="E27" s="33">
        <f t="shared" si="0"/>
        <v>54044</v>
      </c>
      <c r="F27" s="3">
        <v>2325788</v>
      </c>
      <c r="G27" s="32">
        <v>0</v>
      </c>
      <c r="H27" s="77">
        <v>0</v>
      </c>
      <c r="I27" s="77">
        <v>0</v>
      </c>
      <c r="J27" s="75">
        <f t="shared" si="1"/>
        <v>258420.88888888888</v>
      </c>
      <c r="K27" s="72">
        <v>0</v>
      </c>
      <c r="L27" s="72">
        <v>0</v>
      </c>
      <c r="M27" s="72">
        <v>0</v>
      </c>
      <c r="N27" s="72">
        <v>0</v>
      </c>
      <c r="O27" s="103">
        <f t="shared" si="2"/>
        <v>1135724</v>
      </c>
      <c r="P27" s="104">
        <f t="shared" si="2"/>
        <v>1136020</v>
      </c>
      <c r="Q27" s="105">
        <f t="shared" si="2"/>
        <v>54044</v>
      </c>
      <c r="R27" s="104">
        <f t="shared" si="2"/>
        <v>2325788</v>
      </c>
      <c r="S27" s="34">
        <f t="shared" si="3"/>
        <v>5</v>
      </c>
      <c r="T27" s="35">
        <v>4</v>
      </c>
      <c r="U27" s="35">
        <v>0</v>
      </c>
      <c r="V27">
        <v>9</v>
      </c>
      <c r="W27" s="116">
        <f t="shared" si="4"/>
        <v>0.49993485181428893</v>
      </c>
      <c r="X27" s="117">
        <f t="shared" si="5"/>
        <v>0.55555555555555558</v>
      </c>
    </row>
    <row r="28" spans="1:24" x14ac:dyDescent="0.2">
      <c r="A28" t="s">
        <v>60</v>
      </c>
      <c r="B28" t="s">
        <v>61</v>
      </c>
      <c r="C28" s="32">
        <v>211418</v>
      </c>
      <c r="D28" s="3">
        <v>189971</v>
      </c>
      <c r="E28" s="33">
        <f t="shared" si="0"/>
        <v>9132</v>
      </c>
      <c r="F28" s="3">
        <v>410521</v>
      </c>
      <c r="G28" s="32">
        <v>0</v>
      </c>
      <c r="H28" s="77">
        <v>0</v>
      </c>
      <c r="I28" s="77">
        <v>0</v>
      </c>
      <c r="J28" s="75">
        <f t="shared" si="1"/>
        <v>410521</v>
      </c>
      <c r="K28" s="72">
        <v>0</v>
      </c>
      <c r="L28" s="72">
        <v>0</v>
      </c>
      <c r="M28" s="72">
        <v>0</v>
      </c>
      <c r="N28" s="72">
        <v>0</v>
      </c>
      <c r="O28" s="103">
        <f t="shared" si="2"/>
        <v>211418</v>
      </c>
      <c r="P28" s="104">
        <f t="shared" si="2"/>
        <v>189971</v>
      </c>
      <c r="Q28" s="105">
        <f t="shared" si="2"/>
        <v>9132</v>
      </c>
      <c r="R28" s="104">
        <f t="shared" si="2"/>
        <v>410521</v>
      </c>
      <c r="S28" s="34">
        <f t="shared" si="3"/>
        <v>1</v>
      </c>
      <c r="T28" s="35">
        <v>0</v>
      </c>
      <c r="U28" s="35">
        <v>0</v>
      </c>
      <c r="V28">
        <v>1</v>
      </c>
      <c r="W28" s="116">
        <f t="shared" si="4"/>
        <v>0.52671597876374288</v>
      </c>
      <c r="X28" s="117">
        <f t="shared" si="5"/>
        <v>1</v>
      </c>
    </row>
    <row r="29" spans="1:24" x14ac:dyDescent="0.2">
      <c r="A29" t="s">
        <v>62</v>
      </c>
      <c r="B29" t="s">
        <v>63</v>
      </c>
      <c r="C29" s="32">
        <v>486513</v>
      </c>
      <c r="D29" s="3">
        <v>178071</v>
      </c>
      <c r="E29" s="33">
        <f t="shared" si="0"/>
        <v>18487</v>
      </c>
      <c r="F29" s="3">
        <v>683071</v>
      </c>
      <c r="G29" s="32">
        <v>0</v>
      </c>
      <c r="H29" s="77">
        <v>0</v>
      </c>
      <c r="I29" s="77">
        <v>0</v>
      </c>
      <c r="J29" s="75">
        <f t="shared" si="1"/>
        <v>227690.33333333334</v>
      </c>
      <c r="K29" s="72">
        <v>0</v>
      </c>
      <c r="L29" s="72">
        <v>0</v>
      </c>
      <c r="M29" s="72">
        <v>0</v>
      </c>
      <c r="N29" s="72">
        <v>0</v>
      </c>
      <c r="O29" s="103">
        <f t="shared" si="2"/>
        <v>486513</v>
      </c>
      <c r="P29" s="104">
        <f t="shared" si="2"/>
        <v>178071</v>
      </c>
      <c r="Q29" s="105">
        <f t="shared" si="2"/>
        <v>18487</v>
      </c>
      <c r="R29" s="104">
        <f t="shared" si="2"/>
        <v>683071</v>
      </c>
      <c r="S29" s="34">
        <f t="shared" si="3"/>
        <v>3</v>
      </c>
      <c r="T29" s="35">
        <v>0</v>
      </c>
      <c r="U29" s="35">
        <v>0</v>
      </c>
      <c r="V29">
        <v>3</v>
      </c>
      <c r="W29" s="116">
        <f t="shared" si="4"/>
        <v>0.73205644433209349</v>
      </c>
      <c r="X29" s="117">
        <f t="shared" si="5"/>
        <v>1</v>
      </c>
    </row>
    <row r="30" spans="1:24" x14ac:dyDescent="0.2">
      <c r="A30" t="s">
        <v>64</v>
      </c>
      <c r="B30" t="s">
        <v>65</v>
      </c>
      <c r="C30" s="32">
        <v>330884</v>
      </c>
      <c r="D30" s="3">
        <v>224848</v>
      </c>
      <c r="E30" s="33">
        <f t="shared" si="0"/>
        <v>30921</v>
      </c>
      <c r="F30" s="3">
        <v>586653</v>
      </c>
      <c r="G30" s="32">
        <v>0</v>
      </c>
      <c r="H30" s="77">
        <v>0</v>
      </c>
      <c r="I30" s="77">
        <v>0</v>
      </c>
      <c r="J30" s="75">
        <f t="shared" si="1"/>
        <v>293326.5</v>
      </c>
      <c r="K30" s="72">
        <v>0</v>
      </c>
      <c r="L30" s="72">
        <v>0</v>
      </c>
      <c r="M30" s="72">
        <v>0</v>
      </c>
      <c r="N30" s="72">
        <v>0</v>
      </c>
      <c r="O30" s="103">
        <f t="shared" si="2"/>
        <v>330884</v>
      </c>
      <c r="P30" s="104">
        <f t="shared" si="2"/>
        <v>224848</v>
      </c>
      <c r="Q30" s="105">
        <f t="shared" si="2"/>
        <v>30921</v>
      </c>
      <c r="R30" s="104">
        <f t="shared" si="2"/>
        <v>586653</v>
      </c>
      <c r="S30" s="34">
        <f t="shared" si="3"/>
        <v>1</v>
      </c>
      <c r="T30" s="35">
        <v>1</v>
      </c>
      <c r="U30" s="35">
        <v>0</v>
      </c>
      <c r="V30">
        <v>2</v>
      </c>
      <c r="W30" s="116">
        <f t="shared" si="4"/>
        <v>0.59540210029294693</v>
      </c>
      <c r="X30" s="117">
        <f t="shared" si="5"/>
        <v>0.5</v>
      </c>
    </row>
    <row r="31" spans="1:24" x14ac:dyDescent="0.2">
      <c r="A31" t="s">
        <v>66</v>
      </c>
      <c r="B31" t="s">
        <v>67</v>
      </c>
      <c r="C31" s="32">
        <v>303190</v>
      </c>
      <c r="D31" s="3">
        <v>238754</v>
      </c>
      <c r="E31" s="33">
        <f t="shared" si="0"/>
        <v>14105</v>
      </c>
      <c r="F31" s="3">
        <v>556049</v>
      </c>
      <c r="G31" s="32">
        <v>0</v>
      </c>
      <c r="H31" s="77">
        <v>0</v>
      </c>
      <c r="I31" s="77">
        <v>0</v>
      </c>
      <c r="J31" s="75">
        <f t="shared" si="1"/>
        <v>278024.5</v>
      </c>
      <c r="K31" s="72">
        <v>0</v>
      </c>
      <c r="L31" s="72">
        <v>0</v>
      </c>
      <c r="M31" s="72">
        <v>0</v>
      </c>
      <c r="N31" s="72">
        <v>0</v>
      </c>
      <c r="O31" s="103">
        <f t="shared" si="2"/>
        <v>303190</v>
      </c>
      <c r="P31" s="104">
        <f t="shared" si="2"/>
        <v>238754</v>
      </c>
      <c r="Q31" s="105">
        <f t="shared" si="2"/>
        <v>14105</v>
      </c>
      <c r="R31" s="104">
        <f t="shared" si="2"/>
        <v>556049</v>
      </c>
      <c r="S31" s="34">
        <f t="shared" si="3"/>
        <v>2</v>
      </c>
      <c r="T31" s="35">
        <v>0</v>
      </c>
      <c r="U31" s="35">
        <v>0</v>
      </c>
      <c r="V31">
        <v>2</v>
      </c>
      <c r="W31" s="116">
        <f t="shared" si="4"/>
        <v>0.55944894675464618</v>
      </c>
      <c r="X31" s="117">
        <f t="shared" si="5"/>
        <v>1</v>
      </c>
    </row>
    <row r="32" spans="1:24" x14ac:dyDescent="0.2">
      <c r="A32" t="s">
        <v>68</v>
      </c>
      <c r="B32" t="s">
        <v>69</v>
      </c>
      <c r="C32" s="32">
        <v>1384170</v>
      </c>
      <c r="D32" s="3">
        <v>1532240</v>
      </c>
      <c r="E32" s="33">
        <f t="shared" si="0"/>
        <v>71823</v>
      </c>
      <c r="F32" s="3">
        <v>2988233</v>
      </c>
      <c r="G32" s="32">
        <v>0</v>
      </c>
      <c r="H32" s="77">
        <v>0</v>
      </c>
      <c r="I32" s="77">
        <v>0</v>
      </c>
      <c r="J32" s="75">
        <f t="shared" si="1"/>
        <v>229864.07692307694</v>
      </c>
      <c r="K32" s="72">
        <v>0</v>
      </c>
      <c r="L32" s="72">
        <v>0</v>
      </c>
      <c r="M32" s="72">
        <v>0</v>
      </c>
      <c r="N32" s="72">
        <v>0</v>
      </c>
      <c r="O32" s="103">
        <f t="shared" si="2"/>
        <v>1384170</v>
      </c>
      <c r="P32" s="104">
        <f t="shared" si="2"/>
        <v>1532240</v>
      </c>
      <c r="Q32" s="105">
        <f t="shared" si="2"/>
        <v>71823</v>
      </c>
      <c r="R32" s="104">
        <f t="shared" si="2"/>
        <v>2988233</v>
      </c>
      <c r="S32" s="34">
        <f t="shared" si="3"/>
        <v>6</v>
      </c>
      <c r="T32" s="35">
        <v>7</v>
      </c>
      <c r="U32" s="35">
        <v>0</v>
      </c>
      <c r="V32">
        <v>13</v>
      </c>
      <c r="W32" s="116">
        <f t="shared" si="4"/>
        <v>0.4746143374902706</v>
      </c>
      <c r="X32" s="117">
        <f t="shared" si="5"/>
        <v>0.46153846153846156</v>
      </c>
    </row>
    <row r="33" spans="1:24" x14ac:dyDescent="0.2">
      <c r="A33" t="s">
        <v>70</v>
      </c>
      <c r="B33" t="s">
        <v>71</v>
      </c>
      <c r="C33" s="32">
        <v>274017</v>
      </c>
      <c r="D33" s="3">
        <v>299841</v>
      </c>
      <c r="E33" s="33">
        <f t="shared" si="0"/>
        <v>13656</v>
      </c>
      <c r="F33" s="3">
        <v>587514</v>
      </c>
      <c r="G33" s="32">
        <v>0</v>
      </c>
      <c r="H33" s="77">
        <v>0</v>
      </c>
      <c r="I33" s="77">
        <v>0</v>
      </c>
      <c r="J33" s="75">
        <f t="shared" si="1"/>
        <v>195838</v>
      </c>
      <c r="K33" s="72">
        <v>0</v>
      </c>
      <c r="L33" s="72">
        <v>0</v>
      </c>
      <c r="M33" s="72">
        <v>0</v>
      </c>
      <c r="N33" s="72">
        <v>0</v>
      </c>
      <c r="O33" s="103">
        <f t="shared" si="2"/>
        <v>274017</v>
      </c>
      <c r="P33" s="104">
        <f t="shared" si="2"/>
        <v>299841</v>
      </c>
      <c r="Q33" s="105">
        <f t="shared" si="2"/>
        <v>13656</v>
      </c>
      <c r="R33" s="104">
        <f t="shared" si="2"/>
        <v>587514</v>
      </c>
      <c r="S33" s="34">
        <f t="shared" si="3"/>
        <v>2</v>
      </c>
      <c r="T33" s="35">
        <v>1</v>
      </c>
      <c r="U33" s="35">
        <v>0</v>
      </c>
      <c r="V33">
        <v>3</v>
      </c>
      <c r="W33" s="116">
        <f t="shared" si="4"/>
        <v>0.47749966019468232</v>
      </c>
      <c r="X33" s="117">
        <f t="shared" si="5"/>
        <v>0.66666666666666663</v>
      </c>
    </row>
    <row r="34" spans="1:24" x14ac:dyDescent="0.2">
      <c r="A34" t="s">
        <v>72</v>
      </c>
      <c r="B34" t="s">
        <v>73</v>
      </c>
      <c r="C34" s="32">
        <v>2235461</v>
      </c>
      <c r="D34" s="3">
        <v>3051701</v>
      </c>
      <c r="E34" s="33">
        <f t="shared" si="0"/>
        <v>1661514</v>
      </c>
      <c r="F34" s="3">
        <v>6948676</v>
      </c>
      <c r="G34" s="32">
        <v>175622</v>
      </c>
      <c r="H34" s="77">
        <v>0</v>
      </c>
      <c r="I34" s="77">
        <v>1</v>
      </c>
      <c r="J34" s="75">
        <f t="shared" si="1"/>
        <v>225768.46666666667</v>
      </c>
      <c r="K34" s="72">
        <v>67731</v>
      </c>
      <c r="L34" s="72">
        <v>40844</v>
      </c>
      <c r="M34" s="72">
        <v>-58428</v>
      </c>
      <c r="N34" s="72">
        <v>50147</v>
      </c>
      <c r="O34" s="103">
        <f t="shared" si="2"/>
        <v>2303192</v>
      </c>
      <c r="P34" s="104">
        <f t="shared" si="2"/>
        <v>3092545</v>
      </c>
      <c r="Q34" s="105">
        <f t="shared" si="2"/>
        <v>1603086</v>
      </c>
      <c r="R34" s="104">
        <f t="shared" si="2"/>
        <v>6998823</v>
      </c>
      <c r="S34" s="34">
        <f t="shared" si="3"/>
        <v>12</v>
      </c>
      <c r="T34" s="35">
        <v>19</v>
      </c>
      <c r="U34" s="35">
        <v>0</v>
      </c>
      <c r="V34">
        <v>31</v>
      </c>
      <c r="W34" s="116">
        <f t="shared" si="4"/>
        <v>0.42685401456742611</v>
      </c>
      <c r="X34" s="117">
        <f t="shared" si="5"/>
        <v>0.38709677419354838</v>
      </c>
    </row>
    <row r="35" spans="1:24" x14ac:dyDescent="0.2">
      <c r="A35" t="s">
        <v>74</v>
      </c>
      <c r="B35" s="2" t="s">
        <v>75</v>
      </c>
      <c r="C35" s="32">
        <v>1514806</v>
      </c>
      <c r="D35" s="3">
        <v>1193600</v>
      </c>
      <c r="E35" s="33">
        <f t="shared" si="0"/>
        <v>71394</v>
      </c>
      <c r="F35" s="3">
        <v>2779800</v>
      </c>
      <c r="G35" s="32">
        <v>400940</v>
      </c>
      <c r="H35" s="77">
        <v>2</v>
      </c>
      <c r="I35" s="77">
        <v>0</v>
      </c>
      <c r="J35" s="75">
        <f t="shared" ref="J35:J52" si="6">(F35-G35)/(V35-SUM(H35:I35))</f>
        <v>237886</v>
      </c>
      <c r="K35" s="72">
        <v>0</v>
      </c>
      <c r="L35" s="72">
        <v>157807</v>
      </c>
      <c r="M35" s="72">
        <v>-32724</v>
      </c>
      <c r="N35" s="72">
        <v>125083</v>
      </c>
      <c r="O35" s="103">
        <f t="shared" ref="O35:R52" si="7">C35+K35</f>
        <v>1514806</v>
      </c>
      <c r="P35" s="104">
        <f t="shared" si="7"/>
        <v>1351407</v>
      </c>
      <c r="Q35" s="105">
        <f t="shared" si="7"/>
        <v>38670</v>
      </c>
      <c r="R35" s="104">
        <f t="shared" si="7"/>
        <v>2904883</v>
      </c>
      <c r="S35" s="34">
        <f t="shared" ref="S35:S51" si="8">V35-T35-U35</f>
        <v>7</v>
      </c>
      <c r="T35" s="35">
        <v>5</v>
      </c>
      <c r="U35" s="35">
        <v>0</v>
      </c>
      <c r="V35">
        <v>12</v>
      </c>
      <c r="W35" s="116">
        <f t="shared" si="4"/>
        <v>0.52850433655837858</v>
      </c>
      <c r="X35" s="117">
        <f t="shared" si="5"/>
        <v>0.58333333333333337</v>
      </c>
    </row>
    <row r="36" spans="1:24" x14ac:dyDescent="0.2">
      <c r="A36" t="s">
        <v>76</v>
      </c>
      <c r="B36" t="s">
        <v>77</v>
      </c>
      <c r="C36" s="32">
        <v>127251</v>
      </c>
      <c r="D36" s="3">
        <v>151173</v>
      </c>
      <c r="E36" s="33">
        <f t="shared" si="0"/>
        <v>7234</v>
      </c>
      <c r="F36" s="3">
        <v>285658</v>
      </c>
      <c r="G36" s="32">
        <v>0</v>
      </c>
      <c r="H36" s="77">
        <v>0</v>
      </c>
      <c r="I36" s="77">
        <v>0</v>
      </c>
      <c r="J36" s="75">
        <f t="shared" si="6"/>
        <v>285658</v>
      </c>
      <c r="K36" s="72">
        <v>0</v>
      </c>
      <c r="L36" s="72">
        <v>0</v>
      </c>
      <c r="M36" s="72">
        <v>0</v>
      </c>
      <c r="N36" s="72">
        <v>0</v>
      </c>
      <c r="O36" s="103">
        <f t="shared" si="7"/>
        <v>127251</v>
      </c>
      <c r="P36" s="104">
        <f t="shared" si="7"/>
        <v>151173</v>
      </c>
      <c r="Q36" s="105">
        <f t="shared" si="7"/>
        <v>7234</v>
      </c>
      <c r="R36" s="104">
        <f t="shared" si="7"/>
        <v>285658</v>
      </c>
      <c r="S36" s="34">
        <f t="shared" si="8"/>
        <v>0</v>
      </c>
      <c r="T36" s="35">
        <v>1</v>
      </c>
      <c r="U36" s="35">
        <v>0</v>
      </c>
      <c r="V36">
        <v>1</v>
      </c>
      <c r="W36" s="116">
        <f t="shared" si="4"/>
        <v>0.45704034134988364</v>
      </c>
      <c r="X36" s="117">
        <f t="shared" si="5"/>
        <v>0</v>
      </c>
    </row>
    <row r="37" spans="1:24" x14ac:dyDescent="0.2">
      <c r="A37" t="s">
        <v>78</v>
      </c>
      <c r="B37" s="2" t="s">
        <v>79</v>
      </c>
      <c r="C37" s="32">
        <v>2235463</v>
      </c>
      <c r="D37" s="3">
        <v>2098854</v>
      </c>
      <c r="E37" s="33">
        <f t="shared" si="0"/>
        <v>250721</v>
      </c>
      <c r="F37" s="3">
        <v>4585038</v>
      </c>
      <c r="G37" s="32">
        <v>214247</v>
      </c>
      <c r="H37" s="77">
        <v>0</v>
      </c>
      <c r="I37" s="77">
        <v>1</v>
      </c>
      <c r="J37" s="75">
        <f t="shared" si="6"/>
        <v>242821.72222222222</v>
      </c>
      <c r="K37" s="72">
        <v>76170</v>
      </c>
      <c r="L37" s="72">
        <v>0</v>
      </c>
      <c r="M37" s="72">
        <v>-36516</v>
      </c>
      <c r="N37" s="72">
        <v>39654</v>
      </c>
      <c r="O37" s="103">
        <f t="shared" si="7"/>
        <v>2311633</v>
      </c>
      <c r="P37" s="104">
        <f t="shared" si="7"/>
        <v>2098854</v>
      </c>
      <c r="Q37" s="105">
        <f t="shared" si="7"/>
        <v>214205</v>
      </c>
      <c r="R37" s="104">
        <f t="shared" si="7"/>
        <v>4624692</v>
      </c>
      <c r="S37" s="34">
        <f t="shared" si="8"/>
        <v>11</v>
      </c>
      <c r="T37" s="35">
        <v>8</v>
      </c>
      <c r="U37" s="35">
        <v>0</v>
      </c>
      <c r="V37">
        <v>19</v>
      </c>
      <c r="W37" s="116">
        <f t="shared" si="4"/>
        <v>0.5241219393686003</v>
      </c>
      <c r="X37" s="117">
        <f t="shared" si="5"/>
        <v>0.57894736842105265</v>
      </c>
    </row>
    <row r="38" spans="1:24" x14ac:dyDescent="0.2">
      <c r="A38" t="s">
        <v>80</v>
      </c>
      <c r="B38" t="s">
        <v>81</v>
      </c>
      <c r="C38" s="32">
        <v>701820</v>
      </c>
      <c r="D38" s="3">
        <v>336955</v>
      </c>
      <c r="E38" s="33">
        <f t="shared" si="0"/>
        <v>48740</v>
      </c>
      <c r="F38" s="3">
        <v>1087515</v>
      </c>
      <c r="G38" s="32">
        <v>159216</v>
      </c>
      <c r="H38" s="77">
        <v>1</v>
      </c>
      <c r="I38" s="77">
        <v>0</v>
      </c>
      <c r="J38" s="75">
        <f t="shared" si="6"/>
        <v>185659.8</v>
      </c>
      <c r="K38" s="72">
        <v>0</v>
      </c>
      <c r="L38" s="72">
        <v>59068</v>
      </c>
      <c r="M38" s="72">
        <v>-21390</v>
      </c>
      <c r="N38" s="72">
        <v>37678</v>
      </c>
      <c r="O38" s="103">
        <f t="shared" si="7"/>
        <v>701820</v>
      </c>
      <c r="P38" s="104">
        <f t="shared" si="7"/>
        <v>396023</v>
      </c>
      <c r="Q38" s="105">
        <f t="shared" si="7"/>
        <v>27350</v>
      </c>
      <c r="R38" s="104">
        <f t="shared" si="7"/>
        <v>1125193</v>
      </c>
      <c r="S38" s="34">
        <f t="shared" si="8"/>
        <v>5</v>
      </c>
      <c r="T38" s="35">
        <v>1</v>
      </c>
      <c r="U38" s="35">
        <v>0</v>
      </c>
      <c r="V38">
        <v>6</v>
      </c>
      <c r="W38" s="116">
        <f t="shared" si="4"/>
        <v>0.63927173557603412</v>
      </c>
      <c r="X38" s="117">
        <f t="shared" si="5"/>
        <v>0.83333333333333337</v>
      </c>
    </row>
    <row r="39" spans="1:24" x14ac:dyDescent="0.2">
      <c r="A39" t="s">
        <v>82</v>
      </c>
      <c r="B39" t="s">
        <v>83</v>
      </c>
      <c r="C39" s="32">
        <v>607098</v>
      </c>
      <c r="D39" s="3">
        <v>790365</v>
      </c>
      <c r="E39" s="33">
        <f t="shared" si="0"/>
        <v>42539</v>
      </c>
      <c r="F39" s="3">
        <v>1440002</v>
      </c>
      <c r="G39" s="32">
        <v>0</v>
      </c>
      <c r="H39" s="77">
        <v>0</v>
      </c>
      <c r="I39" s="77">
        <v>0</v>
      </c>
      <c r="J39" s="75">
        <f t="shared" si="6"/>
        <v>288000.40000000002</v>
      </c>
      <c r="K39" s="72">
        <v>0</v>
      </c>
      <c r="L39" s="72">
        <v>0</v>
      </c>
      <c r="M39" s="72">
        <v>0</v>
      </c>
      <c r="N39" s="72">
        <v>0</v>
      </c>
      <c r="O39" s="103">
        <f t="shared" si="7"/>
        <v>607098</v>
      </c>
      <c r="P39" s="104">
        <f t="shared" si="7"/>
        <v>790365</v>
      </c>
      <c r="Q39" s="105">
        <f t="shared" si="7"/>
        <v>42539</v>
      </c>
      <c r="R39" s="104">
        <f t="shared" si="7"/>
        <v>1440002</v>
      </c>
      <c r="S39" s="34">
        <f t="shared" si="8"/>
        <v>1</v>
      </c>
      <c r="T39" s="35">
        <v>4</v>
      </c>
      <c r="U39" s="35">
        <v>0</v>
      </c>
      <c r="V39">
        <v>5</v>
      </c>
      <c r="W39" s="116">
        <f t="shared" si="4"/>
        <v>0.43442867539247909</v>
      </c>
      <c r="X39" s="117">
        <f t="shared" si="5"/>
        <v>0.2</v>
      </c>
    </row>
    <row r="40" spans="1:24" x14ac:dyDescent="0.2">
      <c r="A40" t="s">
        <v>84</v>
      </c>
      <c r="B40" s="2" t="s">
        <v>85</v>
      </c>
      <c r="C40" s="32">
        <v>2229057</v>
      </c>
      <c r="D40" s="3">
        <v>2279227</v>
      </c>
      <c r="E40" s="33">
        <f t="shared" si="0"/>
        <v>43726</v>
      </c>
      <c r="F40" s="3">
        <v>4552010</v>
      </c>
      <c r="G40" s="32">
        <v>688075</v>
      </c>
      <c r="H40" s="77">
        <v>2</v>
      </c>
      <c r="I40" s="77">
        <v>2</v>
      </c>
      <c r="J40" s="75">
        <f t="shared" si="6"/>
        <v>227290.29411764705</v>
      </c>
      <c r="K40" s="72">
        <v>156872</v>
      </c>
      <c r="L40" s="72">
        <v>158786</v>
      </c>
      <c r="M40" s="72">
        <v>-28550</v>
      </c>
      <c r="N40" s="72">
        <v>287108</v>
      </c>
      <c r="O40" s="103">
        <f t="shared" si="7"/>
        <v>2385929</v>
      </c>
      <c r="P40" s="104">
        <f t="shared" si="7"/>
        <v>2438013</v>
      </c>
      <c r="Q40" s="105">
        <f t="shared" si="7"/>
        <v>15176</v>
      </c>
      <c r="R40" s="104">
        <f t="shared" si="7"/>
        <v>4839118</v>
      </c>
      <c r="S40" s="34">
        <f t="shared" si="8"/>
        <v>11</v>
      </c>
      <c r="T40" s="35">
        <v>10</v>
      </c>
      <c r="U40" s="35">
        <v>0</v>
      </c>
      <c r="V40">
        <v>21</v>
      </c>
      <c r="W40" s="116">
        <f t="shared" si="4"/>
        <v>0.49460151054884161</v>
      </c>
      <c r="X40" s="117">
        <f t="shared" si="5"/>
        <v>0.52380952380952384</v>
      </c>
    </row>
    <row r="41" spans="1:24" x14ac:dyDescent="0.2">
      <c r="A41" t="s">
        <v>86</v>
      </c>
      <c r="B41" t="s">
        <v>87</v>
      </c>
      <c r="C41" s="32">
        <v>89454</v>
      </c>
      <c r="D41" s="3">
        <v>247247</v>
      </c>
      <c r="E41" s="33">
        <f t="shared" si="0"/>
        <v>47571</v>
      </c>
      <c r="F41" s="3">
        <v>384272</v>
      </c>
      <c r="G41" s="32">
        <v>0</v>
      </c>
      <c r="H41" s="77">
        <v>0</v>
      </c>
      <c r="I41" s="77">
        <v>0</v>
      </c>
      <c r="J41" s="75">
        <f t="shared" si="6"/>
        <v>192136</v>
      </c>
      <c r="K41" s="72">
        <v>0</v>
      </c>
      <c r="L41" s="72">
        <v>0</v>
      </c>
      <c r="M41" s="72">
        <v>0</v>
      </c>
      <c r="N41" s="72">
        <v>0</v>
      </c>
      <c r="O41" s="103">
        <f t="shared" si="7"/>
        <v>89454</v>
      </c>
      <c r="P41" s="104">
        <f t="shared" si="7"/>
        <v>247247</v>
      </c>
      <c r="Q41" s="105">
        <f t="shared" si="7"/>
        <v>47571</v>
      </c>
      <c r="R41" s="104">
        <f t="shared" si="7"/>
        <v>384272</v>
      </c>
      <c r="S41" s="34">
        <f t="shared" si="8"/>
        <v>0</v>
      </c>
      <c r="T41" s="35">
        <v>2</v>
      </c>
      <c r="U41" s="35">
        <v>0</v>
      </c>
      <c r="V41">
        <v>2</v>
      </c>
      <c r="W41" s="116">
        <f t="shared" si="4"/>
        <v>0.26567785661462245</v>
      </c>
      <c r="X41" s="117">
        <f t="shared" si="5"/>
        <v>0</v>
      </c>
    </row>
    <row r="42" spans="1:24" x14ac:dyDescent="0.2">
      <c r="A42" t="s">
        <v>88</v>
      </c>
      <c r="B42" t="s">
        <v>89</v>
      </c>
      <c r="C42" s="32">
        <v>729803</v>
      </c>
      <c r="D42" s="3">
        <v>523141</v>
      </c>
      <c r="E42" s="33">
        <f t="shared" si="0"/>
        <v>68368</v>
      </c>
      <c r="F42" s="3">
        <v>1321312</v>
      </c>
      <c r="G42" s="32">
        <v>189051</v>
      </c>
      <c r="H42" s="77">
        <v>1</v>
      </c>
      <c r="I42" s="77">
        <v>0</v>
      </c>
      <c r="J42" s="75">
        <f t="shared" si="6"/>
        <v>226452.2</v>
      </c>
      <c r="K42" s="72">
        <v>8081</v>
      </c>
      <c r="L42" s="72">
        <v>67936</v>
      </c>
      <c r="M42" s="72">
        <v>-38615</v>
      </c>
      <c r="N42" s="72">
        <v>37402</v>
      </c>
      <c r="O42" s="103">
        <f t="shared" si="7"/>
        <v>737884</v>
      </c>
      <c r="P42" s="104">
        <f t="shared" si="7"/>
        <v>591077</v>
      </c>
      <c r="Q42" s="105">
        <f t="shared" si="7"/>
        <v>29753</v>
      </c>
      <c r="R42" s="104">
        <f t="shared" si="7"/>
        <v>1358714</v>
      </c>
      <c r="S42" s="34">
        <f t="shared" si="8"/>
        <v>4</v>
      </c>
      <c r="T42" s="35">
        <v>2</v>
      </c>
      <c r="U42" s="35">
        <v>0</v>
      </c>
      <c r="V42">
        <v>6</v>
      </c>
      <c r="W42" s="116">
        <f t="shared" si="4"/>
        <v>0.55523375027559119</v>
      </c>
      <c r="X42" s="117">
        <f t="shared" si="5"/>
        <v>0.66666666666666663</v>
      </c>
    </row>
    <row r="43" spans="1:24" x14ac:dyDescent="0.2">
      <c r="A43" t="s">
        <v>90</v>
      </c>
      <c r="B43" t="s">
        <v>91</v>
      </c>
      <c r="C43" s="32">
        <v>231083</v>
      </c>
      <c r="D43" s="3">
        <v>78321</v>
      </c>
      <c r="E43" s="33">
        <f t="shared" si="0"/>
        <v>5357</v>
      </c>
      <c r="F43" s="3">
        <v>314761</v>
      </c>
      <c r="G43" s="32">
        <v>0</v>
      </c>
      <c r="H43" s="77">
        <v>0</v>
      </c>
      <c r="I43" s="77">
        <v>0</v>
      </c>
      <c r="J43" s="75">
        <f t="shared" si="6"/>
        <v>314761</v>
      </c>
      <c r="K43" s="72">
        <v>0</v>
      </c>
      <c r="L43" s="72">
        <v>0</v>
      </c>
      <c r="M43" s="72">
        <v>0</v>
      </c>
      <c r="N43" s="72">
        <v>0</v>
      </c>
      <c r="O43" s="103">
        <f t="shared" si="7"/>
        <v>231083</v>
      </c>
      <c r="P43" s="104">
        <f t="shared" si="7"/>
        <v>78321</v>
      </c>
      <c r="Q43" s="105">
        <f t="shared" si="7"/>
        <v>5357</v>
      </c>
      <c r="R43" s="104">
        <f t="shared" si="7"/>
        <v>314761</v>
      </c>
      <c r="S43" s="34">
        <f t="shared" si="8"/>
        <v>1</v>
      </c>
      <c r="T43" s="35">
        <v>0</v>
      </c>
      <c r="U43" s="35">
        <v>0</v>
      </c>
      <c r="V43">
        <v>1</v>
      </c>
      <c r="W43" s="116">
        <f t="shared" si="4"/>
        <v>0.74686494033690576</v>
      </c>
      <c r="X43" s="117">
        <f t="shared" si="5"/>
        <v>1</v>
      </c>
    </row>
    <row r="44" spans="1:24" x14ac:dyDescent="0.2">
      <c r="A44" t="s">
        <v>92</v>
      </c>
      <c r="B44" t="s">
        <v>93</v>
      </c>
      <c r="C44" s="32">
        <v>991984</v>
      </c>
      <c r="D44" s="3">
        <v>819100</v>
      </c>
      <c r="E44" s="33">
        <f t="shared" si="0"/>
        <v>43294</v>
      </c>
      <c r="F44" s="3">
        <v>1854378</v>
      </c>
      <c r="G44" s="32">
        <v>510667</v>
      </c>
      <c r="H44" s="77">
        <v>2</v>
      </c>
      <c r="I44" s="77">
        <v>1</v>
      </c>
      <c r="J44" s="75">
        <f t="shared" si="6"/>
        <v>223951.83333333334</v>
      </c>
      <c r="K44" s="72">
        <v>-76113</v>
      </c>
      <c r="L44" s="72">
        <v>304616</v>
      </c>
      <c r="M44" s="72">
        <v>-22387</v>
      </c>
      <c r="N44" s="72">
        <v>206116</v>
      </c>
      <c r="O44" s="103">
        <f t="shared" si="7"/>
        <v>915871</v>
      </c>
      <c r="P44" s="104">
        <f t="shared" si="7"/>
        <v>1123716</v>
      </c>
      <c r="Q44" s="105">
        <f t="shared" si="7"/>
        <v>20907</v>
      </c>
      <c r="R44" s="104">
        <f t="shared" si="7"/>
        <v>2060494</v>
      </c>
      <c r="S44" s="34">
        <f t="shared" si="8"/>
        <v>5</v>
      </c>
      <c r="T44" s="35">
        <v>4</v>
      </c>
      <c r="U44" s="35">
        <v>0</v>
      </c>
      <c r="V44">
        <v>9</v>
      </c>
      <c r="W44" s="116">
        <f t="shared" si="4"/>
        <v>0.44904728261162674</v>
      </c>
      <c r="X44" s="117">
        <f t="shared" si="5"/>
        <v>0.55555555555555558</v>
      </c>
    </row>
    <row r="45" spans="1:24" x14ac:dyDescent="0.2">
      <c r="A45" s="2" t="s">
        <v>94</v>
      </c>
      <c r="B45" s="2" t="s">
        <v>95</v>
      </c>
      <c r="C45" s="32">
        <v>2932411</v>
      </c>
      <c r="D45" s="3">
        <v>2799051</v>
      </c>
      <c r="E45" s="33">
        <f t="shared" si="0"/>
        <v>254301</v>
      </c>
      <c r="F45" s="3">
        <v>5985763</v>
      </c>
      <c r="G45" s="32">
        <v>1613759</v>
      </c>
      <c r="H45" s="77">
        <v>3</v>
      </c>
      <c r="I45" s="77">
        <v>6</v>
      </c>
      <c r="J45" s="75">
        <f t="shared" si="6"/>
        <v>208190.66666666666</v>
      </c>
      <c r="K45" s="72">
        <v>406907</v>
      </c>
      <c r="L45" s="72">
        <v>405259</v>
      </c>
      <c r="M45" s="72">
        <v>-174064</v>
      </c>
      <c r="N45" s="72">
        <v>638102</v>
      </c>
      <c r="O45" s="103">
        <f t="shared" si="7"/>
        <v>3339318</v>
      </c>
      <c r="P45" s="104">
        <f t="shared" si="7"/>
        <v>3204310</v>
      </c>
      <c r="Q45" s="105">
        <f t="shared" si="7"/>
        <v>80237</v>
      </c>
      <c r="R45" s="104">
        <f t="shared" si="7"/>
        <v>6623865</v>
      </c>
      <c r="S45" s="34">
        <f t="shared" si="8"/>
        <v>13</v>
      </c>
      <c r="T45" s="35">
        <v>17</v>
      </c>
      <c r="U45" s="35">
        <v>0</v>
      </c>
      <c r="V45">
        <v>30</v>
      </c>
      <c r="W45" s="116">
        <f t="shared" si="4"/>
        <v>0.51031598984538851</v>
      </c>
      <c r="X45" s="117">
        <f t="shared" si="5"/>
        <v>0.43333333333333335</v>
      </c>
    </row>
    <row r="46" spans="1:24" x14ac:dyDescent="0.2">
      <c r="A46" t="s">
        <v>96</v>
      </c>
      <c r="B46" t="s">
        <v>97</v>
      </c>
      <c r="C46" s="32">
        <v>426648</v>
      </c>
      <c r="D46" s="3">
        <v>304797</v>
      </c>
      <c r="E46" s="33">
        <f t="shared" si="0"/>
        <v>27309</v>
      </c>
      <c r="F46" s="3">
        <v>758754</v>
      </c>
      <c r="G46" s="32">
        <v>0</v>
      </c>
      <c r="H46" s="77">
        <v>0</v>
      </c>
      <c r="I46" s="77">
        <v>0</v>
      </c>
      <c r="J46" s="75">
        <f t="shared" si="6"/>
        <v>252918</v>
      </c>
      <c r="K46" s="72">
        <v>0</v>
      </c>
      <c r="L46" s="72">
        <v>0</v>
      </c>
      <c r="M46" s="72">
        <v>0</v>
      </c>
      <c r="N46" s="72">
        <v>0</v>
      </c>
      <c r="O46" s="103">
        <f t="shared" si="7"/>
        <v>426648</v>
      </c>
      <c r="P46" s="104">
        <f t="shared" si="7"/>
        <v>304797</v>
      </c>
      <c r="Q46" s="105">
        <f t="shared" si="7"/>
        <v>27309</v>
      </c>
      <c r="R46" s="104">
        <f t="shared" si="7"/>
        <v>758754</v>
      </c>
      <c r="S46" s="34">
        <f t="shared" si="8"/>
        <v>2</v>
      </c>
      <c r="T46" s="35">
        <v>1</v>
      </c>
      <c r="U46" s="35">
        <v>0</v>
      </c>
      <c r="V46">
        <v>3</v>
      </c>
      <c r="W46" s="116">
        <f t="shared" si="4"/>
        <v>0.58329471115394871</v>
      </c>
      <c r="X46" s="117">
        <f t="shared" si="5"/>
        <v>0.66666666666666663</v>
      </c>
    </row>
    <row r="47" spans="1:24" x14ac:dyDescent="0.2">
      <c r="A47" t="s">
        <v>98</v>
      </c>
      <c r="B47" t="s">
        <v>99</v>
      </c>
      <c r="C47" s="32">
        <v>51977</v>
      </c>
      <c r="D47" s="3">
        <v>14918</v>
      </c>
      <c r="E47" s="33">
        <f t="shared" si="0"/>
        <v>216471</v>
      </c>
      <c r="F47" s="3">
        <v>283366</v>
      </c>
      <c r="G47" s="32">
        <v>0</v>
      </c>
      <c r="H47" s="77">
        <v>0</v>
      </c>
      <c r="I47" s="77">
        <v>0</v>
      </c>
      <c r="J47" s="75">
        <f t="shared" si="6"/>
        <v>283366</v>
      </c>
      <c r="K47" s="72">
        <v>0</v>
      </c>
      <c r="L47" s="72">
        <v>0</v>
      </c>
      <c r="M47" s="72">
        <v>0</v>
      </c>
      <c r="N47" s="72">
        <v>0</v>
      </c>
      <c r="O47" s="103">
        <f t="shared" si="7"/>
        <v>51977</v>
      </c>
      <c r="P47" s="104">
        <f t="shared" si="7"/>
        <v>14918</v>
      </c>
      <c r="Q47" s="105">
        <f t="shared" si="7"/>
        <v>216471</v>
      </c>
      <c r="R47" s="104">
        <f t="shared" si="7"/>
        <v>283366</v>
      </c>
      <c r="S47" s="34">
        <f t="shared" si="8"/>
        <v>0</v>
      </c>
      <c r="T47" s="35">
        <v>0</v>
      </c>
      <c r="U47" s="35">
        <v>1</v>
      </c>
      <c r="V47">
        <v>1</v>
      </c>
      <c r="W47" s="116" t="s">
        <v>1</v>
      </c>
      <c r="X47" s="117" t="s">
        <v>1</v>
      </c>
    </row>
    <row r="48" spans="1:24" x14ac:dyDescent="0.2">
      <c r="A48" s="2" t="s">
        <v>100</v>
      </c>
      <c r="B48" s="2" t="s">
        <v>101</v>
      </c>
      <c r="C48" s="32">
        <v>1131999</v>
      </c>
      <c r="D48" s="3">
        <v>1060484</v>
      </c>
      <c r="E48" s="33">
        <f t="shared" si="0"/>
        <v>229246</v>
      </c>
      <c r="F48" s="3">
        <v>2421729</v>
      </c>
      <c r="G48" s="32">
        <v>770768</v>
      </c>
      <c r="H48" s="77">
        <v>2</v>
      </c>
      <c r="I48" s="77">
        <v>2</v>
      </c>
      <c r="J48" s="75">
        <f t="shared" si="6"/>
        <v>235851.57142857142</v>
      </c>
      <c r="K48" s="72">
        <v>163850</v>
      </c>
      <c r="L48" s="72">
        <v>200674</v>
      </c>
      <c r="M48" s="72">
        <v>-51299</v>
      </c>
      <c r="N48" s="72">
        <v>313225</v>
      </c>
      <c r="O48" s="103">
        <f t="shared" si="7"/>
        <v>1295849</v>
      </c>
      <c r="P48" s="104">
        <f t="shared" si="7"/>
        <v>1261158</v>
      </c>
      <c r="Q48" s="105">
        <f t="shared" si="7"/>
        <v>177947</v>
      </c>
      <c r="R48" s="104">
        <f t="shared" si="7"/>
        <v>2734954</v>
      </c>
      <c r="S48" s="34">
        <f t="shared" si="8"/>
        <v>6</v>
      </c>
      <c r="T48" s="35">
        <v>4</v>
      </c>
      <c r="U48" s="35">
        <v>1</v>
      </c>
      <c r="V48">
        <v>11</v>
      </c>
      <c r="W48" s="116">
        <f t="shared" si="4"/>
        <v>0.5067835168225977</v>
      </c>
      <c r="X48" s="117">
        <f t="shared" si="5"/>
        <v>0.6</v>
      </c>
    </row>
    <row r="49" spans="1:24" x14ac:dyDescent="0.2">
      <c r="A49" t="s">
        <v>102</v>
      </c>
      <c r="B49" t="s">
        <v>103</v>
      </c>
      <c r="C49" s="32">
        <v>997877</v>
      </c>
      <c r="D49" s="3">
        <v>1245872</v>
      </c>
      <c r="E49" s="33">
        <f t="shared" si="0"/>
        <v>138662</v>
      </c>
      <c r="F49" s="3">
        <v>2382411</v>
      </c>
      <c r="G49" s="32">
        <v>265809</v>
      </c>
      <c r="H49" s="77">
        <v>0</v>
      </c>
      <c r="I49" s="77">
        <v>1</v>
      </c>
      <c r="J49" s="75">
        <f t="shared" si="6"/>
        <v>264575.25</v>
      </c>
      <c r="K49" s="72">
        <v>82916</v>
      </c>
      <c r="L49" s="72">
        <v>0</v>
      </c>
      <c r="M49" s="72">
        <v>-72339</v>
      </c>
      <c r="N49" s="72">
        <v>10577</v>
      </c>
      <c r="O49" s="103">
        <f t="shared" si="7"/>
        <v>1080793</v>
      </c>
      <c r="P49" s="104">
        <f t="shared" si="7"/>
        <v>1245872</v>
      </c>
      <c r="Q49" s="105">
        <f t="shared" si="7"/>
        <v>66323</v>
      </c>
      <c r="R49" s="104">
        <f t="shared" si="7"/>
        <v>2392988</v>
      </c>
      <c r="S49" s="34">
        <f t="shared" si="8"/>
        <v>3</v>
      </c>
      <c r="T49" s="35">
        <v>6</v>
      </c>
      <c r="U49" s="35">
        <v>0</v>
      </c>
      <c r="V49">
        <v>9</v>
      </c>
      <c r="W49" s="116">
        <f t="shared" si="4"/>
        <v>0.46452454478835586</v>
      </c>
      <c r="X49" s="117">
        <f t="shared" si="5"/>
        <v>0.33333333333333331</v>
      </c>
    </row>
    <row r="50" spans="1:24" x14ac:dyDescent="0.2">
      <c r="A50" t="s">
        <v>104</v>
      </c>
      <c r="B50" t="s">
        <v>105</v>
      </c>
      <c r="C50" s="32">
        <v>108769</v>
      </c>
      <c r="D50" s="3">
        <v>420784</v>
      </c>
      <c r="E50" s="33">
        <f t="shared" si="0"/>
        <v>50319</v>
      </c>
      <c r="F50" s="3">
        <v>579872</v>
      </c>
      <c r="G50" s="32">
        <v>355557</v>
      </c>
      <c r="H50" s="77">
        <v>0</v>
      </c>
      <c r="I50" s="77">
        <v>2</v>
      </c>
      <c r="J50" s="75">
        <f t="shared" si="6"/>
        <v>224315</v>
      </c>
      <c r="K50" s="72">
        <v>140570</v>
      </c>
      <c r="L50" s="72">
        <v>10214</v>
      </c>
      <c r="M50" s="72">
        <v>-37776</v>
      </c>
      <c r="N50" s="72">
        <v>113008</v>
      </c>
      <c r="O50" s="103">
        <f t="shared" si="7"/>
        <v>249339</v>
      </c>
      <c r="P50" s="104">
        <f t="shared" si="7"/>
        <v>430998</v>
      </c>
      <c r="Q50" s="105">
        <f t="shared" si="7"/>
        <v>12543</v>
      </c>
      <c r="R50" s="104">
        <f t="shared" si="7"/>
        <v>692880</v>
      </c>
      <c r="S50" s="34">
        <f t="shared" si="8"/>
        <v>1</v>
      </c>
      <c r="T50" s="35">
        <v>2</v>
      </c>
      <c r="U50" s="35">
        <v>0</v>
      </c>
      <c r="V50">
        <v>3</v>
      </c>
      <c r="W50" s="116">
        <f t="shared" si="4"/>
        <v>0.36649337019741685</v>
      </c>
      <c r="X50" s="117">
        <f t="shared" si="5"/>
        <v>0.33333333333333331</v>
      </c>
    </row>
    <row r="51" spans="1:24" x14ac:dyDescent="0.2">
      <c r="A51" t="s">
        <v>106</v>
      </c>
      <c r="B51" s="2" t="s">
        <v>107</v>
      </c>
      <c r="C51" s="32">
        <v>1311447</v>
      </c>
      <c r="D51" s="3">
        <v>1187866</v>
      </c>
      <c r="E51" s="33">
        <f t="shared" si="0"/>
        <v>7001</v>
      </c>
      <c r="F51" s="3">
        <v>2506314</v>
      </c>
      <c r="G51" s="32">
        <v>0</v>
      </c>
      <c r="H51" s="77">
        <v>0</v>
      </c>
      <c r="I51" s="77">
        <v>0</v>
      </c>
      <c r="J51" s="75">
        <f t="shared" si="6"/>
        <v>278479.33333333331</v>
      </c>
      <c r="K51" s="72">
        <v>0</v>
      </c>
      <c r="L51" s="72">
        <v>0</v>
      </c>
      <c r="M51" s="72">
        <v>0</v>
      </c>
      <c r="N51" s="72">
        <v>0</v>
      </c>
      <c r="O51" s="103">
        <f t="shared" si="7"/>
        <v>1311447</v>
      </c>
      <c r="P51" s="104">
        <f t="shared" si="7"/>
        <v>1187866</v>
      </c>
      <c r="Q51" s="105">
        <f t="shared" si="7"/>
        <v>7001</v>
      </c>
      <c r="R51" s="104">
        <f t="shared" si="7"/>
        <v>2506314</v>
      </c>
      <c r="S51" s="34">
        <f t="shared" si="8"/>
        <v>4</v>
      </c>
      <c r="T51" s="35">
        <v>5</v>
      </c>
      <c r="U51" s="35">
        <v>0</v>
      </c>
      <c r="V51">
        <v>9</v>
      </c>
      <c r="W51" s="116">
        <f t="shared" si="4"/>
        <v>0.5247229938787179</v>
      </c>
      <c r="X51" s="117">
        <f t="shared" si="5"/>
        <v>0.44444444444444442</v>
      </c>
    </row>
    <row r="52" spans="1:24" x14ac:dyDescent="0.2">
      <c r="A52" t="s">
        <v>108</v>
      </c>
      <c r="B52" t="s">
        <v>109</v>
      </c>
      <c r="C52" s="32">
        <v>141848</v>
      </c>
      <c r="D52" s="3">
        <v>60638</v>
      </c>
      <c r="E52" s="33">
        <f t="shared" si="0"/>
        <v>9826</v>
      </c>
      <c r="F52" s="3">
        <v>212312</v>
      </c>
      <c r="G52" s="32">
        <v>0</v>
      </c>
      <c r="H52" s="77">
        <v>0</v>
      </c>
      <c r="I52" s="77">
        <v>0</v>
      </c>
      <c r="J52" s="75">
        <f t="shared" si="6"/>
        <v>212312</v>
      </c>
      <c r="K52" s="72">
        <v>0</v>
      </c>
      <c r="L52" s="72">
        <v>0</v>
      </c>
      <c r="M52" s="72">
        <v>0</v>
      </c>
      <c r="N52" s="72">
        <v>0</v>
      </c>
      <c r="O52" s="103">
        <f t="shared" si="7"/>
        <v>141848</v>
      </c>
      <c r="P52" s="104">
        <f t="shared" si="7"/>
        <v>60638</v>
      </c>
      <c r="Q52" s="105">
        <f t="shared" si="7"/>
        <v>9826</v>
      </c>
      <c r="R52" s="104">
        <f t="shared" si="7"/>
        <v>212312</v>
      </c>
      <c r="S52" s="34">
        <f t="shared" ref="S52" si="9">V52-T52-U52</f>
        <v>1</v>
      </c>
      <c r="T52" s="35">
        <v>0</v>
      </c>
      <c r="U52" s="35">
        <v>0</v>
      </c>
      <c r="V52">
        <v>1</v>
      </c>
      <c r="W52" s="116">
        <f t="shared" si="4"/>
        <v>0.70053238248570271</v>
      </c>
      <c r="X52" s="117">
        <f t="shared" si="5"/>
        <v>1</v>
      </c>
    </row>
    <row r="53" spans="1:24" x14ac:dyDescent="0.2">
      <c r="E53" s="18"/>
      <c r="O53" s="103"/>
      <c r="P53" s="106"/>
      <c r="Q53" s="107"/>
      <c r="R53" s="106"/>
    </row>
    <row r="54" spans="1:24" s="29" customFormat="1" x14ac:dyDescent="0.2">
      <c r="A54" s="23" t="s">
        <v>110</v>
      </c>
      <c r="B54" s="23"/>
      <c r="C54" s="24">
        <f>SUM(C3:C52)</f>
        <v>46750175</v>
      </c>
      <c r="D54" s="25">
        <f t="shared" ref="D54:F54" si="10">SUM(D3:D52)</f>
        <v>46411559</v>
      </c>
      <c r="E54" s="26">
        <f t="shared" si="10"/>
        <v>5638229</v>
      </c>
      <c r="F54" s="25">
        <f t="shared" si="10"/>
        <v>98799963</v>
      </c>
      <c r="G54" s="24">
        <f>SUM(G3:G52)</f>
        <v>11297389</v>
      </c>
      <c r="H54" s="25">
        <f t="shared" ref="H54:I54" si="11">SUM(H3:H52)</f>
        <v>31</v>
      </c>
      <c r="I54" s="25">
        <f t="shared" si="11"/>
        <v>31</v>
      </c>
      <c r="J54" s="74" t="s">
        <v>1</v>
      </c>
      <c r="K54" s="25"/>
      <c r="L54" s="25"/>
      <c r="M54" s="25"/>
      <c r="N54" s="25"/>
      <c r="O54" s="108">
        <f>SUM(O3:O52)</f>
        <v>49212506</v>
      </c>
      <c r="P54" s="109">
        <f t="shared" ref="P54:R54" si="12">SUM(P3:P52)</f>
        <v>49799171</v>
      </c>
      <c r="Q54" s="109">
        <f t="shared" si="12"/>
        <v>4295166</v>
      </c>
      <c r="R54" s="109">
        <f t="shared" si="12"/>
        <v>103306843</v>
      </c>
      <c r="S54" s="27">
        <f>SUM(S3:S52)</f>
        <v>221</v>
      </c>
      <c r="T54" s="28">
        <f t="shared" ref="T54:U54" si="13">SUM(T3:T52)</f>
        <v>212</v>
      </c>
      <c r="U54" s="28">
        <f t="shared" si="13"/>
        <v>2</v>
      </c>
      <c r="V54" s="28">
        <f>SUM(V3:V52)</f>
        <v>435</v>
      </c>
      <c r="W54" s="119">
        <f>O54/SUM(O54:P54)</f>
        <v>0.49703739489232163</v>
      </c>
      <c r="X54" s="120">
        <f>S54/V54</f>
        <v>0.50804597701149423</v>
      </c>
    </row>
    <row r="55" spans="1:24" x14ac:dyDescent="0.2">
      <c r="A55" s="112" t="s">
        <v>179</v>
      </c>
      <c r="O55" s="103"/>
      <c r="P55" s="106"/>
      <c r="Q55" s="106"/>
      <c r="R55" s="106"/>
      <c r="W55" s="118">
        <f>ROUND(V54*W54,0)</f>
        <v>216</v>
      </c>
    </row>
    <row r="56" spans="1:24" x14ac:dyDescent="0.2">
      <c r="A56" s="112" t="s">
        <v>180</v>
      </c>
      <c r="O56" s="103"/>
      <c r="P56" s="106"/>
      <c r="Q56" s="106"/>
      <c r="R56" s="106"/>
    </row>
    <row r="57" spans="1:24" x14ac:dyDescent="0.2">
      <c r="A57" s="112"/>
    </row>
    <row r="58" spans="1:24" x14ac:dyDescent="0.2">
      <c r="A58" s="113" t="s">
        <v>181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W54:X54 W55:X56 W53:X53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"/>
  <sheetViews>
    <sheetView workbookViewId="0">
      <pane xSplit="2" ySplit="2" topLeftCell="L71" activePane="bottomRight" state="frozen"/>
      <selection pane="topRight" activeCell="C1" sqref="C1"/>
      <selection pane="bottomLeft" activeCell="A3" sqref="A3"/>
      <selection pane="bottomRight" activeCell="U94" sqref="A2:U94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0"/>
    <col min="6" max="6" width="10.83203125" style="67"/>
    <col min="7" max="7" width="10.83203125" style="1"/>
    <col min="8" max="8" width="10.83203125" style="20"/>
    <col min="11" max="11" width="10.83203125" style="20"/>
    <col min="13" max="13" width="10.83203125" style="1"/>
    <col min="14" max="14" width="10.83203125" style="17"/>
    <col min="15" max="17" width="10.83203125" style="1"/>
    <col min="18" max="18" width="10.83203125" style="17"/>
    <col min="19" max="21" width="10.83203125" style="1"/>
    <col min="22" max="22" width="52.33203125" style="20" bestFit="1" customWidth="1"/>
  </cols>
  <sheetData>
    <row r="1" spans="1:22" x14ac:dyDescent="0.2">
      <c r="A1" s="36"/>
      <c r="B1" s="36" t="s">
        <v>1</v>
      </c>
      <c r="C1" s="37"/>
      <c r="D1" s="38"/>
      <c r="E1" s="39" t="s">
        <v>111</v>
      </c>
      <c r="F1" s="40"/>
      <c r="G1" s="41"/>
      <c r="H1" s="42"/>
      <c r="I1" s="43" t="s">
        <v>112</v>
      </c>
      <c r="J1" s="44"/>
      <c r="K1" s="78" t="s">
        <v>157</v>
      </c>
      <c r="L1" s="79"/>
      <c r="M1" s="71" t="s">
        <v>151</v>
      </c>
      <c r="N1" s="78"/>
      <c r="O1" s="80" t="s">
        <v>158</v>
      </c>
      <c r="P1" s="81"/>
      <c r="Q1" s="79"/>
      <c r="R1" s="78"/>
      <c r="S1" s="79" t="s">
        <v>159</v>
      </c>
      <c r="T1" s="79"/>
      <c r="U1" s="79"/>
      <c r="V1" s="42"/>
    </row>
    <row r="2" spans="1:22" x14ac:dyDescent="0.2">
      <c r="A2" s="45" t="s">
        <v>3</v>
      </c>
      <c r="B2" s="45" t="s">
        <v>4</v>
      </c>
      <c r="C2" s="37" t="s">
        <v>113</v>
      </c>
      <c r="D2" s="37" t="s">
        <v>114</v>
      </c>
      <c r="E2" s="36" t="s">
        <v>115</v>
      </c>
      <c r="F2" s="46" t="s">
        <v>116</v>
      </c>
      <c r="G2" s="47" t="s">
        <v>117</v>
      </c>
      <c r="H2" s="37" t="s">
        <v>118</v>
      </c>
      <c r="I2" s="36" t="s">
        <v>119</v>
      </c>
      <c r="J2" s="36" t="s">
        <v>120</v>
      </c>
      <c r="K2" s="78" t="s">
        <v>160</v>
      </c>
      <c r="L2" s="79" t="s">
        <v>161</v>
      </c>
      <c r="M2" s="71" t="s">
        <v>155</v>
      </c>
      <c r="N2" s="78" t="s">
        <v>153</v>
      </c>
      <c r="O2" s="79" t="s">
        <v>154</v>
      </c>
      <c r="P2" s="79" t="s">
        <v>162</v>
      </c>
      <c r="Q2" s="79" t="s">
        <v>152</v>
      </c>
      <c r="R2" s="78" t="s">
        <v>163</v>
      </c>
      <c r="S2" s="79" t="s">
        <v>164</v>
      </c>
      <c r="T2" s="79" t="s">
        <v>165</v>
      </c>
      <c r="U2" s="79" t="s">
        <v>166</v>
      </c>
      <c r="V2" s="42" t="s">
        <v>9</v>
      </c>
    </row>
    <row r="3" spans="1:22" s="55" customFormat="1" x14ac:dyDescent="0.2">
      <c r="A3" s="48" t="s">
        <v>10</v>
      </c>
      <c r="B3" s="48" t="s">
        <v>11</v>
      </c>
      <c r="C3" s="49" t="s">
        <v>121</v>
      </c>
      <c r="D3" s="50">
        <v>151188</v>
      </c>
      <c r="E3" s="51">
        <v>0</v>
      </c>
      <c r="F3" s="52">
        <f t="shared" ref="F3:F94" si="0">G3-SUM(D3:E3)</f>
        <v>14481</v>
      </c>
      <c r="G3" s="51">
        <v>165669</v>
      </c>
      <c r="H3" s="53">
        <v>1</v>
      </c>
      <c r="I3" s="54">
        <v>0</v>
      </c>
      <c r="J3" s="54">
        <v>0</v>
      </c>
      <c r="K3" s="82">
        <f>C$98</f>
        <v>0.7</v>
      </c>
      <c r="L3" s="83">
        <f>C$99</f>
        <v>0.7</v>
      </c>
      <c r="M3" s="84">
        <f>VLOOKUP(B3,'Election Results by State'!$B$3:$J$52,9,FALSE)</f>
        <v>217458.33333333334</v>
      </c>
      <c r="N3" s="85">
        <f>IF(G3&gt;0,IF(H3&gt;0,MAX(D3,ROUND(K3*M3,0)),MAX(F3,ROUND((1-L3)*(O3/L3),0))),D3)</f>
        <v>152221</v>
      </c>
      <c r="O3" s="84">
        <f>IF(G3&gt;0,IF(I3&gt;0,MAX(E3,ROUND(L3*M3,0)),MAX(F3,ROUND((1-K3)*(N3/K3),0))),E3)</f>
        <v>65238</v>
      </c>
      <c r="P3" s="84">
        <v>0</v>
      </c>
      <c r="Q3" s="84">
        <f>SUM(N3:P3)</f>
        <v>217459</v>
      </c>
      <c r="R3" s="85">
        <f t="shared" ref="R3:U3" si="1">N3-D3</f>
        <v>1033</v>
      </c>
      <c r="S3" s="84">
        <f t="shared" si="1"/>
        <v>65238</v>
      </c>
      <c r="T3" s="84">
        <f t="shared" si="1"/>
        <v>-14481</v>
      </c>
      <c r="U3" s="84">
        <f t="shared" si="1"/>
        <v>51790</v>
      </c>
      <c r="V3" s="22"/>
    </row>
    <row r="4" spans="1:22" s="55" customFormat="1" x14ac:dyDescent="0.2">
      <c r="A4" s="48" t="s">
        <v>10</v>
      </c>
      <c r="B4" s="48" t="s">
        <v>11</v>
      </c>
      <c r="C4" s="49" t="s">
        <v>136</v>
      </c>
      <c r="D4" s="50">
        <v>147317</v>
      </c>
      <c r="E4" s="51">
        <v>0</v>
      </c>
      <c r="F4" s="52">
        <f t="shared" ref="F4:F6" si="2">G4-SUM(D4:E4)</f>
        <v>22202</v>
      </c>
      <c r="G4" s="51">
        <v>169519</v>
      </c>
      <c r="H4" s="53">
        <v>1</v>
      </c>
      <c r="I4" s="54">
        <v>0</v>
      </c>
      <c r="J4" s="54">
        <v>0</v>
      </c>
      <c r="K4" s="82">
        <f t="shared" ref="K4:K67" si="3">C$98</f>
        <v>0.7</v>
      </c>
      <c r="L4" s="83">
        <f t="shared" ref="L4:L67" si="4">C$99</f>
        <v>0.7</v>
      </c>
      <c r="M4" s="84">
        <f>VLOOKUP(B4,'Election Results by State'!$B$3:$J$52,9,FALSE)</f>
        <v>217458.33333333334</v>
      </c>
      <c r="N4" s="85">
        <f t="shared" ref="N4:N67" si="5">IF(G4&gt;0,IF(H4&gt;0,MAX(D4,ROUND(K4*M4,0)),MAX(F4,ROUND((1-L4)*(O4/L4),0))),D4)</f>
        <v>152221</v>
      </c>
      <c r="O4" s="84">
        <f t="shared" ref="O4:O67" si="6">IF(G4&gt;0,IF(I4&gt;0,MAX(E4,ROUND(L4*M4,0)),MAX(F4,ROUND((1-K4)*(N4/K4),0))),E4)</f>
        <v>65238</v>
      </c>
      <c r="P4" s="84">
        <v>0</v>
      </c>
      <c r="Q4" s="84">
        <f t="shared" ref="Q4:Q67" si="7">SUM(N4:P4)</f>
        <v>217459</v>
      </c>
      <c r="R4" s="85">
        <f t="shared" ref="R4:R67" si="8">N4-D4</f>
        <v>4904</v>
      </c>
      <c r="S4" s="84">
        <f t="shared" ref="S4:S67" si="9">O4-E4</f>
        <v>65238</v>
      </c>
      <c r="T4" s="84">
        <f t="shared" ref="T4:T67" si="10">P4-F4</f>
        <v>-22202</v>
      </c>
      <c r="U4" s="84">
        <f t="shared" ref="U4:U67" si="11">Q4-G4</f>
        <v>47940</v>
      </c>
      <c r="V4" s="22"/>
    </row>
    <row r="5" spans="1:22" s="55" customFormat="1" x14ac:dyDescent="0.2">
      <c r="A5" s="48" t="s">
        <v>10</v>
      </c>
      <c r="B5" s="48" t="s">
        <v>11</v>
      </c>
      <c r="C5" s="49" t="s">
        <v>130</v>
      </c>
      <c r="D5" s="50">
        <v>0</v>
      </c>
      <c r="E5" s="51">
        <v>186059</v>
      </c>
      <c r="F5" s="52">
        <f t="shared" si="2"/>
        <v>23455</v>
      </c>
      <c r="G5" s="51">
        <v>209514</v>
      </c>
      <c r="H5" s="53">
        <v>0</v>
      </c>
      <c r="I5" s="54">
        <v>1</v>
      </c>
      <c r="J5" s="54">
        <v>0</v>
      </c>
      <c r="K5" s="82">
        <f t="shared" si="3"/>
        <v>0.7</v>
      </c>
      <c r="L5" s="83">
        <f t="shared" si="4"/>
        <v>0.7</v>
      </c>
      <c r="M5" s="84">
        <f>VLOOKUP(B5,'Election Results by State'!$B$3:$J$52,9,FALSE)</f>
        <v>217458.33333333334</v>
      </c>
      <c r="N5" s="85">
        <f t="shared" si="5"/>
        <v>79740</v>
      </c>
      <c r="O5" s="84">
        <f t="shared" si="6"/>
        <v>186059</v>
      </c>
      <c r="P5" s="84">
        <v>0</v>
      </c>
      <c r="Q5" s="84">
        <f t="shared" si="7"/>
        <v>265799</v>
      </c>
      <c r="R5" s="85">
        <f t="shared" si="8"/>
        <v>79740</v>
      </c>
      <c r="S5" s="84">
        <f t="shared" si="9"/>
        <v>0</v>
      </c>
      <c r="T5" s="84">
        <f t="shared" si="10"/>
        <v>-23455</v>
      </c>
      <c r="U5" s="84">
        <f t="shared" si="11"/>
        <v>56285</v>
      </c>
      <c r="V5" s="22"/>
    </row>
    <row r="6" spans="1:22" s="55" customFormat="1" x14ac:dyDescent="0.2">
      <c r="A6" s="48" t="s">
        <v>10</v>
      </c>
      <c r="B6" s="48" t="s">
        <v>11</v>
      </c>
      <c r="C6" s="49" t="s">
        <v>123</v>
      </c>
      <c r="D6" s="50">
        <v>212751</v>
      </c>
      <c r="E6" s="51">
        <v>0</v>
      </c>
      <c r="F6" s="52">
        <f t="shared" si="2"/>
        <v>29166</v>
      </c>
      <c r="G6" s="51">
        <v>241917</v>
      </c>
      <c r="H6" s="53">
        <v>1</v>
      </c>
      <c r="I6" s="54">
        <v>0</v>
      </c>
      <c r="J6" s="54">
        <v>0</v>
      </c>
      <c r="K6" s="82">
        <f t="shared" si="3"/>
        <v>0.7</v>
      </c>
      <c r="L6" s="83">
        <f t="shared" si="4"/>
        <v>0.7</v>
      </c>
      <c r="M6" s="84">
        <f>VLOOKUP(B6,'Election Results by State'!$B$3:$J$52,9,FALSE)</f>
        <v>217458.33333333334</v>
      </c>
      <c r="N6" s="85">
        <f t="shared" si="5"/>
        <v>212751</v>
      </c>
      <c r="O6" s="84">
        <f t="shared" si="6"/>
        <v>91179</v>
      </c>
      <c r="P6" s="84">
        <v>0</v>
      </c>
      <c r="Q6" s="84">
        <f t="shared" si="7"/>
        <v>303930</v>
      </c>
      <c r="R6" s="85">
        <f t="shared" si="8"/>
        <v>0</v>
      </c>
      <c r="S6" s="84">
        <f t="shared" si="9"/>
        <v>91179</v>
      </c>
      <c r="T6" s="84">
        <f t="shared" si="10"/>
        <v>-29166</v>
      </c>
      <c r="U6" s="84">
        <f t="shared" si="11"/>
        <v>62013</v>
      </c>
      <c r="V6" s="22"/>
    </row>
    <row r="7" spans="1:22" s="55" customFormat="1" x14ac:dyDescent="0.2">
      <c r="A7" s="48" t="s">
        <v>12</v>
      </c>
      <c r="B7" s="48" t="s">
        <v>13</v>
      </c>
      <c r="C7" s="49" t="s">
        <v>124</v>
      </c>
      <c r="D7" s="50">
        <v>0</v>
      </c>
      <c r="E7" s="51">
        <v>0</v>
      </c>
      <c r="F7" s="52">
        <f t="shared" si="0"/>
        <v>0</v>
      </c>
      <c r="G7" s="51">
        <v>0</v>
      </c>
      <c r="H7" s="53">
        <v>0</v>
      </c>
      <c r="I7" s="54">
        <v>0</v>
      </c>
      <c r="J7" s="54">
        <v>0</v>
      </c>
      <c r="K7" s="82">
        <f t="shared" si="3"/>
        <v>0.7</v>
      </c>
      <c r="L7" s="83">
        <f t="shared" si="4"/>
        <v>0.7</v>
      </c>
      <c r="M7" s="84">
        <f>VLOOKUP(B7,'Election Results by State'!$B$3:$J$52,9,FALSE)</f>
        <v>274393</v>
      </c>
      <c r="N7" s="85">
        <f t="shared" si="5"/>
        <v>0</v>
      </c>
      <c r="O7" s="84">
        <f t="shared" si="6"/>
        <v>0</v>
      </c>
      <c r="P7" s="84">
        <v>0</v>
      </c>
      <c r="Q7" s="84">
        <f t="shared" si="7"/>
        <v>0</v>
      </c>
      <c r="R7" s="85">
        <f t="shared" si="8"/>
        <v>0</v>
      </c>
      <c r="S7" s="84">
        <f t="shared" si="9"/>
        <v>0</v>
      </c>
      <c r="T7" s="84">
        <f t="shared" si="10"/>
        <v>0</v>
      </c>
      <c r="U7" s="84">
        <f t="shared" si="11"/>
        <v>0</v>
      </c>
      <c r="V7" s="22"/>
    </row>
    <row r="8" spans="1:22" s="55" customFormat="1" x14ac:dyDescent="0.2">
      <c r="A8" s="48" t="s">
        <v>14</v>
      </c>
      <c r="B8" s="48" t="s">
        <v>15</v>
      </c>
      <c r="C8" s="49" t="s">
        <v>124</v>
      </c>
      <c r="D8" s="50">
        <v>0</v>
      </c>
      <c r="E8" s="51">
        <v>0</v>
      </c>
      <c r="F8" s="52">
        <f t="shared" si="0"/>
        <v>0</v>
      </c>
      <c r="G8" s="51">
        <v>0</v>
      </c>
      <c r="H8" s="53">
        <v>0</v>
      </c>
      <c r="I8" s="54">
        <v>0</v>
      </c>
      <c r="J8" s="54">
        <v>0</v>
      </c>
      <c r="K8" s="82">
        <f t="shared" si="3"/>
        <v>0.7</v>
      </c>
      <c r="L8" s="83">
        <f t="shared" si="4"/>
        <v>0.7</v>
      </c>
      <c r="M8" s="84">
        <f>VLOOKUP(B8,'Election Results by State'!$B$3:$J$52,9,FALSE)</f>
        <v>244276</v>
      </c>
      <c r="N8" s="85">
        <f t="shared" si="5"/>
        <v>0</v>
      </c>
      <c r="O8" s="84">
        <f t="shared" si="6"/>
        <v>0</v>
      </c>
      <c r="P8" s="84">
        <v>0</v>
      </c>
      <c r="Q8" s="84">
        <f t="shared" si="7"/>
        <v>0</v>
      </c>
      <c r="R8" s="85">
        <f t="shared" si="8"/>
        <v>0</v>
      </c>
      <c r="S8" s="84">
        <f t="shared" si="9"/>
        <v>0</v>
      </c>
      <c r="T8" s="84">
        <f t="shared" si="10"/>
        <v>0</v>
      </c>
      <c r="U8" s="84">
        <f t="shared" si="11"/>
        <v>0</v>
      </c>
      <c r="V8" s="22"/>
    </row>
    <row r="9" spans="1:22" s="64" customFormat="1" x14ac:dyDescent="0.2">
      <c r="A9" s="56" t="s">
        <v>16</v>
      </c>
      <c r="B9" s="56" t="s">
        <v>17</v>
      </c>
      <c r="C9" s="57" t="s">
        <v>136</v>
      </c>
      <c r="D9" s="58" t="s">
        <v>1</v>
      </c>
      <c r="E9" s="59" t="s">
        <v>1</v>
      </c>
      <c r="F9" s="60" t="s">
        <v>1</v>
      </c>
      <c r="G9" s="59" t="s">
        <v>1</v>
      </c>
      <c r="H9" s="61">
        <v>1</v>
      </c>
      <c r="I9" s="62">
        <v>0</v>
      </c>
      <c r="J9" s="62">
        <v>0</v>
      </c>
      <c r="K9" s="90">
        <f t="shared" si="3"/>
        <v>0.7</v>
      </c>
      <c r="L9" s="91">
        <f t="shared" si="4"/>
        <v>0.7</v>
      </c>
      <c r="M9" s="92">
        <f>VLOOKUP(B9,'Election Results by State'!$B$3:$J$52,9,FALSE)</f>
        <v>210921.66666666666</v>
      </c>
      <c r="N9" s="93">
        <f t="shared" si="5"/>
        <v>147645</v>
      </c>
      <c r="O9" s="92">
        <f t="shared" si="6"/>
        <v>63276</v>
      </c>
      <c r="P9" s="92">
        <v>0</v>
      </c>
      <c r="Q9" s="92">
        <f t="shared" si="7"/>
        <v>210921</v>
      </c>
      <c r="R9" s="93">
        <f>N9</f>
        <v>147645</v>
      </c>
      <c r="S9" s="92">
        <f>O9</f>
        <v>63276</v>
      </c>
      <c r="T9" s="92">
        <f>P9</f>
        <v>0</v>
      </c>
      <c r="U9" s="92">
        <f>Q9</f>
        <v>210921</v>
      </c>
      <c r="V9" s="63" t="s">
        <v>127</v>
      </c>
    </row>
    <row r="10" spans="1:22" s="55" customFormat="1" x14ac:dyDescent="0.2">
      <c r="A10" s="48" t="s">
        <v>18</v>
      </c>
      <c r="B10" s="48" t="s">
        <v>19</v>
      </c>
      <c r="C10" s="49" t="s">
        <v>137</v>
      </c>
      <c r="D10" s="50">
        <v>0</v>
      </c>
      <c r="E10" s="51">
        <v>96500</v>
      </c>
      <c r="F10" s="52">
        <f t="shared" si="0"/>
        <v>18281</v>
      </c>
      <c r="G10" s="51">
        <v>114781</v>
      </c>
      <c r="H10" s="53">
        <v>0</v>
      </c>
      <c r="I10" s="54">
        <v>1</v>
      </c>
      <c r="J10" s="54">
        <v>0</v>
      </c>
      <c r="K10" s="82">
        <f t="shared" si="3"/>
        <v>0.7</v>
      </c>
      <c r="L10" s="83">
        <f t="shared" si="4"/>
        <v>0.7</v>
      </c>
      <c r="M10" s="84">
        <f>VLOOKUP(B10,'Election Results by State'!$B$3:$J$52,9,FALSE)</f>
        <v>204782.45833333334</v>
      </c>
      <c r="N10" s="85">
        <f t="shared" si="5"/>
        <v>61435</v>
      </c>
      <c r="O10" s="84">
        <f t="shared" si="6"/>
        <v>143348</v>
      </c>
      <c r="P10" s="84">
        <v>0</v>
      </c>
      <c r="Q10" s="84">
        <f t="shared" si="7"/>
        <v>204783</v>
      </c>
      <c r="R10" s="85">
        <f t="shared" si="8"/>
        <v>61435</v>
      </c>
      <c r="S10" s="84">
        <f t="shared" si="9"/>
        <v>46848</v>
      </c>
      <c r="T10" s="84">
        <f t="shared" si="10"/>
        <v>-18281</v>
      </c>
      <c r="U10" s="84">
        <f t="shared" si="11"/>
        <v>90002</v>
      </c>
      <c r="V10" s="22"/>
    </row>
    <row r="11" spans="1:22" s="55" customFormat="1" x14ac:dyDescent="0.2">
      <c r="A11" s="48" t="s">
        <v>18</v>
      </c>
      <c r="B11" s="48" t="s">
        <v>19</v>
      </c>
      <c r="C11" s="49" t="s">
        <v>135</v>
      </c>
      <c r="D11" s="50">
        <v>0</v>
      </c>
      <c r="E11" s="51">
        <v>89600</v>
      </c>
      <c r="F11" s="52">
        <f t="shared" ref="F11:F13" si="12">G11-SUM(D11:E11)</f>
        <v>23314</v>
      </c>
      <c r="G11" s="51">
        <v>112914</v>
      </c>
      <c r="H11" s="53">
        <v>0</v>
      </c>
      <c r="I11" s="54">
        <v>1</v>
      </c>
      <c r="J11" s="54">
        <v>0</v>
      </c>
      <c r="K11" s="82">
        <f t="shared" si="3"/>
        <v>0.7</v>
      </c>
      <c r="L11" s="83">
        <f t="shared" si="4"/>
        <v>0.7</v>
      </c>
      <c r="M11" s="84">
        <f>VLOOKUP(B11,'Election Results by State'!$B$3:$J$52,9,FALSE)</f>
        <v>204782.45833333334</v>
      </c>
      <c r="N11" s="85">
        <f t="shared" si="5"/>
        <v>61435</v>
      </c>
      <c r="O11" s="84">
        <f t="shared" si="6"/>
        <v>143348</v>
      </c>
      <c r="P11" s="84">
        <v>0</v>
      </c>
      <c r="Q11" s="84">
        <f t="shared" si="7"/>
        <v>204783</v>
      </c>
      <c r="R11" s="85">
        <f t="shared" si="8"/>
        <v>61435</v>
      </c>
      <c r="S11" s="84">
        <f t="shared" si="9"/>
        <v>53748</v>
      </c>
      <c r="T11" s="84">
        <f t="shared" si="10"/>
        <v>-23314</v>
      </c>
      <c r="U11" s="84">
        <f t="shared" si="11"/>
        <v>91869</v>
      </c>
      <c r="V11" s="22"/>
    </row>
    <row r="12" spans="1:22" s="55" customFormat="1" x14ac:dyDescent="0.2">
      <c r="A12" s="48" t="s">
        <v>18</v>
      </c>
      <c r="B12" s="48" t="s">
        <v>19</v>
      </c>
      <c r="C12" s="49" t="s">
        <v>138</v>
      </c>
      <c r="D12" s="50">
        <v>151069</v>
      </c>
      <c r="E12" s="51">
        <v>0</v>
      </c>
      <c r="F12" s="52">
        <f t="shared" si="12"/>
        <v>37953</v>
      </c>
      <c r="G12" s="51">
        <v>189022</v>
      </c>
      <c r="H12" s="53">
        <v>1</v>
      </c>
      <c r="I12" s="54">
        <v>0</v>
      </c>
      <c r="J12" s="54">
        <v>0</v>
      </c>
      <c r="K12" s="82">
        <f t="shared" si="3"/>
        <v>0.7</v>
      </c>
      <c r="L12" s="83">
        <f t="shared" si="4"/>
        <v>0.7</v>
      </c>
      <c r="M12" s="84">
        <f>VLOOKUP(B12,'Election Results by State'!$B$3:$J$52,9,FALSE)</f>
        <v>204782.45833333334</v>
      </c>
      <c r="N12" s="85">
        <f t="shared" si="5"/>
        <v>151069</v>
      </c>
      <c r="O12" s="84">
        <f t="shared" si="6"/>
        <v>64744</v>
      </c>
      <c r="P12" s="84">
        <v>0</v>
      </c>
      <c r="Q12" s="84">
        <f t="shared" si="7"/>
        <v>215813</v>
      </c>
      <c r="R12" s="85">
        <f t="shared" si="8"/>
        <v>0</v>
      </c>
      <c r="S12" s="84">
        <f t="shared" si="9"/>
        <v>64744</v>
      </c>
      <c r="T12" s="84">
        <f t="shared" si="10"/>
        <v>-37953</v>
      </c>
      <c r="U12" s="84">
        <f t="shared" si="11"/>
        <v>26791</v>
      </c>
      <c r="V12" s="22"/>
    </row>
    <row r="13" spans="1:22" s="55" customFormat="1" x14ac:dyDescent="0.2">
      <c r="A13" s="48" t="s">
        <v>18</v>
      </c>
      <c r="B13" s="48" t="s">
        <v>19</v>
      </c>
      <c r="C13" s="49" t="s">
        <v>139</v>
      </c>
      <c r="D13" s="50">
        <v>140201</v>
      </c>
      <c r="E13" s="51">
        <v>0</v>
      </c>
      <c r="F13" s="52">
        <f t="shared" si="12"/>
        <v>50131</v>
      </c>
      <c r="G13" s="51">
        <v>190332</v>
      </c>
      <c r="H13" s="53">
        <v>1</v>
      </c>
      <c r="I13" s="54">
        <v>0</v>
      </c>
      <c r="J13" s="54">
        <v>0</v>
      </c>
      <c r="K13" s="82">
        <f t="shared" si="3"/>
        <v>0.7</v>
      </c>
      <c r="L13" s="83">
        <f t="shared" si="4"/>
        <v>0.7</v>
      </c>
      <c r="M13" s="84">
        <f>VLOOKUP(B13,'Election Results by State'!$B$3:$J$52,9,FALSE)</f>
        <v>204782.45833333334</v>
      </c>
      <c r="N13" s="85">
        <f t="shared" si="5"/>
        <v>143348</v>
      </c>
      <c r="O13" s="84">
        <f t="shared" si="6"/>
        <v>61435</v>
      </c>
      <c r="P13" s="84">
        <v>0</v>
      </c>
      <c r="Q13" s="84">
        <f t="shared" si="7"/>
        <v>204783</v>
      </c>
      <c r="R13" s="85">
        <f t="shared" si="8"/>
        <v>3147</v>
      </c>
      <c r="S13" s="84">
        <f t="shared" si="9"/>
        <v>61435</v>
      </c>
      <c r="T13" s="84">
        <f t="shared" si="10"/>
        <v>-50131</v>
      </c>
      <c r="U13" s="84">
        <f t="shared" si="11"/>
        <v>14451</v>
      </c>
      <c r="V13" s="22"/>
    </row>
    <row r="14" spans="1:22" s="55" customFormat="1" x14ac:dyDescent="0.2">
      <c r="A14" s="48" t="s">
        <v>20</v>
      </c>
      <c r="B14" s="48" t="s">
        <v>21</v>
      </c>
      <c r="C14" s="49" t="s">
        <v>122</v>
      </c>
      <c r="D14" s="50">
        <v>209078</v>
      </c>
      <c r="E14" s="51">
        <v>0</v>
      </c>
      <c r="F14" s="52">
        <f t="shared" si="0"/>
        <v>53928</v>
      </c>
      <c r="G14" s="51">
        <v>263006</v>
      </c>
      <c r="H14" s="53">
        <v>1</v>
      </c>
      <c r="I14" s="54">
        <v>0</v>
      </c>
      <c r="J14" s="54">
        <v>0</v>
      </c>
      <c r="K14" s="82">
        <f t="shared" si="3"/>
        <v>0.7</v>
      </c>
      <c r="L14" s="83">
        <f t="shared" si="4"/>
        <v>0.7</v>
      </c>
      <c r="M14" s="84">
        <f>VLOOKUP(B14,'Election Results by State'!$B$3:$J$52,9,FALSE)</f>
        <v>263641.75</v>
      </c>
      <c r="N14" s="85">
        <f t="shared" si="5"/>
        <v>209078</v>
      </c>
      <c r="O14" s="84">
        <f t="shared" si="6"/>
        <v>89605</v>
      </c>
      <c r="P14" s="84">
        <v>0</v>
      </c>
      <c r="Q14" s="84">
        <f t="shared" si="7"/>
        <v>298683</v>
      </c>
      <c r="R14" s="85">
        <f t="shared" si="8"/>
        <v>0</v>
      </c>
      <c r="S14" s="84">
        <f t="shared" si="9"/>
        <v>89605</v>
      </c>
      <c r="T14" s="84">
        <f t="shared" si="10"/>
        <v>-53928</v>
      </c>
      <c r="U14" s="84">
        <f t="shared" si="11"/>
        <v>35677</v>
      </c>
      <c r="V14" s="22"/>
    </row>
    <row r="15" spans="1:22" s="55" customFormat="1" x14ac:dyDescent="0.2">
      <c r="A15" s="48" t="s">
        <v>20</v>
      </c>
      <c r="B15" s="48" t="s">
        <v>21</v>
      </c>
      <c r="C15" s="49" t="s">
        <v>130</v>
      </c>
      <c r="D15" s="50">
        <v>253330</v>
      </c>
      <c r="E15" s="51">
        <v>0</v>
      </c>
      <c r="F15" s="52">
        <f t="shared" ref="F15" si="13">G15-SUM(D15:E15)</f>
        <v>52979</v>
      </c>
      <c r="G15" s="51">
        <v>306309</v>
      </c>
      <c r="H15" s="53">
        <v>1</v>
      </c>
      <c r="I15" s="54">
        <v>0</v>
      </c>
      <c r="J15" s="54">
        <v>0</v>
      </c>
      <c r="K15" s="82">
        <f t="shared" si="3"/>
        <v>0.7</v>
      </c>
      <c r="L15" s="83">
        <f t="shared" si="4"/>
        <v>0.7</v>
      </c>
      <c r="M15" s="84">
        <f>VLOOKUP(B15,'Election Results by State'!$B$3:$J$52,9,FALSE)</f>
        <v>263641.75</v>
      </c>
      <c r="N15" s="85">
        <f t="shared" si="5"/>
        <v>253330</v>
      </c>
      <c r="O15" s="84">
        <f t="shared" si="6"/>
        <v>108570</v>
      </c>
      <c r="P15" s="84">
        <v>0</v>
      </c>
      <c r="Q15" s="84">
        <f t="shared" si="7"/>
        <v>361900</v>
      </c>
      <c r="R15" s="85">
        <f t="shared" si="8"/>
        <v>0</v>
      </c>
      <c r="S15" s="84">
        <f t="shared" si="9"/>
        <v>108570</v>
      </c>
      <c r="T15" s="84">
        <f t="shared" si="10"/>
        <v>-52979</v>
      </c>
      <c r="U15" s="84">
        <f t="shared" si="11"/>
        <v>55591</v>
      </c>
      <c r="V15" s="22"/>
    </row>
    <row r="16" spans="1:22" s="55" customFormat="1" x14ac:dyDescent="0.2">
      <c r="A16" s="48" t="s">
        <v>22</v>
      </c>
      <c r="B16" s="48" t="s">
        <v>23</v>
      </c>
      <c r="C16" s="49" t="s">
        <v>124</v>
      </c>
      <c r="D16" s="50">
        <v>0</v>
      </c>
      <c r="E16" s="51">
        <v>0</v>
      </c>
      <c r="F16" s="52">
        <f t="shared" si="0"/>
        <v>0</v>
      </c>
      <c r="G16" s="51">
        <v>0</v>
      </c>
      <c r="H16" s="53">
        <v>0</v>
      </c>
      <c r="I16" s="54">
        <v>0</v>
      </c>
      <c r="J16" s="54">
        <v>0</v>
      </c>
      <c r="K16" s="82">
        <f t="shared" si="3"/>
        <v>0.7</v>
      </c>
      <c r="L16" s="83">
        <f t="shared" si="4"/>
        <v>0.7</v>
      </c>
      <c r="M16" s="84">
        <f>VLOOKUP(B16,'Election Results by State'!$B$3:$J$52,9,FALSE)</f>
        <v>218915</v>
      </c>
      <c r="N16" s="85">
        <f t="shared" si="5"/>
        <v>0</v>
      </c>
      <c r="O16" s="84">
        <f t="shared" si="6"/>
        <v>0</v>
      </c>
      <c r="P16" s="84">
        <v>0</v>
      </c>
      <c r="Q16" s="84">
        <f t="shared" si="7"/>
        <v>0</v>
      </c>
      <c r="R16" s="85">
        <f t="shared" si="8"/>
        <v>0</v>
      </c>
      <c r="S16" s="84">
        <f t="shared" si="9"/>
        <v>0</v>
      </c>
      <c r="T16" s="84">
        <f t="shared" si="10"/>
        <v>0</v>
      </c>
      <c r="U16" s="84">
        <f t="shared" si="11"/>
        <v>0</v>
      </c>
      <c r="V16" s="22"/>
    </row>
    <row r="17" spans="1:22" s="55" customFormat="1" x14ac:dyDescent="0.2">
      <c r="A17" s="48" t="s">
        <v>24</v>
      </c>
      <c r="B17" s="48" t="s">
        <v>25</v>
      </c>
      <c r="C17" s="49" t="s">
        <v>124</v>
      </c>
      <c r="D17" s="50">
        <v>0</v>
      </c>
      <c r="E17" s="51">
        <v>0</v>
      </c>
      <c r="F17" s="52">
        <f t="shared" si="0"/>
        <v>0</v>
      </c>
      <c r="G17" s="51">
        <v>0</v>
      </c>
      <c r="H17" s="53">
        <v>0</v>
      </c>
      <c r="I17" s="54">
        <v>0</v>
      </c>
      <c r="J17" s="54">
        <v>0</v>
      </c>
      <c r="K17" s="82">
        <f t="shared" si="3"/>
        <v>0.7</v>
      </c>
      <c r="L17" s="83">
        <f t="shared" si="4"/>
        <v>0.7</v>
      </c>
      <c r="M17" s="84">
        <f>VLOOKUP(B17,'Election Results by State'!$B$3:$J$52,9,FALSE)</f>
        <v>313126</v>
      </c>
      <c r="N17" s="85">
        <f t="shared" si="5"/>
        <v>0</v>
      </c>
      <c r="O17" s="84">
        <f t="shared" si="6"/>
        <v>0</v>
      </c>
      <c r="P17" s="84">
        <v>0</v>
      </c>
      <c r="Q17" s="84">
        <f t="shared" si="7"/>
        <v>0</v>
      </c>
      <c r="R17" s="85">
        <f t="shared" si="8"/>
        <v>0</v>
      </c>
      <c r="S17" s="84">
        <f t="shared" si="9"/>
        <v>0</v>
      </c>
      <c r="T17" s="84">
        <f t="shared" si="10"/>
        <v>0</v>
      </c>
      <c r="U17" s="84">
        <f t="shared" si="11"/>
        <v>0</v>
      </c>
      <c r="V17" s="22"/>
    </row>
    <row r="18" spans="1:22" s="55" customFormat="1" x14ac:dyDescent="0.2">
      <c r="A18" s="48" t="s">
        <v>26</v>
      </c>
      <c r="B18" s="48" t="s">
        <v>27</v>
      </c>
      <c r="C18" s="49" t="s">
        <v>121</v>
      </c>
      <c r="D18" s="50">
        <v>226473</v>
      </c>
      <c r="E18" s="51">
        <v>0</v>
      </c>
      <c r="F18" s="52">
        <f t="shared" si="0"/>
        <v>1066</v>
      </c>
      <c r="G18" s="51">
        <v>227539</v>
      </c>
      <c r="H18" s="53">
        <v>1</v>
      </c>
      <c r="I18" s="54">
        <v>0</v>
      </c>
      <c r="J18" s="54">
        <v>0</v>
      </c>
      <c r="K18" s="82">
        <f t="shared" si="3"/>
        <v>0.7</v>
      </c>
      <c r="L18" s="83">
        <f t="shared" si="4"/>
        <v>0.7</v>
      </c>
      <c r="M18" s="84">
        <f>VLOOKUP(B18,'Election Results by State'!$B$3:$J$52,9,FALSE)</f>
        <v>245366.38461538462</v>
      </c>
      <c r="N18" s="85">
        <f t="shared" si="5"/>
        <v>226473</v>
      </c>
      <c r="O18" s="84">
        <f t="shared" si="6"/>
        <v>97060</v>
      </c>
      <c r="P18" s="84">
        <v>0</v>
      </c>
      <c r="Q18" s="84">
        <f t="shared" si="7"/>
        <v>323533</v>
      </c>
      <c r="R18" s="85">
        <f t="shared" si="8"/>
        <v>0</v>
      </c>
      <c r="S18" s="84">
        <f t="shared" si="9"/>
        <v>97060</v>
      </c>
      <c r="T18" s="84">
        <f t="shared" si="10"/>
        <v>-1066</v>
      </c>
      <c r="U18" s="84">
        <f t="shared" si="11"/>
        <v>95994</v>
      </c>
      <c r="V18" s="22"/>
    </row>
    <row r="19" spans="1:22" s="55" customFormat="1" x14ac:dyDescent="0.2">
      <c r="A19" s="48" t="s">
        <v>26</v>
      </c>
      <c r="B19" s="48" t="s">
        <v>27</v>
      </c>
      <c r="C19" s="49" t="s">
        <v>123</v>
      </c>
      <c r="D19" s="50">
        <v>178789</v>
      </c>
      <c r="E19" s="51">
        <v>0</v>
      </c>
      <c r="F19" s="52">
        <f t="shared" ref="F19:F27" si="14">G19-SUM(D19:E19)</f>
        <v>31</v>
      </c>
      <c r="G19" s="51">
        <v>178820</v>
      </c>
      <c r="H19" s="53">
        <v>1</v>
      </c>
      <c r="I19" s="54">
        <v>0</v>
      </c>
      <c r="J19" s="54">
        <v>0</v>
      </c>
      <c r="K19" s="82">
        <f t="shared" si="3"/>
        <v>0.7</v>
      </c>
      <c r="L19" s="83">
        <f t="shared" si="4"/>
        <v>0.7</v>
      </c>
      <c r="M19" s="84">
        <f>VLOOKUP(B19,'Election Results by State'!$B$3:$J$52,9,FALSE)</f>
        <v>245366.38461538462</v>
      </c>
      <c r="N19" s="85">
        <f t="shared" si="5"/>
        <v>178789</v>
      </c>
      <c r="O19" s="84">
        <f t="shared" si="6"/>
        <v>76624</v>
      </c>
      <c r="P19" s="84">
        <v>0</v>
      </c>
      <c r="Q19" s="84">
        <f t="shared" si="7"/>
        <v>255413</v>
      </c>
      <c r="R19" s="85">
        <f t="shared" si="8"/>
        <v>0</v>
      </c>
      <c r="S19" s="84">
        <f t="shared" si="9"/>
        <v>76624</v>
      </c>
      <c r="T19" s="84">
        <f t="shared" si="10"/>
        <v>-31</v>
      </c>
      <c r="U19" s="84">
        <f t="shared" si="11"/>
        <v>76593</v>
      </c>
      <c r="V19" s="22"/>
    </row>
    <row r="20" spans="1:22" s="55" customFormat="1" x14ac:dyDescent="0.2">
      <c r="A20" s="48" t="s">
        <v>26</v>
      </c>
      <c r="B20" s="48" t="s">
        <v>27</v>
      </c>
      <c r="C20" s="49" t="s">
        <v>128</v>
      </c>
      <c r="D20" s="50">
        <v>210318</v>
      </c>
      <c r="E20" s="51">
        <v>0</v>
      </c>
      <c r="F20" s="52">
        <f t="shared" si="14"/>
        <v>46476</v>
      </c>
      <c r="G20" s="51">
        <v>256794</v>
      </c>
      <c r="H20" s="53">
        <v>1</v>
      </c>
      <c r="I20" s="54">
        <v>0</v>
      </c>
      <c r="J20" s="54">
        <v>0</v>
      </c>
      <c r="K20" s="82">
        <f t="shared" si="3"/>
        <v>0.7</v>
      </c>
      <c r="L20" s="83">
        <f t="shared" si="4"/>
        <v>0.7</v>
      </c>
      <c r="M20" s="84">
        <f>VLOOKUP(B20,'Election Results by State'!$B$3:$J$52,9,FALSE)</f>
        <v>245366.38461538462</v>
      </c>
      <c r="N20" s="85">
        <f t="shared" si="5"/>
        <v>210318</v>
      </c>
      <c r="O20" s="84">
        <f t="shared" si="6"/>
        <v>90136</v>
      </c>
      <c r="P20" s="84">
        <v>0</v>
      </c>
      <c r="Q20" s="84">
        <f t="shared" si="7"/>
        <v>300454</v>
      </c>
      <c r="R20" s="85">
        <f t="shared" si="8"/>
        <v>0</v>
      </c>
      <c r="S20" s="84">
        <f t="shared" si="9"/>
        <v>90136</v>
      </c>
      <c r="T20" s="84">
        <f t="shared" si="10"/>
        <v>-46476</v>
      </c>
      <c r="U20" s="84">
        <f t="shared" si="11"/>
        <v>43660</v>
      </c>
      <c r="V20" s="22"/>
    </row>
    <row r="21" spans="1:22" s="55" customFormat="1" x14ac:dyDescent="0.2">
      <c r="A21" s="48" t="s">
        <v>26</v>
      </c>
      <c r="B21" s="48" t="s">
        <v>27</v>
      </c>
      <c r="C21" s="49" t="s">
        <v>140</v>
      </c>
      <c r="D21" s="50">
        <v>146799</v>
      </c>
      <c r="E21" s="51">
        <v>0</v>
      </c>
      <c r="F21" s="52">
        <f t="shared" si="14"/>
        <v>47204</v>
      </c>
      <c r="G21" s="51">
        <v>194003</v>
      </c>
      <c r="H21" s="53">
        <v>1</v>
      </c>
      <c r="I21" s="54">
        <v>0</v>
      </c>
      <c r="J21" s="54">
        <v>0</v>
      </c>
      <c r="K21" s="82">
        <f t="shared" si="3"/>
        <v>0.7</v>
      </c>
      <c r="L21" s="83">
        <f t="shared" si="4"/>
        <v>0.7</v>
      </c>
      <c r="M21" s="84">
        <f>VLOOKUP(B21,'Election Results by State'!$B$3:$J$52,9,FALSE)</f>
        <v>245366.38461538462</v>
      </c>
      <c r="N21" s="85">
        <f t="shared" si="5"/>
        <v>171756</v>
      </c>
      <c r="O21" s="84">
        <f t="shared" si="6"/>
        <v>73610</v>
      </c>
      <c r="P21" s="84">
        <v>0</v>
      </c>
      <c r="Q21" s="84">
        <f t="shared" si="7"/>
        <v>245366</v>
      </c>
      <c r="R21" s="85">
        <f t="shared" si="8"/>
        <v>24957</v>
      </c>
      <c r="S21" s="84">
        <f t="shared" si="9"/>
        <v>73610</v>
      </c>
      <c r="T21" s="84">
        <f t="shared" si="10"/>
        <v>-47204</v>
      </c>
      <c r="U21" s="84">
        <f t="shared" si="11"/>
        <v>51363</v>
      </c>
      <c r="V21" s="22"/>
    </row>
    <row r="22" spans="1:22" s="55" customFormat="1" x14ac:dyDescent="0.2">
      <c r="A22" s="48" t="s">
        <v>26</v>
      </c>
      <c r="B22" s="48" t="s">
        <v>27</v>
      </c>
      <c r="C22" s="49" t="s">
        <v>129</v>
      </c>
      <c r="D22" s="50">
        <v>0</v>
      </c>
      <c r="E22" s="51">
        <v>149465</v>
      </c>
      <c r="F22" s="52">
        <f t="shared" si="14"/>
        <v>27218</v>
      </c>
      <c r="G22" s="51">
        <v>176683</v>
      </c>
      <c r="H22" s="53">
        <v>0</v>
      </c>
      <c r="I22" s="54">
        <v>1</v>
      </c>
      <c r="J22" s="54">
        <v>0</v>
      </c>
      <c r="K22" s="82">
        <f t="shared" si="3"/>
        <v>0.7</v>
      </c>
      <c r="L22" s="83">
        <f t="shared" si="4"/>
        <v>0.7</v>
      </c>
      <c r="M22" s="84">
        <f>VLOOKUP(B22,'Election Results by State'!$B$3:$J$52,9,FALSE)</f>
        <v>245366.38461538462</v>
      </c>
      <c r="N22" s="85">
        <f t="shared" si="5"/>
        <v>73610</v>
      </c>
      <c r="O22" s="84">
        <f t="shared" si="6"/>
        <v>171756</v>
      </c>
      <c r="P22" s="84">
        <v>0</v>
      </c>
      <c r="Q22" s="84">
        <f t="shared" si="7"/>
        <v>245366</v>
      </c>
      <c r="R22" s="85">
        <f t="shared" si="8"/>
        <v>73610</v>
      </c>
      <c r="S22" s="84">
        <f t="shared" si="9"/>
        <v>22291</v>
      </c>
      <c r="T22" s="84">
        <f t="shared" si="10"/>
        <v>-27218</v>
      </c>
      <c r="U22" s="84">
        <f t="shared" si="11"/>
        <v>68683</v>
      </c>
      <c r="V22" s="22"/>
    </row>
    <row r="23" spans="1:22" s="55" customFormat="1" x14ac:dyDescent="0.2">
      <c r="A23" s="48" t="s">
        <v>26</v>
      </c>
      <c r="B23" s="48" t="s">
        <v>27</v>
      </c>
      <c r="C23" s="49" t="s">
        <v>141</v>
      </c>
      <c r="D23" s="50">
        <v>242614</v>
      </c>
      <c r="E23" s="51">
        <v>0</v>
      </c>
      <c r="F23" s="52">
        <f t="shared" si="14"/>
        <v>42001</v>
      </c>
      <c r="G23" s="51">
        <v>284615</v>
      </c>
      <c r="H23" s="53">
        <v>1</v>
      </c>
      <c r="I23" s="54">
        <v>0</v>
      </c>
      <c r="J23" s="54">
        <v>0</v>
      </c>
      <c r="K23" s="86">
        <f t="shared" si="3"/>
        <v>0.7</v>
      </c>
      <c r="L23" s="87">
        <f t="shared" si="4"/>
        <v>0.7</v>
      </c>
      <c r="M23" s="88">
        <f>VLOOKUP(B23,'Election Results by State'!$B$3:$J$52,9,FALSE)</f>
        <v>245366.38461538462</v>
      </c>
      <c r="N23" s="89">
        <f t="shared" si="5"/>
        <v>242614</v>
      </c>
      <c r="O23" s="88">
        <f t="shared" si="6"/>
        <v>103977</v>
      </c>
      <c r="P23" s="88">
        <v>0</v>
      </c>
      <c r="Q23" s="88">
        <f t="shared" si="7"/>
        <v>346591</v>
      </c>
      <c r="R23" s="89">
        <f t="shared" si="8"/>
        <v>0</v>
      </c>
      <c r="S23" s="88">
        <f t="shared" si="9"/>
        <v>103977</v>
      </c>
      <c r="T23" s="88">
        <f t="shared" si="10"/>
        <v>-42001</v>
      </c>
      <c r="U23" s="88">
        <f t="shared" si="11"/>
        <v>61976</v>
      </c>
      <c r="V23" s="22"/>
    </row>
    <row r="24" spans="1:22" s="55" customFormat="1" x14ac:dyDescent="0.2">
      <c r="A24" s="48" t="s">
        <v>26</v>
      </c>
      <c r="B24" s="48" t="s">
        <v>27</v>
      </c>
      <c r="C24" s="49" t="s">
        <v>126</v>
      </c>
      <c r="D24" s="50">
        <v>0</v>
      </c>
      <c r="E24" s="51">
        <v>100715</v>
      </c>
      <c r="F24" s="52">
        <f t="shared" si="14"/>
        <v>3</v>
      </c>
      <c r="G24" s="51">
        <v>100718</v>
      </c>
      <c r="H24" s="53">
        <v>0</v>
      </c>
      <c r="I24" s="54">
        <v>1</v>
      </c>
      <c r="J24" s="54">
        <v>0</v>
      </c>
      <c r="K24" s="86">
        <f t="shared" si="3"/>
        <v>0.7</v>
      </c>
      <c r="L24" s="87">
        <f t="shared" si="4"/>
        <v>0.7</v>
      </c>
      <c r="M24" s="88">
        <f>VLOOKUP(B24,'Election Results by State'!$B$3:$J$52,9,FALSE)</f>
        <v>245366.38461538462</v>
      </c>
      <c r="N24" s="89">
        <f t="shared" si="5"/>
        <v>73610</v>
      </c>
      <c r="O24" s="88">
        <f t="shared" si="6"/>
        <v>171756</v>
      </c>
      <c r="P24" s="88">
        <v>0</v>
      </c>
      <c r="Q24" s="88">
        <f t="shared" si="7"/>
        <v>245366</v>
      </c>
      <c r="R24" s="89">
        <f t="shared" si="8"/>
        <v>73610</v>
      </c>
      <c r="S24" s="88">
        <f t="shared" si="9"/>
        <v>71041</v>
      </c>
      <c r="T24" s="88">
        <f t="shared" si="10"/>
        <v>-3</v>
      </c>
      <c r="U24" s="88">
        <f t="shared" si="11"/>
        <v>144648</v>
      </c>
      <c r="V24" s="22"/>
    </row>
    <row r="25" spans="1:22" s="55" customFormat="1" x14ac:dyDescent="0.2">
      <c r="A25" s="48" t="s">
        <v>26</v>
      </c>
      <c r="B25" s="48" t="s">
        <v>27</v>
      </c>
      <c r="C25" s="49" t="s">
        <v>142</v>
      </c>
      <c r="D25" s="50">
        <v>112968</v>
      </c>
      <c r="E25" s="51">
        <v>0</v>
      </c>
      <c r="F25" s="52">
        <f t="shared" si="14"/>
        <v>23</v>
      </c>
      <c r="G25" s="51">
        <v>112991</v>
      </c>
      <c r="H25" s="53">
        <v>1</v>
      </c>
      <c r="I25" s="54">
        <v>0</v>
      </c>
      <c r="J25" s="54">
        <v>0</v>
      </c>
      <c r="K25" s="82">
        <f t="shared" si="3"/>
        <v>0.7</v>
      </c>
      <c r="L25" s="83">
        <f t="shared" si="4"/>
        <v>0.7</v>
      </c>
      <c r="M25" s="84">
        <f>VLOOKUP(B25,'Election Results by State'!$B$3:$J$52,9,FALSE)</f>
        <v>245366.38461538462</v>
      </c>
      <c r="N25" s="85">
        <f t="shared" si="5"/>
        <v>171756</v>
      </c>
      <c r="O25" s="84">
        <f t="shared" si="6"/>
        <v>73610</v>
      </c>
      <c r="P25" s="84">
        <v>0</v>
      </c>
      <c r="Q25" s="84">
        <f t="shared" si="7"/>
        <v>245366</v>
      </c>
      <c r="R25" s="85">
        <f t="shared" si="8"/>
        <v>58788</v>
      </c>
      <c r="S25" s="84">
        <f t="shared" si="9"/>
        <v>73610</v>
      </c>
      <c r="T25" s="84">
        <f t="shared" si="10"/>
        <v>-23</v>
      </c>
      <c r="U25" s="84">
        <f t="shared" si="11"/>
        <v>132375</v>
      </c>
      <c r="V25" s="22"/>
    </row>
    <row r="26" spans="1:22" s="55" customFormat="1" x14ac:dyDescent="0.2">
      <c r="A26" s="48" t="s">
        <v>26</v>
      </c>
      <c r="B26" s="48" t="s">
        <v>27</v>
      </c>
      <c r="C26" s="49" t="s">
        <v>143</v>
      </c>
      <c r="D26" s="50">
        <v>0</v>
      </c>
      <c r="E26" s="51">
        <v>156765</v>
      </c>
      <c r="F26" s="52">
        <f t="shared" si="14"/>
        <v>187</v>
      </c>
      <c r="G26" s="51">
        <v>156952</v>
      </c>
      <c r="H26" s="53">
        <v>0</v>
      </c>
      <c r="I26" s="54">
        <v>1</v>
      </c>
      <c r="J26" s="54">
        <v>0</v>
      </c>
      <c r="K26" s="86">
        <f t="shared" si="3"/>
        <v>0.7</v>
      </c>
      <c r="L26" s="87">
        <f t="shared" si="4"/>
        <v>0.7</v>
      </c>
      <c r="M26" s="88">
        <f>VLOOKUP(B26,'Election Results by State'!$B$3:$J$52,9,FALSE)</f>
        <v>245366.38461538462</v>
      </c>
      <c r="N26" s="89">
        <f t="shared" si="5"/>
        <v>73610</v>
      </c>
      <c r="O26" s="88">
        <f t="shared" si="6"/>
        <v>171756</v>
      </c>
      <c r="P26" s="88">
        <v>0</v>
      </c>
      <c r="Q26" s="88">
        <f t="shared" si="7"/>
        <v>245366</v>
      </c>
      <c r="R26" s="89">
        <f t="shared" si="8"/>
        <v>73610</v>
      </c>
      <c r="S26" s="88">
        <f t="shared" si="9"/>
        <v>14991</v>
      </c>
      <c r="T26" s="88">
        <f t="shared" si="10"/>
        <v>-187</v>
      </c>
      <c r="U26" s="88">
        <f t="shared" si="11"/>
        <v>88414</v>
      </c>
      <c r="V26" s="22"/>
    </row>
    <row r="27" spans="1:22" s="55" customFormat="1" x14ac:dyDescent="0.2">
      <c r="A27" s="48" t="s">
        <v>26</v>
      </c>
      <c r="B27" s="48" t="s">
        <v>27</v>
      </c>
      <c r="C27" s="49" t="s">
        <v>125</v>
      </c>
      <c r="D27" s="50">
        <v>132317</v>
      </c>
      <c r="E27" s="51">
        <v>0</v>
      </c>
      <c r="F27" s="52">
        <f t="shared" si="14"/>
        <v>25</v>
      </c>
      <c r="G27" s="51">
        <v>132342</v>
      </c>
      <c r="H27" s="53">
        <v>1</v>
      </c>
      <c r="I27" s="54">
        <v>0</v>
      </c>
      <c r="J27" s="54">
        <v>0</v>
      </c>
      <c r="K27" s="82">
        <f t="shared" si="3"/>
        <v>0.7</v>
      </c>
      <c r="L27" s="83">
        <f t="shared" si="4"/>
        <v>0.7</v>
      </c>
      <c r="M27" s="84">
        <f>VLOOKUP(B27,'Election Results by State'!$B$3:$J$52,9,FALSE)</f>
        <v>245366.38461538462</v>
      </c>
      <c r="N27" s="85">
        <f t="shared" si="5"/>
        <v>171756</v>
      </c>
      <c r="O27" s="84">
        <f t="shared" si="6"/>
        <v>73610</v>
      </c>
      <c r="P27" s="84">
        <v>0</v>
      </c>
      <c r="Q27" s="84">
        <f t="shared" si="7"/>
        <v>245366</v>
      </c>
      <c r="R27" s="85">
        <f t="shared" si="8"/>
        <v>39439</v>
      </c>
      <c r="S27" s="84">
        <f t="shared" si="9"/>
        <v>73610</v>
      </c>
      <c r="T27" s="84">
        <f t="shared" si="10"/>
        <v>-25</v>
      </c>
      <c r="U27" s="84">
        <f t="shared" si="11"/>
        <v>113024</v>
      </c>
      <c r="V27" s="22"/>
    </row>
    <row r="28" spans="1:22" s="55" customFormat="1" x14ac:dyDescent="0.2">
      <c r="A28" s="48" t="s">
        <v>28</v>
      </c>
      <c r="B28" s="48" t="s">
        <v>29</v>
      </c>
      <c r="C28" s="49" t="s">
        <v>129</v>
      </c>
      <c r="D28" s="50">
        <v>199652</v>
      </c>
      <c r="E28" s="51">
        <v>0</v>
      </c>
      <c r="F28" s="52">
        <f t="shared" si="0"/>
        <v>0</v>
      </c>
      <c r="G28" s="51">
        <v>199652</v>
      </c>
      <c r="H28" s="53">
        <v>1</v>
      </c>
      <c r="I28" s="54">
        <v>0</v>
      </c>
      <c r="J28" s="54">
        <v>0</v>
      </c>
      <c r="K28" s="82">
        <f t="shared" si="3"/>
        <v>0.7</v>
      </c>
      <c r="L28" s="83">
        <f t="shared" si="4"/>
        <v>0.7</v>
      </c>
      <c r="M28" s="84">
        <f>VLOOKUP(B28,'Election Results by State'!$B$3:$J$52,9,FALSE)</f>
        <v>221697</v>
      </c>
      <c r="N28" s="85">
        <f t="shared" si="5"/>
        <v>199652</v>
      </c>
      <c r="O28" s="84">
        <f t="shared" si="6"/>
        <v>85565</v>
      </c>
      <c r="P28" s="84">
        <v>0</v>
      </c>
      <c r="Q28" s="84">
        <f t="shared" si="7"/>
        <v>285217</v>
      </c>
      <c r="R28" s="85">
        <f t="shared" si="8"/>
        <v>0</v>
      </c>
      <c r="S28" s="84">
        <f t="shared" si="9"/>
        <v>85565</v>
      </c>
      <c r="T28" s="84">
        <f t="shared" si="10"/>
        <v>0</v>
      </c>
      <c r="U28" s="84">
        <f t="shared" si="11"/>
        <v>85565</v>
      </c>
      <c r="V28" s="22"/>
    </row>
    <row r="29" spans="1:22" s="55" customFormat="1" x14ac:dyDescent="0.2">
      <c r="A29" s="48" t="s">
        <v>30</v>
      </c>
      <c r="B29" s="48" t="s">
        <v>31</v>
      </c>
      <c r="C29" s="49" t="s">
        <v>124</v>
      </c>
      <c r="D29" s="50">
        <v>0</v>
      </c>
      <c r="E29" s="51">
        <v>0</v>
      </c>
      <c r="F29" s="52">
        <f t="shared" si="0"/>
        <v>0</v>
      </c>
      <c r="G29" s="51">
        <v>0</v>
      </c>
      <c r="H29" s="53">
        <v>0</v>
      </c>
      <c r="I29" s="54">
        <v>0</v>
      </c>
      <c r="J29" s="54">
        <v>0</v>
      </c>
      <c r="K29" s="82">
        <f t="shared" si="3"/>
        <v>0.7</v>
      </c>
      <c r="L29" s="83">
        <f t="shared" si="4"/>
        <v>0.7</v>
      </c>
      <c r="M29" s="84">
        <f>VLOOKUP(B29,'Election Results by State'!$B$3:$J$52,9,FALSE)</f>
        <v>170212</v>
      </c>
      <c r="N29" s="85">
        <f t="shared" si="5"/>
        <v>0</v>
      </c>
      <c r="O29" s="84">
        <f t="shared" si="6"/>
        <v>0</v>
      </c>
      <c r="P29" s="84">
        <v>0</v>
      </c>
      <c r="Q29" s="84">
        <f t="shared" si="7"/>
        <v>0</v>
      </c>
      <c r="R29" s="85">
        <f t="shared" si="8"/>
        <v>0</v>
      </c>
      <c r="S29" s="84">
        <f t="shared" si="9"/>
        <v>0</v>
      </c>
      <c r="T29" s="84">
        <f t="shared" si="10"/>
        <v>0</v>
      </c>
      <c r="U29" s="84">
        <f t="shared" si="11"/>
        <v>0</v>
      </c>
      <c r="V29" s="22"/>
    </row>
    <row r="30" spans="1:22" s="55" customFormat="1" x14ac:dyDescent="0.2">
      <c r="A30" s="48" t="s">
        <v>32</v>
      </c>
      <c r="B30" s="48" t="s">
        <v>33</v>
      </c>
      <c r="C30" s="49" t="s">
        <v>124</v>
      </c>
      <c r="D30" s="50">
        <v>0</v>
      </c>
      <c r="E30" s="51">
        <v>0</v>
      </c>
      <c r="F30" s="52">
        <f t="shared" si="0"/>
        <v>0</v>
      </c>
      <c r="G30" s="51">
        <v>0</v>
      </c>
      <c r="H30" s="53">
        <v>0</v>
      </c>
      <c r="I30" s="54">
        <v>0</v>
      </c>
      <c r="J30" s="54">
        <v>0</v>
      </c>
      <c r="K30" s="82">
        <f t="shared" si="3"/>
        <v>0.7</v>
      </c>
      <c r="L30" s="83">
        <f t="shared" si="4"/>
        <v>0.7</v>
      </c>
      <c r="M30" s="84">
        <f>VLOOKUP(B30,'Election Results by State'!$B$3:$J$52,9,FALSE)</f>
        <v>246417.5</v>
      </c>
      <c r="N30" s="85">
        <f t="shared" si="5"/>
        <v>0</v>
      </c>
      <c r="O30" s="84">
        <f t="shared" si="6"/>
        <v>0</v>
      </c>
      <c r="P30" s="84">
        <v>0</v>
      </c>
      <c r="Q30" s="84">
        <f t="shared" si="7"/>
        <v>0</v>
      </c>
      <c r="R30" s="85">
        <f t="shared" si="8"/>
        <v>0</v>
      </c>
      <c r="S30" s="84">
        <f t="shared" si="9"/>
        <v>0</v>
      </c>
      <c r="T30" s="84">
        <f t="shared" si="10"/>
        <v>0</v>
      </c>
      <c r="U30" s="84">
        <f t="shared" si="11"/>
        <v>0</v>
      </c>
      <c r="V30" s="22"/>
    </row>
    <row r="31" spans="1:22" s="55" customFormat="1" x14ac:dyDescent="0.2">
      <c r="A31" s="48" t="s">
        <v>34</v>
      </c>
      <c r="B31" s="48" t="s">
        <v>35</v>
      </c>
      <c r="C31" s="49" t="s">
        <v>122</v>
      </c>
      <c r="D31" s="50">
        <v>0</v>
      </c>
      <c r="E31" s="51">
        <v>89487</v>
      </c>
      <c r="F31" s="52">
        <f t="shared" si="0"/>
        <v>11476</v>
      </c>
      <c r="G31" s="51">
        <v>100963</v>
      </c>
      <c r="H31" s="53">
        <v>0</v>
      </c>
      <c r="I31" s="54">
        <v>1</v>
      </c>
      <c r="J31" s="54">
        <v>0</v>
      </c>
      <c r="K31" s="82">
        <f t="shared" si="3"/>
        <v>0.7</v>
      </c>
      <c r="L31" s="83">
        <f t="shared" si="4"/>
        <v>0.7</v>
      </c>
      <c r="M31" s="84">
        <f>VLOOKUP(B31,'Election Results by State'!$B$3:$J$52,9,FALSE)</f>
        <v>232128.0588235294</v>
      </c>
      <c r="N31" s="85">
        <f t="shared" si="5"/>
        <v>69639</v>
      </c>
      <c r="O31" s="84">
        <f t="shared" si="6"/>
        <v>162490</v>
      </c>
      <c r="P31" s="84">
        <v>0</v>
      </c>
      <c r="Q31" s="84">
        <f t="shared" si="7"/>
        <v>232129</v>
      </c>
      <c r="R31" s="85">
        <f t="shared" si="8"/>
        <v>69639</v>
      </c>
      <c r="S31" s="84">
        <f t="shared" si="9"/>
        <v>73003</v>
      </c>
      <c r="T31" s="84">
        <f t="shared" si="10"/>
        <v>-11476</v>
      </c>
      <c r="U31" s="84">
        <f t="shared" si="11"/>
        <v>131166</v>
      </c>
      <c r="V31" s="22"/>
    </row>
    <row r="32" spans="1:22" s="55" customFormat="1" x14ac:dyDescent="0.2">
      <c r="A32" s="48" t="s">
        <v>34</v>
      </c>
      <c r="B32" s="48" t="s">
        <v>35</v>
      </c>
      <c r="C32" s="49" t="s">
        <v>130</v>
      </c>
      <c r="D32" s="50">
        <v>0</v>
      </c>
      <c r="E32" s="51">
        <v>142161</v>
      </c>
      <c r="F32" s="52">
        <f t="shared" ref="F32:F33" si="15">G32-SUM(D32:E32)</f>
        <v>20728</v>
      </c>
      <c r="G32" s="51">
        <v>162889</v>
      </c>
      <c r="H32" s="53">
        <v>0</v>
      </c>
      <c r="I32" s="54">
        <v>1</v>
      </c>
      <c r="J32" s="54">
        <v>0</v>
      </c>
      <c r="K32" s="82">
        <f t="shared" si="3"/>
        <v>0.7</v>
      </c>
      <c r="L32" s="83">
        <f t="shared" si="4"/>
        <v>0.7</v>
      </c>
      <c r="M32" s="84">
        <f>VLOOKUP(B32,'Election Results by State'!$B$3:$J$52,9,FALSE)</f>
        <v>232128.0588235294</v>
      </c>
      <c r="N32" s="85">
        <f t="shared" si="5"/>
        <v>69639</v>
      </c>
      <c r="O32" s="84">
        <f t="shared" si="6"/>
        <v>162490</v>
      </c>
      <c r="P32" s="84">
        <v>0</v>
      </c>
      <c r="Q32" s="84">
        <f t="shared" si="7"/>
        <v>232129</v>
      </c>
      <c r="R32" s="85">
        <f t="shared" si="8"/>
        <v>69639</v>
      </c>
      <c r="S32" s="84">
        <f t="shared" si="9"/>
        <v>20329</v>
      </c>
      <c r="T32" s="84">
        <f t="shared" si="10"/>
        <v>-20728</v>
      </c>
      <c r="U32" s="84">
        <f t="shared" si="11"/>
        <v>69240</v>
      </c>
      <c r="V32" s="22"/>
    </row>
    <row r="33" spans="1:22" s="55" customFormat="1" x14ac:dyDescent="0.2">
      <c r="A33" s="48" t="s">
        <v>34</v>
      </c>
      <c r="B33" s="48" t="s">
        <v>35</v>
      </c>
      <c r="C33" s="49" t="s">
        <v>133</v>
      </c>
      <c r="D33" s="50">
        <v>0</v>
      </c>
      <c r="E33" s="51">
        <v>183208</v>
      </c>
      <c r="F33" s="52">
        <f t="shared" si="15"/>
        <v>49</v>
      </c>
      <c r="G33" s="51">
        <v>183257</v>
      </c>
      <c r="H33" s="53">
        <v>0</v>
      </c>
      <c r="I33" s="54">
        <v>1</v>
      </c>
      <c r="J33" s="54">
        <v>0</v>
      </c>
      <c r="K33" s="82">
        <f t="shared" si="3"/>
        <v>0.7</v>
      </c>
      <c r="L33" s="83">
        <f t="shared" si="4"/>
        <v>0.7</v>
      </c>
      <c r="M33" s="84">
        <f>VLOOKUP(B33,'Election Results by State'!$B$3:$J$52,9,FALSE)</f>
        <v>232128.0588235294</v>
      </c>
      <c r="N33" s="85">
        <f t="shared" si="5"/>
        <v>78518</v>
      </c>
      <c r="O33" s="84">
        <f t="shared" si="6"/>
        <v>183208</v>
      </c>
      <c r="P33" s="84">
        <v>0</v>
      </c>
      <c r="Q33" s="84">
        <f t="shared" si="7"/>
        <v>261726</v>
      </c>
      <c r="R33" s="85">
        <f t="shared" si="8"/>
        <v>78518</v>
      </c>
      <c r="S33" s="84">
        <f t="shared" si="9"/>
        <v>0</v>
      </c>
      <c r="T33" s="84">
        <f t="shared" si="10"/>
        <v>-49</v>
      </c>
      <c r="U33" s="84">
        <f t="shared" si="11"/>
        <v>78469</v>
      </c>
      <c r="V33" s="22"/>
    </row>
    <row r="34" spans="1:22" s="55" customFormat="1" x14ac:dyDescent="0.2">
      <c r="A34" s="48" t="s">
        <v>36</v>
      </c>
      <c r="B34" s="48" t="s">
        <v>37</v>
      </c>
      <c r="C34" s="49" t="s">
        <v>124</v>
      </c>
      <c r="D34" s="50">
        <v>0</v>
      </c>
      <c r="E34" s="51">
        <v>0</v>
      </c>
      <c r="F34" s="52">
        <f t="shared" si="0"/>
        <v>0</v>
      </c>
      <c r="G34" s="51">
        <v>0</v>
      </c>
      <c r="H34" s="53">
        <v>0</v>
      </c>
      <c r="I34" s="54">
        <v>0</v>
      </c>
      <c r="J34" s="54">
        <v>0</v>
      </c>
      <c r="K34" s="82">
        <f t="shared" si="3"/>
        <v>0.7</v>
      </c>
      <c r="L34" s="83">
        <f t="shared" si="4"/>
        <v>0.7</v>
      </c>
      <c r="M34" s="84">
        <f>VLOOKUP(B34,'Election Results by State'!$B$3:$J$52,9,FALSE)</f>
        <v>215674.4</v>
      </c>
      <c r="N34" s="85">
        <f t="shared" si="5"/>
        <v>0</v>
      </c>
      <c r="O34" s="84">
        <f t="shared" si="6"/>
        <v>0</v>
      </c>
      <c r="P34" s="84">
        <v>0</v>
      </c>
      <c r="Q34" s="84">
        <f t="shared" si="7"/>
        <v>0</v>
      </c>
      <c r="R34" s="85">
        <f t="shared" si="8"/>
        <v>0</v>
      </c>
      <c r="S34" s="84">
        <f t="shared" si="9"/>
        <v>0</v>
      </c>
      <c r="T34" s="84">
        <f t="shared" si="10"/>
        <v>0</v>
      </c>
      <c r="U34" s="84">
        <f t="shared" si="11"/>
        <v>0</v>
      </c>
      <c r="V34" s="22"/>
    </row>
    <row r="35" spans="1:22" s="55" customFormat="1" x14ac:dyDescent="0.2">
      <c r="A35" s="48" t="s">
        <v>38</v>
      </c>
      <c r="B35" s="48" t="s">
        <v>39</v>
      </c>
      <c r="C35" s="49" t="s">
        <v>124</v>
      </c>
      <c r="D35" s="50">
        <v>0</v>
      </c>
      <c r="E35" s="51">
        <v>0</v>
      </c>
      <c r="F35" s="52">
        <f t="shared" si="0"/>
        <v>0</v>
      </c>
      <c r="G35" s="51">
        <v>0</v>
      </c>
      <c r="H35" s="53">
        <v>0</v>
      </c>
      <c r="I35" s="54">
        <v>0</v>
      </c>
      <c r="J35" s="54">
        <v>0</v>
      </c>
      <c r="K35" s="82">
        <f t="shared" si="3"/>
        <v>0.7</v>
      </c>
      <c r="L35" s="83">
        <f t="shared" si="4"/>
        <v>0.7</v>
      </c>
      <c r="M35" s="84">
        <f>VLOOKUP(B35,'Election Results by State'!$B$3:$J$52,9,FALSE)</f>
        <v>255186.8</v>
      </c>
      <c r="N35" s="85">
        <f t="shared" si="5"/>
        <v>0</v>
      </c>
      <c r="O35" s="84">
        <f t="shared" si="6"/>
        <v>0</v>
      </c>
      <c r="P35" s="84">
        <v>0</v>
      </c>
      <c r="Q35" s="84">
        <f t="shared" si="7"/>
        <v>0</v>
      </c>
      <c r="R35" s="85">
        <f t="shared" si="8"/>
        <v>0</v>
      </c>
      <c r="S35" s="84">
        <f t="shared" si="9"/>
        <v>0</v>
      </c>
      <c r="T35" s="84">
        <f t="shared" si="10"/>
        <v>0</v>
      </c>
      <c r="U35" s="84">
        <f t="shared" si="11"/>
        <v>0</v>
      </c>
      <c r="V35" s="22"/>
    </row>
    <row r="36" spans="1:22" s="55" customFormat="1" x14ac:dyDescent="0.2">
      <c r="A36" s="48" t="s">
        <v>40</v>
      </c>
      <c r="B36" s="48" t="s">
        <v>41</v>
      </c>
      <c r="C36" s="49" t="s">
        <v>124</v>
      </c>
      <c r="D36" s="50">
        <v>0</v>
      </c>
      <c r="E36" s="51">
        <v>0</v>
      </c>
      <c r="F36" s="52">
        <f t="shared" si="0"/>
        <v>0</v>
      </c>
      <c r="G36" s="51">
        <v>0</v>
      </c>
      <c r="H36" s="53">
        <v>0</v>
      </c>
      <c r="I36" s="54">
        <v>0</v>
      </c>
      <c r="J36" s="54">
        <v>0</v>
      </c>
      <c r="K36" s="82">
        <f t="shared" si="3"/>
        <v>0.7</v>
      </c>
      <c r="L36" s="83">
        <f t="shared" si="4"/>
        <v>0.7</v>
      </c>
      <c r="M36" s="84">
        <f>VLOOKUP(B36,'Election Results by State'!$B$3:$J$52,9,FALSE)</f>
        <v>258990.25</v>
      </c>
      <c r="N36" s="85">
        <f t="shared" si="5"/>
        <v>0</v>
      </c>
      <c r="O36" s="84">
        <f t="shared" si="6"/>
        <v>0</v>
      </c>
      <c r="P36" s="84">
        <v>0</v>
      </c>
      <c r="Q36" s="84">
        <f t="shared" si="7"/>
        <v>0</v>
      </c>
      <c r="R36" s="85">
        <f t="shared" si="8"/>
        <v>0</v>
      </c>
      <c r="S36" s="84">
        <f t="shared" si="9"/>
        <v>0</v>
      </c>
      <c r="T36" s="84">
        <f t="shared" si="10"/>
        <v>0</v>
      </c>
      <c r="U36" s="84">
        <f t="shared" si="11"/>
        <v>0</v>
      </c>
      <c r="V36" s="22"/>
    </row>
    <row r="37" spans="1:22" s="55" customFormat="1" x14ac:dyDescent="0.2">
      <c r="A37" s="48" t="s">
        <v>42</v>
      </c>
      <c r="B37" s="48" t="s">
        <v>43</v>
      </c>
      <c r="C37" s="49" t="s">
        <v>121</v>
      </c>
      <c r="D37" s="50">
        <v>214328</v>
      </c>
      <c r="E37" s="51">
        <v>0</v>
      </c>
      <c r="F37" s="52">
        <f t="shared" si="0"/>
        <v>25581</v>
      </c>
      <c r="G37" s="51">
        <v>239909</v>
      </c>
      <c r="H37" s="53">
        <v>1</v>
      </c>
      <c r="I37" s="54">
        <v>0</v>
      </c>
      <c r="J37" s="54">
        <v>0</v>
      </c>
      <c r="K37" s="82">
        <f t="shared" si="3"/>
        <v>0.7</v>
      </c>
      <c r="L37" s="83">
        <f t="shared" si="4"/>
        <v>0.7</v>
      </c>
      <c r="M37" s="84">
        <f>VLOOKUP(B37,'Election Results by State'!$B$3:$J$52,9,FALSE)</f>
        <v>239100</v>
      </c>
      <c r="N37" s="85">
        <f t="shared" si="5"/>
        <v>214328</v>
      </c>
      <c r="O37" s="84">
        <f t="shared" si="6"/>
        <v>91855</v>
      </c>
      <c r="P37" s="84">
        <v>0</v>
      </c>
      <c r="Q37" s="84">
        <f t="shared" si="7"/>
        <v>306183</v>
      </c>
      <c r="R37" s="85">
        <f t="shared" si="8"/>
        <v>0</v>
      </c>
      <c r="S37" s="84">
        <f t="shared" si="9"/>
        <v>91855</v>
      </c>
      <c r="T37" s="84">
        <f t="shared" si="10"/>
        <v>-25581</v>
      </c>
      <c r="U37" s="84">
        <f t="shared" si="11"/>
        <v>66274</v>
      </c>
      <c r="V37" s="22"/>
    </row>
    <row r="38" spans="1:22" s="64" customFormat="1" x14ac:dyDescent="0.2">
      <c r="A38" s="56" t="s">
        <v>44</v>
      </c>
      <c r="B38" s="56" t="s">
        <v>45</v>
      </c>
      <c r="C38" s="57" t="s">
        <v>134</v>
      </c>
      <c r="D38" s="58" t="s">
        <v>1</v>
      </c>
      <c r="E38" s="59" t="s">
        <v>1</v>
      </c>
      <c r="F38" s="60" t="s">
        <v>1</v>
      </c>
      <c r="G38" s="59" t="s">
        <v>1</v>
      </c>
      <c r="H38" s="61">
        <v>0</v>
      </c>
      <c r="I38" s="62">
        <v>1</v>
      </c>
      <c r="J38" s="62">
        <v>0</v>
      </c>
      <c r="K38" s="90">
        <f t="shared" si="3"/>
        <v>0.7</v>
      </c>
      <c r="L38" s="91">
        <f t="shared" si="4"/>
        <v>0.7</v>
      </c>
      <c r="M38" s="92">
        <f>VLOOKUP(B38,'Election Results by State'!$B$3:$J$52,9,FALSE)</f>
        <v>233682</v>
      </c>
      <c r="N38" s="93">
        <f t="shared" si="5"/>
        <v>70104</v>
      </c>
      <c r="O38" s="92">
        <f t="shared" si="6"/>
        <v>163577</v>
      </c>
      <c r="P38" s="92">
        <v>0</v>
      </c>
      <c r="Q38" s="92">
        <f t="shared" si="7"/>
        <v>233681</v>
      </c>
      <c r="R38" s="93">
        <f>N38</f>
        <v>70104</v>
      </c>
      <c r="S38" s="92">
        <f>O38</f>
        <v>163577</v>
      </c>
      <c r="T38" s="92">
        <f>P38</f>
        <v>0</v>
      </c>
      <c r="U38" s="92">
        <f>Q38</f>
        <v>233681</v>
      </c>
      <c r="V38" s="63" t="s">
        <v>127</v>
      </c>
    </row>
    <row r="39" spans="1:22" s="55" customFormat="1" x14ac:dyDescent="0.2">
      <c r="A39" s="48" t="s">
        <v>44</v>
      </c>
      <c r="B39" s="48" t="s">
        <v>45</v>
      </c>
      <c r="C39" s="49" t="s">
        <v>136</v>
      </c>
      <c r="D39" s="50">
        <v>143446</v>
      </c>
      <c r="E39" s="51">
        <v>0</v>
      </c>
      <c r="F39" s="52">
        <f t="shared" ref="F39:F40" si="16">G39-SUM(D39:E39)</f>
        <v>-59486</v>
      </c>
      <c r="G39" s="51">
        <v>83960</v>
      </c>
      <c r="H39" s="53">
        <v>1</v>
      </c>
      <c r="I39" s="54">
        <v>0</v>
      </c>
      <c r="J39" s="54">
        <v>0</v>
      </c>
      <c r="K39" s="82">
        <f t="shared" si="3"/>
        <v>0.7</v>
      </c>
      <c r="L39" s="83">
        <f t="shared" si="4"/>
        <v>0.7</v>
      </c>
      <c r="M39" s="84">
        <f>VLOOKUP(B39,'Election Results by State'!$B$3:$J$52,9,FALSE)</f>
        <v>233682</v>
      </c>
      <c r="N39" s="85">
        <f t="shared" si="5"/>
        <v>163577</v>
      </c>
      <c r="O39" s="84">
        <f t="shared" si="6"/>
        <v>70104</v>
      </c>
      <c r="P39" s="84">
        <v>0</v>
      </c>
      <c r="Q39" s="84">
        <f t="shared" si="7"/>
        <v>233681</v>
      </c>
      <c r="R39" s="85">
        <f t="shared" si="8"/>
        <v>20131</v>
      </c>
      <c r="S39" s="84">
        <f t="shared" si="9"/>
        <v>70104</v>
      </c>
      <c r="T39" s="84">
        <f t="shared" si="10"/>
        <v>59486</v>
      </c>
      <c r="U39" s="84">
        <f t="shared" si="11"/>
        <v>149721</v>
      </c>
      <c r="V39" s="22"/>
    </row>
    <row r="40" spans="1:22" s="55" customFormat="1" x14ac:dyDescent="0.2">
      <c r="A40" s="48" t="s">
        <v>44</v>
      </c>
      <c r="B40" s="48" t="s">
        <v>45</v>
      </c>
      <c r="C40" s="49" t="s">
        <v>131</v>
      </c>
      <c r="D40" s="50">
        <v>0</v>
      </c>
      <c r="E40" s="51">
        <v>152796</v>
      </c>
      <c r="F40" s="52">
        <f t="shared" si="16"/>
        <v>30687</v>
      </c>
      <c r="G40" s="51">
        <v>183483</v>
      </c>
      <c r="H40" s="53">
        <v>0</v>
      </c>
      <c r="I40" s="54">
        <v>1</v>
      </c>
      <c r="J40" s="54">
        <v>0</v>
      </c>
      <c r="K40" s="82">
        <f t="shared" si="3"/>
        <v>0.7</v>
      </c>
      <c r="L40" s="83">
        <f t="shared" si="4"/>
        <v>0.7</v>
      </c>
      <c r="M40" s="84">
        <f>VLOOKUP(B40,'Election Results by State'!$B$3:$J$52,9,FALSE)</f>
        <v>233682</v>
      </c>
      <c r="N40" s="85">
        <f t="shared" si="5"/>
        <v>70104</v>
      </c>
      <c r="O40" s="84">
        <f t="shared" si="6"/>
        <v>163577</v>
      </c>
      <c r="P40" s="84">
        <v>0</v>
      </c>
      <c r="Q40" s="84">
        <f t="shared" si="7"/>
        <v>233681</v>
      </c>
      <c r="R40" s="85">
        <f t="shared" si="8"/>
        <v>70104</v>
      </c>
      <c r="S40" s="84">
        <f t="shared" si="9"/>
        <v>10781</v>
      </c>
      <c r="T40" s="84">
        <f t="shared" si="10"/>
        <v>-30687</v>
      </c>
      <c r="U40" s="84">
        <f t="shared" si="11"/>
        <v>50198</v>
      </c>
      <c r="V40" s="22"/>
    </row>
    <row r="41" spans="1:22" s="55" customFormat="1" x14ac:dyDescent="0.2">
      <c r="A41" s="48" t="s">
        <v>46</v>
      </c>
      <c r="B41" s="48" t="s">
        <v>47</v>
      </c>
      <c r="C41" s="49" t="s">
        <v>124</v>
      </c>
      <c r="D41" s="50">
        <v>0</v>
      </c>
      <c r="E41" s="51">
        <v>0</v>
      </c>
      <c r="F41" s="52">
        <f t="shared" si="0"/>
        <v>0</v>
      </c>
      <c r="G41" s="51">
        <v>0</v>
      </c>
      <c r="H41" s="53">
        <v>0</v>
      </c>
      <c r="I41" s="54">
        <v>0</v>
      </c>
      <c r="J41" s="54">
        <v>0</v>
      </c>
      <c r="K41" s="82">
        <f t="shared" si="3"/>
        <v>0.7</v>
      </c>
      <c r="L41" s="83">
        <f t="shared" si="4"/>
        <v>0.7</v>
      </c>
      <c r="M41" s="84">
        <f>VLOOKUP(B41,'Election Results by State'!$B$3:$J$52,9,FALSE)</f>
        <v>319199.5</v>
      </c>
      <c r="N41" s="85">
        <f t="shared" si="5"/>
        <v>0</v>
      </c>
      <c r="O41" s="84">
        <f t="shared" si="6"/>
        <v>0</v>
      </c>
      <c r="P41" s="84">
        <v>0</v>
      </c>
      <c r="Q41" s="84">
        <f t="shared" si="7"/>
        <v>0</v>
      </c>
      <c r="R41" s="85">
        <f t="shared" si="8"/>
        <v>0</v>
      </c>
      <c r="S41" s="84">
        <f t="shared" si="9"/>
        <v>0</v>
      </c>
      <c r="T41" s="84">
        <f t="shared" si="10"/>
        <v>0</v>
      </c>
      <c r="U41" s="84">
        <f t="shared" si="11"/>
        <v>0</v>
      </c>
      <c r="V41" s="22"/>
    </row>
    <row r="42" spans="1:22" s="55" customFormat="1" x14ac:dyDescent="0.2">
      <c r="A42" s="48" t="s">
        <v>48</v>
      </c>
      <c r="B42" s="48" t="s">
        <v>49</v>
      </c>
      <c r="C42" s="49" t="s">
        <v>124</v>
      </c>
      <c r="D42" s="50">
        <v>0</v>
      </c>
      <c r="E42" s="51">
        <v>0</v>
      </c>
      <c r="F42" s="52">
        <f t="shared" si="0"/>
        <v>0</v>
      </c>
      <c r="G42" s="51">
        <v>0</v>
      </c>
      <c r="H42" s="53">
        <v>0</v>
      </c>
      <c r="I42" s="54">
        <v>0</v>
      </c>
      <c r="J42" s="54">
        <v>0</v>
      </c>
      <c r="K42" s="82">
        <f t="shared" si="3"/>
        <v>0.7</v>
      </c>
      <c r="L42" s="83">
        <f t="shared" si="4"/>
        <v>0.7</v>
      </c>
      <c r="M42" s="84">
        <f>VLOOKUP(B42,'Election Results by State'!$B$3:$J$52,9,FALSE)</f>
        <v>240845.5</v>
      </c>
      <c r="N42" s="85">
        <f t="shared" si="5"/>
        <v>0</v>
      </c>
      <c r="O42" s="84">
        <f t="shared" si="6"/>
        <v>0</v>
      </c>
      <c r="P42" s="84">
        <v>0</v>
      </c>
      <c r="Q42" s="84">
        <f t="shared" si="7"/>
        <v>0</v>
      </c>
      <c r="R42" s="85">
        <f t="shared" si="8"/>
        <v>0</v>
      </c>
      <c r="S42" s="84">
        <f t="shared" si="9"/>
        <v>0</v>
      </c>
      <c r="T42" s="84">
        <f t="shared" si="10"/>
        <v>0</v>
      </c>
      <c r="U42" s="84">
        <f t="shared" si="11"/>
        <v>0</v>
      </c>
      <c r="V42" s="22"/>
    </row>
    <row r="43" spans="1:22" s="55" customFormat="1" x14ac:dyDescent="0.2">
      <c r="A43" s="48" t="s">
        <v>50</v>
      </c>
      <c r="B43" s="48" t="s">
        <v>51</v>
      </c>
      <c r="C43" s="49" t="s">
        <v>134</v>
      </c>
      <c r="D43" s="50">
        <v>0</v>
      </c>
      <c r="E43" s="51">
        <v>196670</v>
      </c>
      <c r="F43" s="52">
        <f t="shared" si="0"/>
        <v>57197</v>
      </c>
      <c r="G43" s="51">
        <v>253867</v>
      </c>
      <c r="H43" s="53">
        <v>0</v>
      </c>
      <c r="I43" s="54">
        <v>1</v>
      </c>
      <c r="J43" s="54">
        <v>0</v>
      </c>
      <c r="K43" s="82">
        <f t="shared" si="3"/>
        <v>0.7</v>
      </c>
      <c r="L43" s="83">
        <f t="shared" si="4"/>
        <v>0.7</v>
      </c>
      <c r="M43" s="84">
        <f>VLOOKUP(B43,'Election Results by State'!$B$3:$J$52,9,FALSE)</f>
        <v>286474.5</v>
      </c>
      <c r="N43" s="85">
        <f t="shared" si="5"/>
        <v>85942</v>
      </c>
      <c r="O43" s="84">
        <f t="shared" si="6"/>
        <v>200532</v>
      </c>
      <c r="P43" s="84">
        <v>0</v>
      </c>
      <c r="Q43" s="84">
        <f t="shared" si="7"/>
        <v>286474</v>
      </c>
      <c r="R43" s="85">
        <f t="shared" si="8"/>
        <v>85942</v>
      </c>
      <c r="S43" s="84">
        <f t="shared" si="9"/>
        <v>3862</v>
      </c>
      <c r="T43" s="84">
        <f t="shared" si="10"/>
        <v>-57197</v>
      </c>
      <c r="U43" s="84">
        <f t="shared" si="11"/>
        <v>32607</v>
      </c>
      <c r="V43" s="22"/>
    </row>
    <row r="44" spans="1:22" s="55" customFormat="1" x14ac:dyDescent="0.2">
      <c r="A44" s="48" t="s">
        <v>50</v>
      </c>
      <c r="B44" s="48" t="s">
        <v>51</v>
      </c>
      <c r="C44" s="49" t="s">
        <v>136</v>
      </c>
      <c r="D44" s="50">
        <v>0</v>
      </c>
      <c r="E44" s="51">
        <v>213065</v>
      </c>
      <c r="F44" s="52">
        <f t="shared" ref="F44:F46" si="17">G44-SUM(D44:E44)</f>
        <v>65505</v>
      </c>
      <c r="G44" s="51">
        <v>278570</v>
      </c>
      <c r="H44" s="53">
        <v>0</v>
      </c>
      <c r="I44" s="54">
        <v>1</v>
      </c>
      <c r="J44" s="54">
        <v>0</v>
      </c>
      <c r="K44" s="82">
        <f t="shared" si="3"/>
        <v>0.7</v>
      </c>
      <c r="L44" s="83">
        <f t="shared" si="4"/>
        <v>0.7</v>
      </c>
      <c r="M44" s="84">
        <f>VLOOKUP(B44,'Election Results by State'!$B$3:$J$52,9,FALSE)</f>
        <v>286474.5</v>
      </c>
      <c r="N44" s="85">
        <f t="shared" si="5"/>
        <v>91314</v>
      </c>
      <c r="O44" s="84">
        <f t="shared" si="6"/>
        <v>213065</v>
      </c>
      <c r="P44" s="84">
        <v>0</v>
      </c>
      <c r="Q44" s="84">
        <f t="shared" si="7"/>
        <v>304379</v>
      </c>
      <c r="R44" s="85">
        <f t="shared" si="8"/>
        <v>91314</v>
      </c>
      <c r="S44" s="84">
        <f t="shared" si="9"/>
        <v>0</v>
      </c>
      <c r="T44" s="84">
        <f t="shared" si="10"/>
        <v>-65505</v>
      </c>
      <c r="U44" s="84">
        <f t="shared" si="11"/>
        <v>25809</v>
      </c>
      <c r="V44" s="22"/>
    </row>
    <row r="45" spans="1:22" s="55" customFormat="1" x14ac:dyDescent="0.2">
      <c r="A45" s="48" t="s">
        <v>50</v>
      </c>
      <c r="B45" s="48" t="s">
        <v>51</v>
      </c>
      <c r="C45" s="49" t="s">
        <v>131</v>
      </c>
      <c r="D45" s="50">
        <v>0</v>
      </c>
      <c r="E45" s="51">
        <v>211543</v>
      </c>
      <c r="F45" s="52">
        <f t="shared" si="17"/>
        <v>68422</v>
      </c>
      <c r="G45" s="51">
        <v>279965</v>
      </c>
      <c r="H45" s="53">
        <v>0</v>
      </c>
      <c r="I45" s="54">
        <v>1</v>
      </c>
      <c r="J45" s="54">
        <v>0</v>
      </c>
      <c r="K45" s="82">
        <f t="shared" si="3"/>
        <v>0.7</v>
      </c>
      <c r="L45" s="83">
        <f t="shared" si="4"/>
        <v>0.7</v>
      </c>
      <c r="M45" s="84">
        <f>VLOOKUP(B45,'Election Results by State'!$B$3:$J$52,9,FALSE)</f>
        <v>286474.5</v>
      </c>
      <c r="N45" s="85">
        <f t="shared" si="5"/>
        <v>90661</v>
      </c>
      <c r="O45" s="84">
        <f t="shared" si="6"/>
        <v>211543</v>
      </c>
      <c r="P45" s="84">
        <v>0</v>
      </c>
      <c r="Q45" s="84">
        <f t="shared" si="7"/>
        <v>302204</v>
      </c>
      <c r="R45" s="85">
        <f t="shared" si="8"/>
        <v>90661</v>
      </c>
      <c r="S45" s="84">
        <f t="shared" si="9"/>
        <v>0</v>
      </c>
      <c r="T45" s="84">
        <f t="shared" si="10"/>
        <v>-68422</v>
      </c>
      <c r="U45" s="84">
        <f t="shared" si="11"/>
        <v>22239</v>
      </c>
      <c r="V45" s="22"/>
    </row>
    <row r="46" spans="1:22" s="55" customFormat="1" x14ac:dyDescent="0.2">
      <c r="A46" s="48" t="s">
        <v>50</v>
      </c>
      <c r="B46" s="48" t="s">
        <v>51</v>
      </c>
      <c r="C46" s="49" t="s">
        <v>132</v>
      </c>
      <c r="D46" s="50">
        <v>0</v>
      </c>
      <c r="E46" s="51">
        <v>144031</v>
      </c>
      <c r="F46" s="52">
        <f t="shared" si="17"/>
        <v>58692</v>
      </c>
      <c r="G46" s="51">
        <v>202723</v>
      </c>
      <c r="H46" s="53">
        <v>0</v>
      </c>
      <c r="I46" s="54">
        <v>1</v>
      </c>
      <c r="J46" s="54">
        <v>0</v>
      </c>
      <c r="K46" s="82">
        <f t="shared" si="3"/>
        <v>0.7</v>
      </c>
      <c r="L46" s="83">
        <f t="shared" si="4"/>
        <v>0.7</v>
      </c>
      <c r="M46" s="84">
        <f>VLOOKUP(B46,'Election Results by State'!$B$3:$J$52,9,FALSE)</f>
        <v>286474.5</v>
      </c>
      <c r="N46" s="85">
        <f t="shared" si="5"/>
        <v>85942</v>
      </c>
      <c r="O46" s="84">
        <f t="shared" si="6"/>
        <v>200532</v>
      </c>
      <c r="P46" s="84">
        <v>0</v>
      </c>
      <c r="Q46" s="84">
        <f t="shared" si="7"/>
        <v>286474</v>
      </c>
      <c r="R46" s="85">
        <f t="shared" si="8"/>
        <v>85942</v>
      </c>
      <c r="S46" s="84">
        <f t="shared" si="9"/>
        <v>56501</v>
      </c>
      <c r="T46" s="84">
        <f t="shared" si="10"/>
        <v>-58692</v>
      </c>
      <c r="U46" s="84">
        <f t="shared" si="11"/>
        <v>83751</v>
      </c>
      <c r="V46" s="22"/>
    </row>
    <row r="47" spans="1:22" s="55" customFormat="1" x14ac:dyDescent="0.2">
      <c r="A47" s="48" t="s">
        <v>52</v>
      </c>
      <c r="B47" s="48" t="s">
        <v>53</v>
      </c>
      <c r="C47" s="49" t="s">
        <v>124</v>
      </c>
      <c r="D47" s="50">
        <v>0</v>
      </c>
      <c r="E47" s="51">
        <v>0</v>
      </c>
      <c r="F47" s="52">
        <f t="shared" si="0"/>
        <v>0</v>
      </c>
      <c r="G47" s="51">
        <v>0</v>
      </c>
      <c r="H47" s="53">
        <v>0</v>
      </c>
      <c r="I47" s="54">
        <v>0</v>
      </c>
      <c r="J47" s="54">
        <v>0</v>
      </c>
      <c r="K47" s="82">
        <f t="shared" si="3"/>
        <v>0.7</v>
      </c>
      <c r="L47" s="83">
        <f t="shared" si="4"/>
        <v>0.7</v>
      </c>
      <c r="M47" s="84">
        <f>VLOOKUP(B47,'Election Results by State'!$B$3:$J$52,9,FALSE)</f>
        <v>254353.75</v>
      </c>
      <c r="N47" s="85">
        <f t="shared" si="5"/>
        <v>0</v>
      </c>
      <c r="O47" s="84">
        <f t="shared" si="6"/>
        <v>0</v>
      </c>
      <c r="P47" s="84">
        <v>0</v>
      </c>
      <c r="Q47" s="84">
        <f t="shared" si="7"/>
        <v>0</v>
      </c>
      <c r="R47" s="85">
        <f t="shared" si="8"/>
        <v>0</v>
      </c>
      <c r="S47" s="84">
        <f t="shared" si="9"/>
        <v>0</v>
      </c>
      <c r="T47" s="84">
        <f t="shared" si="10"/>
        <v>0</v>
      </c>
      <c r="U47" s="84">
        <f t="shared" si="11"/>
        <v>0</v>
      </c>
      <c r="V47" s="22"/>
    </row>
    <row r="48" spans="1:22" s="55" customFormat="1" x14ac:dyDescent="0.2">
      <c r="A48" s="48" t="s">
        <v>54</v>
      </c>
      <c r="B48" s="48" t="s">
        <v>55</v>
      </c>
      <c r="C48" s="49" t="s">
        <v>124</v>
      </c>
      <c r="D48" s="50">
        <v>0</v>
      </c>
      <c r="E48" s="51">
        <v>0</v>
      </c>
      <c r="F48" s="52">
        <f t="shared" si="0"/>
        <v>0</v>
      </c>
      <c r="G48" s="51">
        <v>0</v>
      </c>
      <c r="H48" s="53">
        <v>0</v>
      </c>
      <c r="I48" s="54">
        <v>0</v>
      </c>
      <c r="J48" s="54">
        <v>0</v>
      </c>
      <c r="K48" s="82">
        <f t="shared" si="3"/>
        <v>0.7</v>
      </c>
      <c r="L48" s="83">
        <f t="shared" si="4"/>
        <v>0.7</v>
      </c>
      <c r="M48" s="84">
        <f>VLOOKUP(B48,'Election Results by State'!$B$3:$J$52,9,FALSE)</f>
        <v>295467.25</v>
      </c>
      <c r="N48" s="85">
        <f t="shared" si="5"/>
        <v>0</v>
      </c>
      <c r="O48" s="84">
        <f t="shared" si="6"/>
        <v>0</v>
      </c>
      <c r="P48" s="84">
        <v>0</v>
      </c>
      <c r="Q48" s="84">
        <f t="shared" si="7"/>
        <v>0</v>
      </c>
      <c r="R48" s="85">
        <f t="shared" si="8"/>
        <v>0</v>
      </c>
      <c r="S48" s="84">
        <f t="shared" si="9"/>
        <v>0</v>
      </c>
      <c r="T48" s="84">
        <f t="shared" si="10"/>
        <v>0</v>
      </c>
      <c r="U48" s="84">
        <f t="shared" si="11"/>
        <v>0</v>
      </c>
      <c r="V48" s="22"/>
    </row>
    <row r="49" spans="1:22" s="55" customFormat="1" x14ac:dyDescent="0.2">
      <c r="A49" s="48" t="s">
        <v>56</v>
      </c>
      <c r="B49" s="48" t="s">
        <v>57</v>
      </c>
      <c r="C49" s="49" t="s">
        <v>124</v>
      </c>
      <c r="D49" s="50">
        <v>0</v>
      </c>
      <c r="E49" s="51">
        <v>0</v>
      </c>
      <c r="F49" s="52">
        <f t="shared" si="0"/>
        <v>0</v>
      </c>
      <c r="G49" s="51">
        <v>0</v>
      </c>
      <c r="H49" s="53">
        <v>0</v>
      </c>
      <c r="I49" s="54">
        <v>0</v>
      </c>
      <c r="J49" s="54">
        <v>0</v>
      </c>
      <c r="K49" s="82">
        <f t="shared" si="3"/>
        <v>0.7</v>
      </c>
      <c r="L49" s="83">
        <f t="shared" si="4"/>
        <v>0.7</v>
      </c>
      <c r="M49" s="84">
        <f>VLOOKUP(B49,'Election Results by State'!$B$3:$J$52,9,FALSE)</f>
        <v>197227.8</v>
      </c>
      <c r="N49" s="85">
        <f t="shared" si="5"/>
        <v>0</v>
      </c>
      <c r="O49" s="84">
        <f t="shared" si="6"/>
        <v>0</v>
      </c>
      <c r="P49" s="84">
        <v>0</v>
      </c>
      <c r="Q49" s="84">
        <f t="shared" si="7"/>
        <v>0</v>
      </c>
      <c r="R49" s="85">
        <f t="shared" si="8"/>
        <v>0</v>
      </c>
      <c r="S49" s="84">
        <f t="shared" si="9"/>
        <v>0</v>
      </c>
      <c r="T49" s="84">
        <f t="shared" si="10"/>
        <v>0</v>
      </c>
      <c r="U49" s="84">
        <f t="shared" si="11"/>
        <v>0</v>
      </c>
      <c r="V49" s="22"/>
    </row>
    <row r="50" spans="1:22" s="55" customFormat="1" x14ac:dyDescent="0.2">
      <c r="A50" s="48" t="s">
        <v>58</v>
      </c>
      <c r="B50" s="48" t="s">
        <v>59</v>
      </c>
      <c r="C50" s="49" t="s">
        <v>124</v>
      </c>
      <c r="D50" s="50">
        <v>0</v>
      </c>
      <c r="E50" s="51">
        <v>0</v>
      </c>
      <c r="F50" s="52">
        <f t="shared" si="0"/>
        <v>0</v>
      </c>
      <c r="G50" s="51">
        <v>0</v>
      </c>
      <c r="H50" s="53">
        <v>0</v>
      </c>
      <c r="I50" s="54">
        <v>0</v>
      </c>
      <c r="J50" s="54">
        <v>0</v>
      </c>
      <c r="K50" s="82">
        <f t="shared" si="3"/>
        <v>0.7</v>
      </c>
      <c r="L50" s="83">
        <f t="shared" si="4"/>
        <v>0.7</v>
      </c>
      <c r="M50" s="84">
        <f>VLOOKUP(B50,'Election Results by State'!$B$3:$J$52,9,FALSE)</f>
        <v>258420.88888888888</v>
      </c>
      <c r="N50" s="85">
        <f t="shared" si="5"/>
        <v>0</v>
      </c>
      <c r="O50" s="84">
        <f t="shared" si="6"/>
        <v>0</v>
      </c>
      <c r="P50" s="84">
        <v>0</v>
      </c>
      <c r="Q50" s="84">
        <f t="shared" si="7"/>
        <v>0</v>
      </c>
      <c r="R50" s="85">
        <f t="shared" si="8"/>
        <v>0</v>
      </c>
      <c r="S50" s="84">
        <f t="shared" si="9"/>
        <v>0</v>
      </c>
      <c r="T50" s="84">
        <f t="shared" si="10"/>
        <v>0</v>
      </c>
      <c r="U50" s="84">
        <f t="shared" si="11"/>
        <v>0</v>
      </c>
      <c r="V50" s="22"/>
    </row>
    <row r="51" spans="1:22" s="55" customFormat="1" x14ac:dyDescent="0.2">
      <c r="A51" s="48" t="s">
        <v>60</v>
      </c>
      <c r="B51" s="48" t="s">
        <v>61</v>
      </c>
      <c r="C51" s="49" t="s">
        <v>124</v>
      </c>
      <c r="D51" s="50">
        <v>0</v>
      </c>
      <c r="E51" s="51">
        <v>0</v>
      </c>
      <c r="F51" s="52">
        <f t="shared" si="0"/>
        <v>0</v>
      </c>
      <c r="G51" s="51">
        <v>0</v>
      </c>
      <c r="H51" s="53">
        <v>0</v>
      </c>
      <c r="I51" s="54">
        <v>0</v>
      </c>
      <c r="J51" s="54">
        <v>0</v>
      </c>
      <c r="K51" s="82">
        <f t="shared" si="3"/>
        <v>0.7</v>
      </c>
      <c r="L51" s="83">
        <f t="shared" si="4"/>
        <v>0.7</v>
      </c>
      <c r="M51" s="84">
        <f>VLOOKUP(B51,'Election Results by State'!$B$3:$J$52,9,FALSE)</f>
        <v>410521</v>
      </c>
      <c r="N51" s="85">
        <f t="shared" si="5"/>
        <v>0</v>
      </c>
      <c r="O51" s="84">
        <f t="shared" si="6"/>
        <v>0</v>
      </c>
      <c r="P51" s="84">
        <v>0</v>
      </c>
      <c r="Q51" s="84">
        <f t="shared" si="7"/>
        <v>0</v>
      </c>
      <c r="R51" s="85">
        <f t="shared" si="8"/>
        <v>0</v>
      </c>
      <c r="S51" s="84">
        <f t="shared" si="9"/>
        <v>0</v>
      </c>
      <c r="T51" s="84">
        <f t="shared" si="10"/>
        <v>0</v>
      </c>
      <c r="U51" s="84">
        <f t="shared" si="11"/>
        <v>0</v>
      </c>
      <c r="V51" s="22"/>
    </row>
    <row r="52" spans="1:22" s="55" customFormat="1" x14ac:dyDescent="0.2">
      <c r="A52" s="48" t="s">
        <v>62</v>
      </c>
      <c r="B52" s="48" t="s">
        <v>63</v>
      </c>
      <c r="C52" s="49" t="s">
        <v>124</v>
      </c>
      <c r="D52" s="50">
        <v>0</v>
      </c>
      <c r="E52" s="51">
        <v>0</v>
      </c>
      <c r="F52" s="52">
        <f t="shared" si="0"/>
        <v>0</v>
      </c>
      <c r="G52" s="51">
        <v>0</v>
      </c>
      <c r="H52" s="53">
        <v>0</v>
      </c>
      <c r="I52" s="54">
        <v>0</v>
      </c>
      <c r="J52" s="54">
        <v>0</v>
      </c>
      <c r="K52" s="82">
        <f t="shared" si="3"/>
        <v>0.7</v>
      </c>
      <c r="L52" s="83">
        <f t="shared" si="4"/>
        <v>0.7</v>
      </c>
      <c r="M52" s="84">
        <f>VLOOKUP(B52,'Election Results by State'!$B$3:$J$52,9,FALSE)</f>
        <v>227690.33333333334</v>
      </c>
      <c r="N52" s="85">
        <f t="shared" si="5"/>
        <v>0</v>
      </c>
      <c r="O52" s="84">
        <f t="shared" si="6"/>
        <v>0</v>
      </c>
      <c r="P52" s="84">
        <v>0</v>
      </c>
      <c r="Q52" s="84">
        <f t="shared" si="7"/>
        <v>0</v>
      </c>
      <c r="R52" s="85">
        <f t="shared" si="8"/>
        <v>0</v>
      </c>
      <c r="S52" s="84">
        <f t="shared" si="9"/>
        <v>0</v>
      </c>
      <c r="T52" s="84">
        <f t="shared" si="10"/>
        <v>0</v>
      </c>
      <c r="U52" s="84">
        <f t="shared" si="11"/>
        <v>0</v>
      </c>
      <c r="V52" s="22"/>
    </row>
    <row r="53" spans="1:22" s="55" customFormat="1" x14ac:dyDescent="0.2">
      <c r="A53" s="48" t="s">
        <v>64</v>
      </c>
      <c r="B53" s="48" t="s">
        <v>65</v>
      </c>
      <c r="C53" s="49" t="s">
        <v>124</v>
      </c>
      <c r="D53" s="50">
        <v>0</v>
      </c>
      <c r="E53" s="51">
        <v>0</v>
      </c>
      <c r="F53" s="52">
        <f t="shared" si="0"/>
        <v>0</v>
      </c>
      <c r="G53" s="51">
        <v>0</v>
      </c>
      <c r="H53" s="53">
        <v>0</v>
      </c>
      <c r="I53" s="54">
        <v>0</v>
      </c>
      <c r="J53" s="54">
        <v>0</v>
      </c>
      <c r="K53" s="82">
        <f t="shared" si="3"/>
        <v>0.7</v>
      </c>
      <c r="L53" s="83">
        <f t="shared" si="4"/>
        <v>0.7</v>
      </c>
      <c r="M53" s="84">
        <f>VLOOKUP(B53,'Election Results by State'!$B$3:$J$52,9,FALSE)</f>
        <v>293326.5</v>
      </c>
      <c r="N53" s="85">
        <f t="shared" si="5"/>
        <v>0</v>
      </c>
      <c r="O53" s="84">
        <f t="shared" si="6"/>
        <v>0</v>
      </c>
      <c r="P53" s="84">
        <v>0</v>
      </c>
      <c r="Q53" s="84">
        <f t="shared" si="7"/>
        <v>0</v>
      </c>
      <c r="R53" s="85">
        <f t="shared" si="8"/>
        <v>0</v>
      </c>
      <c r="S53" s="84">
        <f t="shared" si="9"/>
        <v>0</v>
      </c>
      <c r="T53" s="84">
        <f t="shared" si="10"/>
        <v>0</v>
      </c>
      <c r="U53" s="84">
        <f t="shared" si="11"/>
        <v>0</v>
      </c>
      <c r="V53" s="22"/>
    </row>
    <row r="54" spans="1:22" s="55" customFormat="1" x14ac:dyDescent="0.2">
      <c r="A54" s="48" t="s">
        <v>66</v>
      </c>
      <c r="B54" s="48" t="s">
        <v>67</v>
      </c>
      <c r="C54" s="49" t="s">
        <v>124</v>
      </c>
      <c r="D54" s="50">
        <v>0</v>
      </c>
      <c r="E54" s="51">
        <v>0</v>
      </c>
      <c r="F54" s="52">
        <f t="shared" si="0"/>
        <v>0</v>
      </c>
      <c r="G54" s="51">
        <v>0</v>
      </c>
      <c r="H54" s="53">
        <v>0</v>
      </c>
      <c r="I54" s="54">
        <v>0</v>
      </c>
      <c r="J54" s="54">
        <v>0</v>
      </c>
      <c r="K54" s="82">
        <f t="shared" si="3"/>
        <v>0.7</v>
      </c>
      <c r="L54" s="83">
        <f t="shared" si="4"/>
        <v>0.7</v>
      </c>
      <c r="M54" s="84">
        <f>VLOOKUP(B54,'Election Results by State'!$B$3:$J$52,9,FALSE)</f>
        <v>278024.5</v>
      </c>
      <c r="N54" s="85">
        <f t="shared" si="5"/>
        <v>0</v>
      </c>
      <c r="O54" s="84">
        <f t="shared" si="6"/>
        <v>0</v>
      </c>
      <c r="P54" s="84">
        <v>0</v>
      </c>
      <c r="Q54" s="84">
        <f t="shared" si="7"/>
        <v>0</v>
      </c>
      <c r="R54" s="85">
        <f t="shared" si="8"/>
        <v>0</v>
      </c>
      <c r="S54" s="84">
        <f t="shared" si="9"/>
        <v>0</v>
      </c>
      <c r="T54" s="84">
        <f t="shared" si="10"/>
        <v>0</v>
      </c>
      <c r="U54" s="84">
        <f t="shared" si="11"/>
        <v>0</v>
      </c>
      <c r="V54" s="22"/>
    </row>
    <row r="55" spans="1:22" s="55" customFormat="1" x14ac:dyDescent="0.2">
      <c r="A55" s="48" t="s">
        <v>68</v>
      </c>
      <c r="B55" s="48" t="s">
        <v>69</v>
      </c>
      <c r="C55" s="49" t="s">
        <v>124</v>
      </c>
      <c r="D55" s="50">
        <v>0</v>
      </c>
      <c r="E55" s="51">
        <v>0</v>
      </c>
      <c r="F55" s="52">
        <f t="shared" si="0"/>
        <v>0</v>
      </c>
      <c r="G55" s="51">
        <v>0</v>
      </c>
      <c r="H55" s="53">
        <v>0</v>
      </c>
      <c r="I55" s="54">
        <v>0</v>
      </c>
      <c r="J55" s="54">
        <v>0</v>
      </c>
      <c r="K55" s="82">
        <f t="shared" si="3"/>
        <v>0.7</v>
      </c>
      <c r="L55" s="83">
        <f t="shared" si="4"/>
        <v>0.7</v>
      </c>
      <c r="M55" s="84">
        <f>VLOOKUP(B55,'Election Results by State'!$B$3:$J$52,9,FALSE)</f>
        <v>229864.07692307694</v>
      </c>
      <c r="N55" s="85">
        <f t="shared" si="5"/>
        <v>0</v>
      </c>
      <c r="O55" s="84">
        <f t="shared" si="6"/>
        <v>0</v>
      </c>
      <c r="P55" s="84">
        <v>0</v>
      </c>
      <c r="Q55" s="84">
        <f t="shared" si="7"/>
        <v>0</v>
      </c>
      <c r="R55" s="85">
        <f t="shared" si="8"/>
        <v>0</v>
      </c>
      <c r="S55" s="84">
        <f t="shared" si="9"/>
        <v>0</v>
      </c>
      <c r="T55" s="84">
        <f t="shared" si="10"/>
        <v>0</v>
      </c>
      <c r="U55" s="84">
        <f t="shared" si="11"/>
        <v>0</v>
      </c>
      <c r="V55" s="22"/>
    </row>
    <row r="56" spans="1:22" s="55" customFormat="1" x14ac:dyDescent="0.2">
      <c r="A56" s="48" t="s">
        <v>70</v>
      </c>
      <c r="B56" s="48" t="s">
        <v>71</v>
      </c>
      <c r="C56" s="49" t="s">
        <v>124</v>
      </c>
      <c r="D56" s="50">
        <v>0</v>
      </c>
      <c r="E56" s="51">
        <v>0</v>
      </c>
      <c r="F56" s="52">
        <f t="shared" si="0"/>
        <v>0</v>
      </c>
      <c r="G56" s="51">
        <v>0</v>
      </c>
      <c r="H56" s="53">
        <v>0</v>
      </c>
      <c r="I56" s="54">
        <v>0</v>
      </c>
      <c r="J56" s="54">
        <v>0</v>
      </c>
      <c r="K56" s="82">
        <f t="shared" si="3"/>
        <v>0.7</v>
      </c>
      <c r="L56" s="83">
        <f t="shared" si="4"/>
        <v>0.7</v>
      </c>
      <c r="M56" s="84">
        <f>VLOOKUP(B56,'Election Results by State'!$B$3:$J$52,9,FALSE)</f>
        <v>195838</v>
      </c>
      <c r="N56" s="85">
        <f t="shared" si="5"/>
        <v>0</v>
      </c>
      <c r="O56" s="84">
        <f t="shared" si="6"/>
        <v>0</v>
      </c>
      <c r="P56" s="84">
        <v>0</v>
      </c>
      <c r="Q56" s="84">
        <f t="shared" si="7"/>
        <v>0</v>
      </c>
      <c r="R56" s="85">
        <f t="shared" si="8"/>
        <v>0</v>
      </c>
      <c r="S56" s="84">
        <f t="shared" si="9"/>
        <v>0</v>
      </c>
      <c r="T56" s="84">
        <f t="shared" si="10"/>
        <v>0</v>
      </c>
      <c r="U56" s="84">
        <f t="shared" si="11"/>
        <v>0</v>
      </c>
      <c r="V56" s="22"/>
    </row>
    <row r="57" spans="1:22" s="55" customFormat="1" x14ac:dyDescent="0.2">
      <c r="A57" s="48" t="s">
        <v>72</v>
      </c>
      <c r="B57" s="48" t="s">
        <v>73</v>
      </c>
      <c r="C57" s="49" t="s">
        <v>123</v>
      </c>
      <c r="D57" s="50">
        <v>0</v>
      </c>
      <c r="E57" s="51">
        <v>117194</v>
      </c>
      <c r="F57" s="52">
        <f t="shared" si="0"/>
        <v>58428</v>
      </c>
      <c r="G57" s="51">
        <v>175622</v>
      </c>
      <c r="H57" s="53">
        <v>0</v>
      </c>
      <c r="I57" s="54">
        <v>1</v>
      </c>
      <c r="J57" s="54">
        <v>0</v>
      </c>
      <c r="K57" s="86">
        <f t="shared" si="3"/>
        <v>0.7</v>
      </c>
      <c r="L57" s="87">
        <f t="shared" si="4"/>
        <v>0.7</v>
      </c>
      <c r="M57" s="88">
        <f>VLOOKUP(B57,'Election Results by State'!$B$3:$J$52,9,FALSE)</f>
        <v>225768.46666666667</v>
      </c>
      <c r="N57" s="89">
        <f t="shared" si="5"/>
        <v>67731</v>
      </c>
      <c r="O57" s="88">
        <f t="shared" si="6"/>
        <v>158038</v>
      </c>
      <c r="P57" s="88">
        <v>0</v>
      </c>
      <c r="Q57" s="88">
        <f t="shared" si="7"/>
        <v>225769</v>
      </c>
      <c r="R57" s="89">
        <f t="shared" si="8"/>
        <v>67731</v>
      </c>
      <c r="S57" s="88">
        <f t="shared" si="9"/>
        <v>40844</v>
      </c>
      <c r="T57" s="88">
        <f t="shared" si="10"/>
        <v>-58428</v>
      </c>
      <c r="U57" s="88">
        <f t="shared" si="11"/>
        <v>50147</v>
      </c>
      <c r="V57" s="22" t="s">
        <v>1</v>
      </c>
    </row>
    <row r="58" spans="1:22" s="55" customFormat="1" x14ac:dyDescent="0.2">
      <c r="A58" s="48" t="s">
        <v>74</v>
      </c>
      <c r="B58" s="48" t="s">
        <v>75</v>
      </c>
      <c r="C58" s="49" t="s">
        <v>123</v>
      </c>
      <c r="D58" s="50">
        <v>172489</v>
      </c>
      <c r="E58" s="51">
        <v>0</v>
      </c>
      <c r="F58" s="52">
        <f t="shared" si="0"/>
        <v>13366</v>
      </c>
      <c r="G58" s="51">
        <v>185855</v>
      </c>
      <c r="H58" s="53">
        <v>1</v>
      </c>
      <c r="I58" s="54">
        <v>0</v>
      </c>
      <c r="J58" s="54">
        <v>0</v>
      </c>
      <c r="K58" s="82">
        <f t="shared" si="3"/>
        <v>0.7</v>
      </c>
      <c r="L58" s="83">
        <f t="shared" si="4"/>
        <v>0.7</v>
      </c>
      <c r="M58" s="84">
        <f>VLOOKUP(B58,'Election Results by State'!$B$3:$J$52,9,FALSE)</f>
        <v>237886</v>
      </c>
      <c r="N58" s="85">
        <f t="shared" si="5"/>
        <v>172489</v>
      </c>
      <c r="O58" s="84">
        <f t="shared" si="6"/>
        <v>73924</v>
      </c>
      <c r="P58" s="84">
        <v>0</v>
      </c>
      <c r="Q58" s="84">
        <f t="shared" si="7"/>
        <v>246413</v>
      </c>
      <c r="R58" s="85">
        <f t="shared" si="8"/>
        <v>0</v>
      </c>
      <c r="S58" s="84">
        <f t="shared" si="9"/>
        <v>73924</v>
      </c>
      <c r="T58" s="84">
        <f t="shared" si="10"/>
        <v>-13366</v>
      </c>
      <c r="U58" s="84">
        <f t="shared" si="11"/>
        <v>60558</v>
      </c>
      <c r="V58" s="22"/>
    </row>
    <row r="59" spans="1:22" s="55" customFormat="1" x14ac:dyDescent="0.2">
      <c r="A59" s="48" t="s">
        <v>74</v>
      </c>
      <c r="B59" s="48" t="s">
        <v>75</v>
      </c>
      <c r="C59" s="49" t="s">
        <v>131</v>
      </c>
      <c r="D59" s="50">
        <v>195727</v>
      </c>
      <c r="E59" s="51">
        <v>0</v>
      </c>
      <c r="F59" s="52">
        <f t="shared" ref="F59" si="18">G59-SUM(D59:E59)</f>
        <v>19358</v>
      </c>
      <c r="G59" s="51">
        <v>215085</v>
      </c>
      <c r="H59" s="53">
        <v>1</v>
      </c>
      <c r="I59" s="54">
        <v>0</v>
      </c>
      <c r="J59" s="54">
        <v>0</v>
      </c>
      <c r="K59" s="82">
        <f t="shared" si="3"/>
        <v>0.7</v>
      </c>
      <c r="L59" s="83">
        <f t="shared" si="4"/>
        <v>0.7</v>
      </c>
      <c r="M59" s="84">
        <f>VLOOKUP(B59,'Election Results by State'!$B$3:$J$52,9,FALSE)</f>
        <v>237886</v>
      </c>
      <c r="N59" s="85">
        <f t="shared" si="5"/>
        <v>195727</v>
      </c>
      <c r="O59" s="84">
        <f t="shared" si="6"/>
        <v>83883</v>
      </c>
      <c r="P59" s="84">
        <v>0</v>
      </c>
      <c r="Q59" s="84">
        <f t="shared" si="7"/>
        <v>279610</v>
      </c>
      <c r="R59" s="85">
        <f t="shared" si="8"/>
        <v>0</v>
      </c>
      <c r="S59" s="84">
        <f t="shared" si="9"/>
        <v>83883</v>
      </c>
      <c r="T59" s="84">
        <f t="shared" si="10"/>
        <v>-19358</v>
      </c>
      <c r="U59" s="84">
        <f t="shared" si="11"/>
        <v>64525</v>
      </c>
      <c r="V59" s="22"/>
    </row>
    <row r="60" spans="1:22" s="55" customFormat="1" x14ac:dyDescent="0.2">
      <c r="A60" s="48" t="s">
        <v>76</v>
      </c>
      <c r="B60" s="48" t="s">
        <v>77</v>
      </c>
      <c r="C60" s="49" t="s">
        <v>124</v>
      </c>
      <c r="D60" s="50">
        <v>0</v>
      </c>
      <c r="E60" s="51">
        <v>0</v>
      </c>
      <c r="F60" s="52">
        <f t="shared" si="0"/>
        <v>0</v>
      </c>
      <c r="G60" s="51">
        <v>0</v>
      </c>
      <c r="H60" s="53">
        <v>0</v>
      </c>
      <c r="I60" s="54">
        <v>0</v>
      </c>
      <c r="J60" s="54">
        <v>0</v>
      </c>
      <c r="K60" s="82">
        <f t="shared" si="3"/>
        <v>0.7</v>
      </c>
      <c r="L60" s="83">
        <f t="shared" si="4"/>
        <v>0.7</v>
      </c>
      <c r="M60" s="84">
        <f>VLOOKUP(B60,'Election Results by State'!$B$3:$J$52,9,FALSE)</f>
        <v>285658</v>
      </c>
      <c r="N60" s="85">
        <f t="shared" si="5"/>
        <v>0</v>
      </c>
      <c r="O60" s="84">
        <f t="shared" si="6"/>
        <v>0</v>
      </c>
      <c r="P60" s="84">
        <v>0</v>
      </c>
      <c r="Q60" s="84">
        <f t="shared" si="7"/>
        <v>0</v>
      </c>
      <c r="R60" s="85">
        <f t="shared" si="8"/>
        <v>0</v>
      </c>
      <c r="S60" s="84">
        <f t="shared" si="9"/>
        <v>0</v>
      </c>
      <c r="T60" s="84">
        <f t="shared" si="10"/>
        <v>0</v>
      </c>
      <c r="U60" s="84">
        <f t="shared" si="11"/>
        <v>0</v>
      </c>
      <c r="V60" s="22"/>
    </row>
    <row r="61" spans="1:22" s="55" customFormat="1" x14ac:dyDescent="0.2">
      <c r="A61" s="48" t="s">
        <v>78</v>
      </c>
      <c r="B61" s="48" t="s">
        <v>79</v>
      </c>
      <c r="C61" s="49" t="s">
        <v>136</v>
      </c>
      <c r="D61" s="50">
        <v>0</v>
      </c>
      <c r="E61" s="51">
        <v>177731</v>
      </c>
      <c r="F61" s="52">
        <f t="shared" si="0"/>
        <v>36516</v>
      </c>
      <c r="G61" s="51">
        <v>214247</v>
      </c>
      <c r="H61" s="53">
        <v>0</v>
      </c>
      <c r="I61" s="54">
        <v>1</v>
      </c>
      <c r="J61" s="54">
        <v>0</v>
      </c>
      <c r="K61" s="82">
        <f t="shared" si="3"/>
        <v>0.7</v>
      </c>
      <c r="L61" s="83">
        <f t="shared" si="4"/>
        <v>0.7</v>
      </c>
      <c r="M61" s="84">
        <f>VLOOKUP(B61,'Election Results by State'!$B$3:$J$52,9,FALSE)</f>
        <v>242821.72222222222</v>
      </c>
      <c r="N61" s="85">
        <f t="shared" si="5"/>
        <v>76170</v>
      </c>
      <c r="O61" s="84">
        <f t="shared" si="6"/>
        <v>177731</v>
      </c>
      <c r="P61" s="84">
        <v>0</v>
      </c>
      <c r="Q61" s="84">
        <f t="shared" si="7"/>
        <v>253901</v>
      </c>
      <c r="R61" s="85">
        <f t="shared" si="8"/>
        <v>76170</v>
      </c>
      <c r="S61" s="84">
        <f t="shared" si="9"/>
        <v>0</v>
      </c>
      <c r="T61" s="84">
        <f t="shared" si="10"/>
        <v>-36516</v>
      </c>
      <c r="U61" s="84">
        <f t="shared" si="11"/>
        <v>39654</v>
      </c>
      <c r="V61" s="22"/>
    </row>
    <row r="62" spans="1:22" s="55" customFormat="1" x14ac:dyDescent="0.2">
      <c r="A62" s="48" t="s">
        <v>80</v>
      </c>
      <c r="B62" s="48" t="s">
        <v>81</v>
      </c>
      <c r="C62" s="49" t="s">
        <v>136</v>
      </c>
      <c r="D62" s="50">
        <v>137826</v>
      </c>
      <c r="E62" s="51">
        <v>0</v>
      </c>
      <c r="F62" s="52">
        <f t="shared" si="0"/>
        <v>21390</v>
      </c>
      <c r="G62" s="51">
        <v>159216</v>
      </c>
      <c r="H62" s="53">
        <v>1</v>
      </c>
      <c r="I62" s="54">
        <v>0</v>
      </c>
      <c r="J62" s="54">
        <v>0</v>
      </c>
      <c r="K62" s="86">
        <f t="shared" si="3"/>
        <v>0.7</v>
      </c>
      <c r="L62" s="87">
        <f t="shared" si="4"/>
        <v>0.7</v>
      </c>
      <c r="M62" s="88">
        <f>VLOOKUP(B62,'Election Results by State'!$B$3:$J$52,9,FALSE)</f>
        <v>185659.8</v>
      </c>
      <c r="N62" s="89">
        <f t="shared" si="5"/>
        <v>137826</v>
      </c>
      <c r="O62" s="88">
        <f t="shared" si="6"/>
        <v>59068</v>
      </c>
      <c r="P62" s="88">
        <v>0</v>
      </c>
      <c r="Q62" s="88">
        <f t="shared" si="7"/>
        <v>196894</v>
      </c>
      <c r="R62" s="89">
        <f t="shared" si="8"/>
        <v>0</v>
      </c>
      <c r="S62" s="88">
        <f t="shared" si="9"/>
        <v>59068</v>
      </c>
      <c r="T62" s="88">
        <f t="shared" si="10"/>
        <v>-21390</v>
      </c>
      <c r="U62" s="88">
        <f t="shared" si="11"/>
        <v>37678</v>
      </c>
      <c r="V62" s="22"/>
    </row>
    <row r="63" spans="1:22" s="55" customFormat="1" x14ac:dyDescent="0.2">
      <c r="A63" s="48" t="s">
        <v>82</v>
      </c>
      <c r="B63" s="48" t="s">
        <v>83</v>
      </c>
      <c r="C63" s="49" t="s">
        <v>124</v>
      </c>
      <c r="D63" s="50">
        <v>0</v>
      </c>
      <c r="E63" s="51">
        <v>0</v>
      </c>
      <c r="F63" s="52">
        <f t="shared" si="0"/>
        <v>0</v>
      </c>
      <c r="G63" s="51">
        <v>0</v>
      </c>
      <c r="H63" s="53">
        <v>0</v>
      </c>
      <c r="I63" s="54">
        <v>0</v>
      </c>
      <c r="J63" s="54">
        <v>0</v>
      </c>
      <c r="K63" s="82">
        <f t="shared" si="3"/>
        <v>0.7</v>
      </c>
      <c r="L63" s="83">
        <f t="shared" si="4"/>
        <v>0.7</v>
      </c>
      <c r="M63" s="84">
        <f>VLOOKUP(B63,'Election Results by State'!$B$3:$J$52,9,FALSE)</f>
        <v>288000.40000000002</v>
      </c>
      <c r="N63" s="85">
        <f t="shared" si="5"/>
        <v>0</v>
      </c>
      <c r="O63" s="84">
        <f t="shared" si="6"/>
        <v>0</v>
      </c>
      <c r="P63" s="84">
        <v>0</v>
      </c>
      <c r="Q63" s="84">
        <f t="shared" si="7"/>
        <v>0</v>
      </c>
      <c r="R63" s="85">
        <f t="shared" si="8"/>
        <v>0</v>
      </c>
      <c r="S63" s="84">
        <f t="shared" si="9"/>
        <v>0</v>
      </c>
      <c r="T63" s="84">
        <f t="shared" si="10"/>
        <v>0</v>
      </c>
      <c r="U63" s="84">
        <f t="shared" si="11"/>
        <v>0</v>
      </c>
      <c r="V63" s="22"/>
    </row>
    <row r="64" spans="1:22" s="55" customFormat="1" x14ac:dyDescent="0.2">
      <c r="A64" s="48" t="s">
        <v>84</v>
      </c>
      <c r="B64" s="48" t="s">
        <v>85</v>
      </c>
      <c r="C64" s="49" t="s">
        <v>134</v>
      </c>
      <c r="D64" s="50">
        <v>0</v>
      </c>
      <c r="E64" s="51">
        <v>180021</v>
      </c>
      <c r="F64" s="52">
        <f t="shared" si="0"/>
        <v>3673</v>
      </c>
      <c r="G64" s="51">
        <v>183694</v>
      </c>
      <c r="H64" s="53">
        <v>0</v>
      </c>
      <c r="I64" s="54">
        <v>1</v>
      </c>
      <c r="J64" s="54">
        <v>0</v>
      </c>
      <c r="K64" s="82">
        <f t="shared" si="3"/>
        <v>0.7</v>
      </c>
      <c r="L64" s="83">
        <f t="shared" si="4"/>
        <v>0.7</v>
      </c>
      <c r="M64" s="84">
        <f>VLOOKUP(B64,'Election Results by State'!$B$3:$J$52,9,FALSE)</f>
        <v>227290.29411764705</v>
      </c>
      <c r="N64" s="85">
        <f t="shared" si="5"/>
        <v>77152</v>
      </c>
      <c r="O64" s="84">
        <f t="shared" si="6"/>
        <v>180021</v>
      </c>
      <c r="P64" s="84">
        <v>0</v>
      </c>
      <c r="Q64" s="84">
        <f t="shared" si="7"/>
        <v>257173</v>
      </c>
      <c r="R64" s="85">
        <f t="shared" si="8"/>
        <v>77152</v>
      </c>
      <c r="S64" s="84">
        <f t="shared" si="9"/>
        <v>0</v>
      </c>
      <c r="T64" s="84">
        <f t="shared" si="10"/>
        <v>-3673</v>
      </c>
      <c r="U64" s="84">
        <f t="shared" si="11"/>
        <v>73479</v>
      </c>
      <c r="V64" s="22"/>
    </row>
    <row r="65" spans="1:22" s="55" customFormat="1" x14ac:dyDescent="0.2">
      <c r="A65" s="48" t="s">
        <v>84</v>
      </c>
      <c r="B65" s="48" t="s">
        <v>85</v>
      </c>
      <c r="C65" s="49" t="s">
        <v>130</v>
      </c>
      <c r="D65" s="50">
        <v>147570</v>
      </c>
      <c r="E65" s="51">
        <v>0</v>
      </c>
      <c r="F65" s="52">
        <f t="shared" ref="F65:F67" si="19">G65-SUM(D65:E65)</f>
        <v>24877</v>
      </c>
      <c r="G65" s="51">
        <v>172447</v>
      </c>
      <c r="H65" s="53">
        <v>1</v>
      </c>
      <c r="I65" s="54">
        <v>0</v>
      </c>
      <c r="J65" s="54">
        <v>0</v>
      </c>
      <c r="K65" s="82">
        <f t="shared" si="3"/>
        <v>0.7</v>
      </c>
      <c r="L65" s="83">
        <f t="shared" si="4"/>
        <v>0.7</v>
      </c>
      <c r="M65" s="84">
        <f>VLOOKUP(B65,'Election Results by State'!$B$3:$J$52,9,FALSE)</f>
        <v>227290.29411764705</v>
      </c>
      <c r="N65" s="85">
        <f t="shared" si="5"/>
        <v>159103</v>
      </c>
      <c r="O65" s="84">
        <f t="shared" si="6"/>
        <v>68187</v>
      </c>
      <c r="P65" s="84">
        <v>0</v>
      </c>
      <c r="Q65" s="84">
        <f t="shared" si="7"/>
        <v>227290</v>
      </c>
      <c r="R65" s="85">
        <f t="shared" si="8"/>
        <v>11533</v>
      </c>
      <c r="S65" s="84">
        <f t="shared" si="9"/>
        <v>68187</v>
      </c>
      <c r="T65" s="84">
        <f t="shared" si="10"/>
        <v>-24877</v>
      </c>
      <c r="U65" s="84">
        <f t="shared" si="11"/>
        <v>54843</v>
      </c>
      <c r="V65" s="22"/>
    </row>
    <row r="66" spans="1:22" s="55" customFormat="1" x14ac:dyDescent="0.2">
      <c r="A66" s="48" t="s">
        <v>84</v>
      </c>
      <c r="B66" s="48" t="s">
        <v>85</v>
      </c>
      <c r="C66" s="49" t="s">
        <v>128</v>
      </c>
      <c r="D66" s="50">
        <v>184401</v>
      </c>
      <c r="E66" s="51">
        <v>0</v>
      </c>
      <c r="F66" s="52">
        <f t="shared" si="19"/>
        <v>0</v>
      </c>
      <c r="G66" s="51">
        <v>184401</v>
      </c>
      <c r="H66" s="53">
        <v>1</v>
      </c>
      <c r="I66" s="54">
        <v>0</v>
      </c>
      <c r="J66" s="54">
        <v>0</v>
      </c>
      <c r="K66" s="82">
        <f t="shared" si="3"/>
        <v>0.7</v>
      </c>
      <c r="L66" s="83">
        <f t="shared" si="4"/>
        <v>0.7</v>
      </c>
      <c r="M66" s="84">
        <f>VLOOKUP(B66,'Election Results by State'!$B$3:$J$52,9,FALSE)</f>
        <v>227290.29411764705</v>
      </c>
      <c r="N66" s="85">
        <f t="shared" si="5"/>
        <v>184401</v>
      </c>
      <c r="O66" s="84">
        <f t="shared" si="6"/>
        <v>79029</v>
      </c>
      <c r="P66" s="84">
        <v>0</v>
      </c>
      <c r="Q66" s="84">
        <f t="shared" si="7"/>
        <v>263430</v>
      </c>
      <c r="R66" s="85">
        <f t="shared" si="8"/>
        <v>0</v>
      </c>
      <c r="S66" s="84">
        <f t="shared" si="9"/>
        <v>79029</v>
      </c>
      <c r="T66" s="84">
        <f t="shared" si="10"/>
        <v>0</v>
      </c>
      <c r="U66" s="84">
        <f t="shared" si="11"/>
        <v>79029</v>
      </c>
      <c r="V66" s="22"/>
    </row>
    <row r="67" spans="1:22" s="55" customFormat="1" x14ac:dyDescent="0.2">
      <c r="A67" s="48" t="s">
        <v>84</v>
      </c>
      <c r="B67" s="48" t="s">
        <v>85</v>
      </c>
      <c r="C67" s="49" t="s">
        <v>141</v>
      </c>
      <c r="D67" s="50">
        <v>0</v>
      </c>
      <c r="E67" s="51">
        <v>147533</v>
      </c>
      <c r="F67" s="52">
        <f t="shared" si="19"/>
        <v>0</v>
      </c>
      <c r="G67" s="51">
        <v>147533</v>
      </c>
      <c r="H67" s="53">
        <v>0</v>
      </c>
      <c r="I67" s="54">
        <v>1</v>
      </c>
      <c r="J67" s="54">
        <v>0</v>
      </c>
      <c r="K67" s="82">
        <f t="shared" si="3"/>
        <v>0.7</v>
      </c>
      <c r="L67" s="83">
        <f t="shared" si="4"/>
        <v>0.7</v>
      </c>
      <c r="M67" s="84">
        <f>VLOOKUP(B67,'Election Results by State'!$B$3:$J$52,9,FALSE)</f>
        <v>227290.29411764705</v>
      </c>
      <c r="N67" s="85">
        <f t="shared" si="5"/>
        <v>68187</v>
      </c>
      <c r="O67" s="84">
        <f t="shared" si="6"/>
        <v>159103</v>
      </c>
      <c r="P67" s="84">
        <v>0</v>
      </c>
      <c r="Q67" s="84">
        <f t="shared" si="7"/>
        <v>227290</v>
      </c>
      <c r="R67" s="85">
        <f t="shared" si="8"/>
        <v>68187</v>
      </c>
      <c r="S67" s="84">
        <f t="shared" si="9"/>
        <v>11570</v>
      </c>
      <c r="T67" s="84">
        <f t="shared" si="10"/>
        <v>0</v>
      </c>
      <c r="U67" s="84">
        <f t="shared" si="11"/>
        <v>79757</v>
      </c>
      <c r="V67" s="22"/>
    </row>
    <row r="68" spans="1:22" s="55" customFormat="1" x14ac:dyDescent="0.2">
      <c r="A68" s="48" t="s">
        <v>86</v>
      </c>
      <c r="B68" s="48" t="s">
        <v>87</v>
      </c>
      <c r="C68" s="49" t="s">
        <v>124</v>
      </c>
      <c r="D68" s="50">
        <v>0</v>
      </c>
      <c r="E68" s="51">
        <v>0</v>
      </c>
      <c r="F68" s="52">
        <f t="shared" si="0"/>
        <v>0</v>
      </c>
      <c r="G68" s="51">
        <v>0</v>
      </c>
      <c r="H68" s="53">
        <v>0</v>
      </c>
      <c r="I68" s="54">
        <v>0</v>
      </c>
      <c r="J68" s="54">
        <v>0</v>
      </c>
      <c r="K68" s="82">
        <f t="shared" ref="K68:K94" si="20">C$98</f>
        <v>0.7</v>
      </c>
      <c r="L68" s="83">
        <f t="shared" ref="L68:L94" si="21">C$99</f>
        <v>0.7</v>
      </c>
      <c r="M68" s="84">
        <f>VLOOKUP(B68,'Election Results by State'!$B$3:$J$52,9,FALSE)</f>
        <v>192136</v>
      </c>
      <c r="N68" s="85">
        <f t="shared" ref="N68:N94" si="22">IF(G68&gt;0,IF(H68&gt;0,MAX(D68,ROUND(K68*M68,0)),MAX(F68,ROUND((1-L68)*(O68/L68),0))),D68)</f>
        <v>0</v>
      </c>
      <c r="O68" s="84">
        <f t="shared" ref="O68:O94" si="23">IF(G68&gt;0,IF(I68&gt;0,MAX(E68,ROUND(L68*M68,0)),MAX(F68,ROUND((1-K68)*(N68/K68),0))),E68)</f>
        <v>0</v>
      </c>
      <c r="P68" s="84">
        <v>0</v>
      </c>
      <c r="Q68" s="84">
        <f t="shared" ref="Q68:Q94" si="24">SUM(N68:P68)</f>
        <v>0</v>
      </c>
      <c r="R68" s="85">
        <f t="shared" ref="R68:R94" si="25">N68-D68</f>
        <v>0</v>
      </c>
      <c r="S68" s="84">
        <f t="shared" ref="S68:S94" si="26">O68-E68</f>
        <v>0</v>
      </c>
      <c r="T68" s="84">
        <f t="shared" ref="T68:T94" si="27">P68-F68</f>
        <v>0</v>
      </c>
      <c r="U68" s="84">
        <f t="shared" ref="U68:U94" si="28">Q68-G68</f>
        <v>0</v>
      </c>
      <c r="V68" s="22"/>
    </row>
    <row r="69" spans="1:22" s="55" customFormat="1" x14ac:dyDescent="0.2">
      <c r="A69" s="48" t="s">
        <v>88</v>
      </c>
      <c r="B69" s="48" t="s">
        <v>89</v>
      </c>
      <c r="C69" s="49" t="s">
        <v>122</v>
      </c>
      <c r="D69" s="50">
        <v>150436</v>
      </c>
      <c r="E69" s="51">
        <v>0</v>
      </c>
      <c r="F69" s="52">
        <f t="shared" si="0"/>
        <v>38615</v>
      </c>
      <c r="G69" s="51">
        <v>189051</v>
      </c>
      <c r="H69" s="53">
        <v>1</v>
      </c>
      <c r="I69" s="54">
        <v>0</v>
      </c>
      <c r="J69" s="54">
        <v>0</v>
      </c>
      <c r="K69" s="82">
        <f t="shared" si="20"/>
        <v>0.7</v>
      </c>
      <c r="L69" s="83">
        <f t="shared" si="21"/>
        <v>0.7</v>
      </c>
      <c r="M69" s="84">
        <f>VLOOKUP(B69,'Election Results by State'!$B$3:$J$52,9,FALSE)</f>
        <v>226452.2</v>
      </c>
      <c r="N69" s="85">
        <f t="shared" si="22"/>
        <v>158517</v>
      </c>
      <c r="O69" s="84">
        <f t="shared" si="23"/>
        <v>67936</v>
      </c>
      <c r="P69" s="84">
        <v>0</v>
      </c>
      <c r="Q69" s="84">
        <f t="shared" si="24"/>
        <v>226453</v>
      </c>
      <c r="R69" s="85">
        <f t="shared" si="25"/>
        <v>8081</v>
      </c>
      <c r="S69" s="84">
        <f t="shared" si="26"/>
        <v>67936</v>
      </c>
      <c r="T69" s="84">
        <f t="shared" si="27"/>
        <v>-38615</v>
      </c>
      <c r="U69" s="84">
        <f t="shared" si="28"/>
        <v>37402</v>
      </c>
      <c r="V69" s="22"/>
    </row>
    <row r="70" spans="1:22" s="55" customFormat="1" x14ac:dyDescent="0.2">
      <c r="A70" s="48" t="s">
        <v>90</v>
      </c>
      <c r="B70" s="48" t="s">
        <v>91</v>
      </c>
      <c r="C70" s="49" t="s">
        <v>124</v>
      </c>
      <c r="D70" s="50">
        <v>0</v>
      </c>
      <c r="E70" s="51">
        <v>0</v>
      </c>
      <c r="F70" s="52">
        <f t="shared" si="0"/>
        <v>0</v>
      </c>
      <c r="G70" s="51">
        <v>0</v>
      </c>
      <c r="H70" s="53">
        <v>0</v>
      </c>
      <c r="I70" s="54">
        <v>0</v>
      </c>
      <c r="J70" s="54">
        <v>0</v>
      </c>
      <c r="K70" s="86">
        <f t="shared" si="20"/>
        <v>0.7</v>
      </c>
      <c r="L70" s="87">
        <f t="shared" si="21"/>
        <v>0.7</v>
      </c>
      <c r="M70" s="88">
        <f>VLOOKUP(B70,'Election Results by State'!$B$3:$J$52,9,FALSE)</f>
        <v>314761</v>
      </c>
      <c r="N70" s="89">
        <f t="shared" si="22"/>
        <v>0</v>
      </c>
      <c r="O70" s="88">
        <f t="shared" si="23"/>
        <v>0</v>
      </c>
      <c r="P70" s="88">
        <v>0</v>
      </c>
      <c r="Q70" s="88">
        <f t="shared" si="24"/>
        <v>0</v>
      </c>
      <c r="R70" s="89">
        <f t="shared" si="25"/>
        <v>0</v>
      </c>
      <c r="S70" s="88">
        <f t="shared" si="26"/>
        <v>0</v>
      </c>
      <c r="T70" s="88">
        <f t="shared" si="27"/>
        <v>0</v>
      </c>
      <c r="U70" s="88">
        <f t="shared" si="28"/>
        <v>0</v>
      </c>
      <c r="V70" s="22"/>
    </row>
    <row r="71" spans="1:22" s="55" customFormat="1" x14ac:dyDescent="0.2">
      <c r="A71" s="48" t="s">
        <v>92</v>
      </c>
      <c r="B71" s="48" t="s">
        <v>93</v>
      </c>
      <c r="C71" s="49" t="s">
        <v>121</v>
      </c>
      <c r="D71" s="50">
        <v>157828</v>
      </c>
      <c r="E71" s="51">
        <v>0</v>
      </c>
      <c r="F71" s="52">
        <f t="shared" si="0"/>
        <v>20</v>
      </c>
      <c r="G71" s="51">
        <v>157848</v>
      </c>
      <c r="H71" s="53">
        <v>1</v>
      </c>
      <c r="I71" s="54">
        <v>0</v>
      </c>
      <c r="J71" s="54">
        <v>0</v>
      </c>
      <c r="K71" s="82">
        <f t="shared" si="20"/>
        <v>0.7</v>
      </c>
      <c r="L71" s="83">
        <f t="shared" si="21"/>
        <v>0.7</v>
      </c>
      <c r="M71" s="84">
        <f>VLOOKUP(B71,'Election Results by State'!$B$3:$J$52,9,FALSE)</f>
        <v>223951.83333333334</v>
      </c>
      <c r="N71" s="85">
        <f t="shared" si="22"/>
        <v>157828</v>
      </c>
      <c r="O71" s="84">
        <f t="shared" si="23"/>
        <v>67641</v>
      </c>
      <c r="P71" s="84">
        <v>0</v>
      </c>
      <c r="Q71" s="84">
        <f t="shared" si="24"/>
        <v>225469</v>
      </c>
      <c r="R71" s="85">
        <f t="shared" si="25"/>
        <v>0</v>
      </c>
      <c r="S71" s="84">
        <f t="shared" si="26"/>
        <v>67641</v>
      </c>
      <c r="T71" s="84">
        <f t="shared" si="27"/>
        <v>-20</v>
      </c>
      <c r="U71" s="84">
        <f t="shared" si="28"/>
        <v>67621</v>
      </c>
      <c r="V71" s="22"/>
    </row>
    <row r="72" spans="1:22" s="55" customFormat="1" x14ac:dyDescent="0.2">
      <c r="A72" s="48" t="s">
        <v>92</v>
      </c>
      <c r="B72" s="48" t="s">
        <v>93</v>
      </c>
      <c r="C72" s="49" t="s">
        <v>134</v>
      </c>
      <c r="D72" s="50">
        <v>187154</v>
      </c>
      <c r="E72" s="51">
        <v>0</v>
      </c>
      <c r="F72" s="52">
        <f t="shared" ref="F72:F73" si="29">G72-SUM(D72:E72)</f>
        <v>22331</v>
      </c>
      <c r="G72" s="51">
        <v>209485</v>
      </c>
      <c r="H72" s="53">
        <v>1</v>
      </c>
      <c r="I72" s="54">
        <v>0</v>
      </c>
      <c r="J72" s="54">
        <v>0</v>
      </c>
      <c r="K72" s="82">
        <f t="shared" si="20"/>
        <v>0.7</v>
      </c>
      <c r="L72" s="83">
        <f t="shared" si="21"/>
        <v>0.7</v>
      </c>
      <c r="M72" s="84">
        <f>VLOOKUP(B72,'Election Results by State'!$B$3:$J$52,9,FALSE)</f>
        <v>223951.83333333334</v>
      </c>
      <c r="N72" s="85">
        <f t="shared" si="22"/>
        <v>187154</v>
      </c>
      <c r="O72" s="84">
        <f t="shared" si="23"/>
        <v>80209</v>
      </c>
      <c r="P72" s="84">
        <v>0</v>
      </c>
      <c r="Q72" s="84">
        <f t="shared" si="24"/>
        <v>267363</v>
      </c>
      <c r="R72" s="85">
        <f t="shared" si="25"/>
        <v>0</v>
      </c>
      <c r="S72" s="84">
        <f t="shared" si="26"/>
        <v>80209</v>
      </c>
      <c r="T72" s="84">
        <f t="shared" si="27"/>
        <v>-22331</v>
      </c>
      <c r="U72" s="84">
        <f t="shared" si="28"/>
        <v>57878</v>
      </c>
      <c r="V72" s="22"/>
    </row>
    <row r="73" spans="1:22" s="55" customFormat="1" x14ac:dyDescent="0.2">
      <c r="A73" s="48" t="s">
        <v>92</v>
      </c>
      <c r="B73" s="48" t="s">
        <v>93</v>
      </c>
      <c r="C73" s="49" t="s">
        <v>128</v>
      </c>
      <c r="D73" s="50">
        <v>143298</v>
      </c>
      <c r="E73" s="51">
        <v>0</v>
      </c>
      <c r="F73" s="52">
        <f t="shared" si="29"/>
        <v>36</v>
      </c>
      <c r="G73" s="51">
        <v>143334</v>
      </c>
      <c r="H73" s="53">
        <v>0</v>
      </c>
      <c r="I73" s="54">
        <v>1</v>
      </c>
      <c r="J73" s="54">
        <v>0</v>
      </c>
      <c r="K73" s="82">
        <f t="shared" si="20"/>
        <v>0.7</v>
      </c>
      <c r="L73" s="83">
        <f t="shared" si="21"/>
        <v>0.7</v>
      </c>
      <c r="M73" s="84">
        <f>VLOOKUP(B73,'Election Results by State'!$B$3:$J$52,9,FALSE)</f>
        <v>223951.83333333334</v>
      </c>
      <c r="N73" s="85">
        <f t="shared" si="22"/>
        <v>67185</v>
      </c>
      <c r="O73" s="84">
        <f t="shared" si="23"/>
        <v>156766</v>
      </c>
      <c r="P73" s="84">
        <v>0</v>
      </c>
      <c r="Q73" s="84">
        <f t="shared" si="24"/>
        <v>223951</v>
      </c>
      <c r="R73" s="85">
        <f t="shared" si="25"/>
        <v>-76113</v>
      </c>
      <c r="S73" s="84">
        <f t="shared" si="26"/>
        <v>156766</v>
      </c>
      <c r="T73" s="84">
        <f t="shared" si="27"/>
        <v>-36</v>
      </c>
      <c r="U73" s="84">
        <f t="shared" si="28"/>
        <v>80617</v>
      </c>
      <c r="V73" s="22"/>
    </row>
    <row r="74" spans="1:22" s="55" customFormat="1" x14ac:dyDescent="0.2">
      <c r="A74" s="48" t="s">
        <v>94</v>
      </c>
      <c r="B74" s="48" t="s">
        <v>95</v>
      </c>
      <c r="C74" s="49" t="s">
        <v>134</v>
      </c>
      <c r="D74" s="50">
        <v>0</v>
      </c>
      <c r="E74" s="51">
        <v>162891</v>
      </c>
      <c r="F74" s="52">
        <f t="shared" si="0"/>
        <v>15939</v>
      </c>
      <c r="G74" s="51">
        <v>178830</v>
      </c>
      <c r="H74" s="53">
        <v>0</v>
      </c>
      <c r="I74" s="54">
        <v>1</v>
      </c>
      <c r="J74" s="54">
        <v>0</v>
      </c>
      <c r="K74" s="82">
        <f t="shared" si="20"/>
        <v>0.7</v>
      </c>
      <c r="L74" s="83">
        <f t="shared" si="21"/>
        <v>0.7</v>
      </c>
      <c r="M74" s="84">
        <f>VLOOKUP(B74,'Election Results by State'!$B$3:$J$52,9,FALSE)</f>
        <v>208190.66666666666</v>
      </c>
      <c r="N74" s="85">
        <f t="shared" si="22"/>
        <v>69810</v>
      </c>
      <c r="O74" s="84">
        <f t="shared" si="23"/>
        <v>162891</v>
      </c>
      <c r="P74" s="84">
        <v>0</v>
      </c>
      <c r="Q74" s="84">
        <f t="shared" si="24"/>
        <v>232701</v>
      </c>
      <c r="R74" s="85">
        <f t="shared" si="25"/>
        <v>69810</v>
      </c>
      <c r="S74" s="84">
        <f t="shared" si="26"/>
        <v>0</v>
      </c>
      <c r="T74" s="84">
        <f t="shared" si="27"/>
        <v>-15939</v>
      </c>
      <c r="U74" s="84">
        <f t="shared" si="28"/>
        <v>53871</v>
      </c>
      <c r="V74" s="22"/>
    </row>
    <row r="75" spans="1:22" s="55" customFormat="1" x14ac:dyDescent="0.2">
      <c r="A75" s="48" t="s">
        <v>94</v>
      </c>
      <c r="B75" s="48" t="s">
        <v>95</v>
      </c>
      <c r="C75" s="49" t="s">
        <v>123</v>
      </c>
      <c r="D75" s="50">
        <v>222685</v>
      </c>
      <c r="E75" s="51">
        <v>0</v>
      </c>
      <c r="F75" s="52">
        <f t="shared" ref="F75:F82" si="30">G75-SUM(D75:E75)</f>
        <v>30056</v>
      </c>
      <c r="G75" s="51">
        <v>252741</v>
      </c>
      <c r="H75" s="53">
        <v>1</v>
      </c>
      <c r="I75" s="54">
        <v>0</v>
      </c>
      <c r="J75" s="54">
        <v>0</v>
      </c>
      <c r="K75" s="82">
        <f t="shared" si="20"/>
        <v>0.7</v>
      </c>
      <c r="L75" s="83">
        <f t="shared" si="21"/>
        <v>0.7</v>
      </c>
      <c r="M75" s="84">
        <f>VLOOKUP(B75,'Election Results by State'!$B$3:$J$52,9,FALSE)</f>
        <v>208190.66666666666</v>
      </c>
      <c r="N75" s="85">
        <f t="shared" si="22"/>
        <v>222685</v>
      </c>
      <c r="O75" s="84">
        <f t="shared" si="23"/>
        <v>95436</v>
      </c>
      <c r="P75" s="84">
        <v>0</v>
      </c>
      <c r="Q75" s="84">
        <f t="shared" si="24"/>
        <v>318121</v>
      </c>
      <c r="R75" s="85">
        <f t="shared" si="25"/>
        <v>0</v>
      </c>
      <c r="S75" s="84">
        <f t="shared" si="26"/>
        <v>95436</v>
      </c>
      <c r="T75" s="84">
        <f t="shared" si="27"/>
        <v>-30056</v>
      </c>
      <c r="U75" s="84">
        <f t="shared" si="28"/>
        <v>65380</v>
      </c>
      <c r="V75" s="22"/>
    </row>
    <row r="76" spans="1:22" s="55" customFormat="1" x14ac:dyDescent="0.2">
      <c r="A76" s="48" t="s">
        <v>94</v>
      </c>
      <c r="B76" s="48" t="s">
        <v>95</v>
      </c>
      <c r="C76" s="49" t="s">
        <v>132</v>
      </c>
      <c r="D76" s="50">
        <v>233848</v>
      </c>
      <c r="E76" s="51">
        <v>0</v>
      </c>
      <c r="F76" s="52">
        <f t="shared" si="30"/>
        <v>21368</v>
      </c>
      <c r="G76" s="51">
        <v>255216</v>
      </c>
      <c r="H76" s="53">
        <v>1</v>
      </c>
      <c r="I76" s="54">
        <v>0</v>
      </c>
      <c r="J76" s="54">
        <v>0</v>
      </c>
      <c r="K76" s="82">
        <f t="shared" si="20"/>
        <v>0.7</v>
      </c>
      <c r="L76" s="83">
        <f t="shared" si="21"/>
        <v>0.7</v>
      </c>
      <c r="M76" s="84">
        <f>VLOOKUP(B76,'Election Results by State'!$B$3:$J$52,9,FALSE)</f>
        <v>208190.66666666666</v>
      </c>
      <c r="N76" s="85">
        <f t="shared" si="22"/>
        <v>233848</v>
      </c>
      <c r="O76" s="84">
        <f t="shared" si="23"/>
        <v>100221</v>
      </c>
      <c r="P76" s="84">
        <v>0</v>
      </c>
      <c r="Q76" s="84">
        <f t="shared" si="24"/>
        <v>334069</v>
      </c>
      <c r="R76" s="85">
        <f t="shared" si="25"/>
        <v>0</v>
      </c>
      <c r="S76" s="84">
        <f t="shared" si="26"/>
        <v>100221</v>
      </c>
      <c r="T76" s="84">
        <f t="shared" si="27"/>
        <v>-21368</v>
      </c>
      <c r="U76" s="84">
        <f t="shared" si="28"/>
        <v>78853</v>
      </c>
      <c r="V76" s="22"/>
    </row>
    <row r="77" spans="1:22" s="55" customFormat="1" x14ac:dyDescent="0.2">
      <c r="A77" s="48" t="s">
        <v>94</v>
      </c>
      <c r="B77" s="48" t="s">
        <v>95</v>
      </c>
      <c r="C77" s="49" t="s">
        <v>140</v>
      </c>
      <c r="D77" s="50">
        <v>0</v>
      </c>
      <c r="E77" s="51">
        <v>203628</v>
      </c>
      <c r="F77" s="52">
        <f t="shared" si="30"/>
        <v>37203</v>
      </c>
      <c r="G77" s="51">
        <v>240831</v>
      </c>
      <c r="H77" s="53">
        <v>0</v>
      </c>
      <c r="I77" s="54">
        <v>1</v>
      </c>
      <c r="J77" s="54">
        <v>0</v>
      </c>
      <c r="K77" s="82">
        <f t="shared" si="20"/>
        <v>0.7</v>
      </c>
      <c r="L77" s="83">
        <f t="shared" si="21"/>
        <v>0.7</v>
      </c>
      <c r="M77" s="84">
        <f>VLOOKUP(B77,'Election Results by State'!$B$3:$J$52,9,FALSE)</f>
        <v>208190.66666666666</v>
      </c>
      <c r="N77" s="85">
        <f t="shared" si="22"/>
        <v>87269</v>
      </c>
      <c r="O77" s="84">
        <f t="shared" si="23"/>
        <v>203628</v>
      </c>
      <c r="P77" s="84">
        <v>0</v>
      </c>
      <c r="Q77" s="84">
        <f t="shared" si="24"/>
        <v>290897</v>
      </c>
      <c r="R77" s="85">
        <f t="shared" si="25"/>
        <v>87269</v>
      </c>
      <c r="S77" s="84">
        <f t="shared" si="26"/>
        <v>0</v>
      </c>
      <c r="T77" s="84">
        <f t="shared" si="27"/>
        <v>-37203</v>
      </c>
      <c r="U77" s="84">
        <f t="shared" si="28"/>
        <v>50066</v>
      </c>
      <c r="V77" s="22"/>
    </row>
    <row r="78" spans="1:22" s="55" customFormat="1" x14ac:dyDescent="0.2">
      <c r="A78" s="48" t="s">
        <v>94</v>
      </c>
      <c r="B78" s="48" t="s">
        <v>95</v>
      </c>
      <c r="C78" s="49" t="s">
        <v>144</v>
      </c>
      <c r="D78" s="50">
        <v>0</v>
      </c>
      <c r="E78" s="51">
        <v>106570</v>
      </c>
      <c r="F78" s="52">
        <f t="shared" si="30"/>
        <v>13878</v>
      </c>
      <c r="G78" s="51">
        <v>120448</v>
      </c>
      <c r="H78" s="53">
        <v>0</v>
      </c>
      <c r="I78" s="54">
        <v>1</v>
      </c>
      <c r="J78" s="54">
        <v>0</v>
      </c>
      <c r="K78" s="82">
        <f t="shared" si="20"/>
        <v>0.7</v>
      </c>
      <c r="L78" s="83">
        <f t="shared" si="21"/>
        <v>0.7</v>
      </c>
      <c r="M78" s="84">
        <f>VLOOKUP(B78,'Election Results by State'!$B$3:$J$52,9,FALSE)</f>
        <v>208190.66666666666</v>
      </c>
      <c r="N78" s="85">
        <f t="shared" si="22"/>
        <v>62457</v>
      </c>
      <c r="O78" s="84">
        <f t="shared" si="23"/>
        <v>145733</v>
      </c>
      <c r="P78" s="84">
        <v>0</v>
      </c>
      <c r="Q78" s="84">
        <f t="shared" si="24"/>
        <v>208190</v>
      </c>
      <c r="R78" s="85">
        <f t="shared" si="25"/>
        <v>62457</v>
      </c>
      <c r="S78" s="84">
        <f t="shared" si="26"/>
        <v>39163</v>
      </c>
      <c r="T78" s="84">
        <f t="shared" si="27"/>
        <v>-13878</v>
      </c>
      <c r="U78" s="84">
        <f t="shared" si="28"/>
        <v>87742</v>
      </c>
      <c r="V78" s="22"/>
    </row>
    <row r="79" spans="1:22" s="55" customFormat="1" x14ac:dyDescent="0.2">
      <c r="A79" s="48" t="s">
        <v>94</v>
      </c>
      <c r="B79" s="48" t="s">
        <v>95</v>
      </c>
      <c r="C79" s="49" t="s">
        <v>145</v>
      </c>
      <c r="D79" s="50">
        <v>170319</v>
      </c>
      <c r="E79" s="51">
        <v>0</v>
      </c>
      <c r="F79" s="52">
        <f t="shared" si="30"/>
        <v>15579</v>
      </c>
      <c r="G79" s="51">
        <v>185898</v>
      </c>
      <c r="H79" s="53">
        <v>1</v>
      </c>
      <c r="I79" s="54">
        <v>0</v>
      </c>
      <c r="J79" s="54">
        <v>0</v>
      </c>
      <c r="K79" s="82">
        <f t="shared" si="20"/>
        <v>0.7</v>
      </c>
      <c r="L79" s="83">
        <f t="shared" si="21"/>
        <v>0.7</v>
      </c>
      <c r="M79" s="84">
        <f>VLOOKUP(B79,'Election Results by State'!$B$3:$J$52,9,FALSE)</f>
        <v>208190.66666666666</v>
      </c>
      <c r="N79" s="85">
        <f t="shared" si="22"/>
        <v>170319</v>
      </c>
      <c r="O79" s="84">
        <f t="shared" si="23"/>
        <v>72994</v>
      </c>
      <c r="P79" s="84">
        <v>0</v>
      </c>
      <c r="Q79" s="84">
        <f t="shared" si="24"/>
        <v>243313</v>
      </c>
      <c r="R79" s="85">
        <f t="shared" si="25"/>
        <v>0</v>
      </c>
      <c r="S79" s="84">
        <f t="shared" si="26"/>
        <v>72994</v>
      </c>
      <c r="T79" s="84">
        <f t="shared" si="27"/>
        <v>-15579</v>
      </c>
      <c r="U79" s="84">
        <f t="shared" si="28"/>
        <v>57415</v>
      </c>
      <c r="V79" s="22"/>
    </row>
    <row r="80" spans="1:22" s="55" customFormat="1" x14ac:dyDescent="0.2">
      <c r="A80" s="48" t="s">
        <v>94</v>
      </c>
      <c r="B80" s="48" t="s">
        <v>95</v>
      </c>
      <c r="C80" s="49" t="s">
        <v>143</v>
      </c>
      <c r="D80" s="50">
        <v>0</v>
      </c>
      <c r="E80" s="51">
        <v>107487</v>
      </c>
      <c r="F80" s="52">
        <f t="shared" si="30"/>
        <v>15087</v>
      </c>
      <c r="G80" s="51">
        <v>122574</v>
      </c>
      <c r="H80" s="53">
        <v>0</v>
      </c>
      <c r="I80" s="54">
        <v>1</v>
      </c>
      <c r="J80" s="54">
        <v>0</v>
      </c>
      <c r="K80" s="82">
        <f t="shared" si="20"/>
        <v>0.7</v>
      </c>
      <c r="L80" s="83">
        <f t="shared" si="21"/>
        <v>0.7</v>
      </c>
      <c r="M80" s="84">
        <f>VLOOKUP(B80,'Election Results by State'!$B$3:$J$52,9,FALSE)</f>
        <v>208190.66666666666</v>
      </c>
      <c r="N80" s="85">
        <f t="shared" si="22"/>
        <v>62457</v>
      </c>
      <c r="O80" s="84">
        <f t="shared" si="23"/>
        <v>145733</v>
      </c>
      <c r="P80" s="84">
        <v>0</v>
      </c>
      <c r="Q80" s="84">
        <f t="shared" si="24"/>
        <v>208190</v>
      </c>
      <c r="R80" s="85">
        <f t="shared" si="25"/>
        <v>62457</v>
      </c>
      <c r="S80" s="84">
        <f t="shared" si="26"/>
        <v>38246</v>
      </c>
      <c r="T80" s="84">
        <f t="shared" si="27"/>
        <v>-15087</v>
      </c>
      <c r="U80" s="84">
        <f t="shared" si="28"/>
        <v>85616</v>
      </c>
      <c r="V80" s="22"/>
    </row>
    <row r="81" spans="1:22" s="55" customFormat="1" x14ac:dyDescent="0.2">
      <c r="A81" s="48" t="s">
        <v>94</v>
      </c>
      <c r="B81" s="48" t="s">
        <v>95</v>
      </c>
      <c r="C81" s="49" t="s">
        <v>146</v>
      </c>
      <c r="D81" s="50">
        <v>0</v>
      </c>
      <c r="E81" s="51">
        <v>123104</v>
      </c>
      <c r="F81" s="52">
        <f t="shared" si="30"/>
        <v>15156</v>
      </c>
      <c r="G81" s="51">
        <v>138260</v>
      </c>
      <c r="H81" s="53">
        <v>0</v>
      </c>
      <c r="I81" s="54">
        <v>1</v>
      </c>
      <c r="J81" s="54">
        <v>0</v>
      </c>
      <c r="K81" s="82">
        <f t="shared" si="20"/>
        <v>0.7</v>
      </c>
      <c r="L81" s="83">
        <f t="shared" si="21"/>
        <v>0.7</v>
      </c>
      <c r="M81" s="84">
        <f>VLOOKUP(B81,'Election Results by State'!$B$3:$J$52,9,FALSE)</f>
        <v>208190.66666666666</v>
      </c>
      <c r="N81" s="85">
        <f t="shared" si="22"/>
        <v>62457</v>
      </c>
      <c r="O81" s="84">
        <f t="shared" si="23"/>
        <v>145733</v>
      </c>
      <c r="P81" s="84">
        <v>0</v>
      </c>
      <c r="Q81" s="84">
        <f t="shared" si="24"/>
        <v>208190</v>
      </c>
      <c r="R81" s="85">
        <f t="shared" si="25"/>
        <v>62457</v>
      </c>
      <c r="S81" s="84">
        <f t="shared" si="26"/>
        <v>22629</v>
      </c>
      <c r="T81" s="84">
        <f t="shared" si="27"/>
        <v>-15156</v>
      </c>
      <c r="U81" s="84">
        <f t="shared" si="28"/>
        <v>69930</v>
      </c>
      <c r="V81" s="22"/>
    </row>
    <row r="82" spans="1:22" s="55" customFormat="1" x14ac:dyDescent="0.2">
      <c r="A82" s="48" t="s">
        <v>94</v>
      </c>
      <c r="B82" s="48" t="s">
        <v>95</v>
      </c>
      <c r="C82" s="49" t="s">
        <v>147</v>
      </c>
      <c r="D82" s="50">
        <v>0</v>
      </c>
      <c r="E82" s="51">
        <v>109163</v>
      </c>
      <c r="F82" s="52">
        <f t="shared" si="30"/>
        <v>9798</v>
      </c>
      <c r="G82" s="51">
        <v>118961</v>
      </c>
      <c r="H82" s="53">
        <v>0</v>
      </c>
      <c r="I82" s="54">
        <v>1</v>
      </c>
      <c r="J82" s="54">
        <v>0</v>
      </c>
      <c r="K82" s="82">
        <f t="shared" si="20"/>
        <v>0.7</v>
      </c>
      <c r="L82" s="83">
        <f t="shared" si="21"/>
        <v>0.7</v>
      </c>
      <c r="M82" s="84">
        <f>VLOOKUP(B82,'Election Results by State'!$B$3:$J$52,9,FALSE)</f>
        <v>208190.66666666666</v>
      </c>
      <c r="N82" s="85">
        <f t="shared" si="22"/>
        <v>62457</v>
      </c>
      <c r="O82" s="84">
        <f t="shared" si="23"/>
        <v>145733</v>
      </c>
      <c r="P82" s="84">
        <v>0</v>
      </c>
      <c r="Q82" s="84">
        <f t="shared" si="24"/>
        <v>208190</v>
      </c>
      <c r="R82" s="85">
        <f t="shared" si="25"/>
        <v>62457</v>
      </c>
      <c r="S82" s="84">
        <f t="shared" si="26"/>
        <v>36570</v>
      </c>
      <c r="T82" s="84">
        <f t="shared" si="27"/>
        <v>-9798</v>
      </c>
      <c r="U82" s="84">
        <f t="shared" si="28"/>
        <v>89229</v>
      </c>
      <c r="V82" s="22"/>
    </row>
    <row r="83" spans="1:22" s="55" customFormat="1" x14ac:dyDescent="0.2">
      <c r="A83" s="48" t="s">
        <v>96</v>
      </c>
      <c r="B83" s="48" t="s">
        <v>97</v>
      </c>
      <c r="C83" s="49" t="s">
        <v>124</v>
      </c>
      <c r="D83" s="50">
        <v>0</v>
      </c>
      <c r="E83" s="51">
        <v>0</v>
      </c>
      <c r="F83" s="52">
        <f t="shared" si="0"/>
        <v>0</v>
      </c>
      <c r="G83" s="51">
        <v>0</v>
      </c>
      <c r="H83" s="53">
        <v>0</v>
      </c>
      <c r="I83" s="54">
        <v>0</v>
      </c>
      <c r="J83" s="54">
        <v>0</v>
      </c>
      <c r="K83" s="82">
        <f t="shared" si="20"/>
        <v>0.7</v>
      </c>
      <c r="L83" s="83">
        <f t="shared" si="21"/>
        <v>0.7</v>
      </c>
      <c r="M83" s="84">
        <f>VLOOKUP(B83,'Election Results by State'!$B$3:$J$52,9,FALSE)</f>
        <v>252918</v>
      </c>
      <c r="N83" s="17">
        <f t="shared" si="22"/>
        <v>0</v>
      </c>
      <c r="O83" s="1">
        <f t="shared" si="23"/>
        <v>0</v>
      </c>
      <c r="P83" s="1">
        <v>0</v>
      </c>
      <c r="Q83" s="1">
        <f t="shared" si="24"/>
        <v>0</v>
      </c>
      <c r="R83" s="17">
        <f t="shared" si="25"/>
        <v>0</v>
      </c>
      <c r="S83" s="1">
        <f t="shared" si="26"/>
        <v>0</v>
      </c>
      <c r="T83" s="1">
        <f t="shared" si="27"/>
        <v>0</v>
      </c>
      <c r="U83" s="1">
        <f t="shared" si="28"/>
        <v>0</v>
      </c>
      <c r="V83" s="22"/>
    </row>
    <row r="84" spans="1:22" s="55" customFormat="1" x14ac:dyDescent="0.2">
      <c r="A84" s="48" t="s">
        <v>98</v>
      </c>
      <c r="B84" s="48" t="s">
        <v>99</v>
      </c>
      <c r="C84" s="49" t="s">
        <v>124</v>
      </c>
      <c r="D84" s="50">
        <v>0</v>
      </c>
      <c r="E84" s="51">
        <v>0</v>
      </c>
      <c r="F84" s="52">
        <f t="shared" si="0"/>
        <v>0</v>
      </c>
      <c r="G84" s="51">
        <v>0</v>
      </c>
      <c r="H84" s="53">
        <v>0</v>
      </c>
      <c r="I84" s="54">
        <v>0</v>
      </c>
      <c r="J84" s="54">
        <v>0</v>
      </c>
      <c r="K84" s="82">
        <f t="shared" si="20"/>
        <v>0.7</v>
      </c>
      <c r="L84" s="83">
        <f t="shared" si="21"/>
        <v>0.7</v>
      </c>
      <c r="M84" s="84">
        <f>VLOOKUP(B84,'Election Results by State'!$B$3:$J$52,9,FALSE)</f>
        <v>283366</v>
      </c>
      <c r="N84" s="94">
        <f t="shared" si="22"/>
        <v>0</v>
      </c>
      <c r="O84" s="95">
        <f t="shared" si="23"/>
        <v>0</v>
      </c>
      <c r="P84" s="95">
        <v>0</v>
      </c>
      <c r="Q84" s="95">
        <f t="shared" si="24"/>
        <v>0</v>
      </c>
      <c r="R84" s="94">
        <f t="shared" si="25"/>
        <v>0</v>
      </c>
      <c r="S84" s="95">
        <f t="shared" si="26"/>
        <v>0</v>
      </c>
      <c r="T84" s="95">
        <f t="shared" si="27"/>
        <v>0</v>
      </c>
      <c r="U84" s="95">
        <f t="shared" si="28"/>
        <v>0</v>
      </c>
      <c r="V84" s="22" t="s">
        <v>148</v>
      </c>
    </row>
    <row r="85" spans="1:22" s="55" customFormat="1" x14ac:dyDescent="0.2">
      <c r="A85" s="48" t="s">
        <v>100</v>
      </c>
      <c r="B85" s="48" t="s">
        <v>101</v>
      </c>
      <c r="C85" s="49" t="s">
        <v>136</v>
      </c>
      <c r="D85" s="50">
        <v>0</v>
      </c>
      <c r="E85" s="51">
        <v>137527</v>
      </c>
      <c r="F85" s="52">
        <f t="shared" si="0"/>
        <v>3226</v>
      </c>
      <c r="G85" s="51">
        <v>140753</v>
      </c>
      <c r="H85" s="53">
        <v>0</v>
      </c>
      <c r="I85" s="54">
        <v>1</v>
      </c>
      <c r="J85" s="54">
        <v>0</v>
      </c>
      <c r="K85" s="82">
        <f t="shared" si="20"/>
        <v>0.7</v>
      </c>
      <c r="L85" s="83">
        <f t="shared" si="21"/>
        <v>0.7</v>
      </c>
      <c r="M85" s="84">
        <f>VLOOKUP(B85,'Election Results by State'!$B$3:$J$52,9,FALSE)</f>
        <v>235851.57142857142</v>
      </c>
      <c r="N85" s="17">
        <f t="shared" si="22"/>
        <v>70755</v>
      </c>
      <c r="O85" s="1">
        <f t="shared" si="23"/>
        <v>165096</v>
      </c>
      <c r="P85" s="1">
        <v>0</v>
      </c>
      <c r="Q85" s="1">
        <f t="shared" si="24"/>
        <v>235851</v>
      </c>
      <c r="R85" s="17">
        <f t="shared" si="25"/>
        <v>70755</v>
      </c>
      <c r="S85" s="1">
        <f t="shared" si="26"/>
        <v>27569</v>
      </c>
      <c r="T85" s="1">
        <f t="shared" si="27"/>
        <v>-3226</v>
      </c>
      <c r="U85" s="1">
        <f t="shared" si="28"/>
        <v>95098</v>
      </c>
      <c r="V85" s="22"/>
    </row>
    <row r="86" spans="1:22" s="55" customFormat="1" x14ac:dyDescent="0.2">
      <c r="A86" s="48" t="s">
        <v>100</v>
      </c>
      <c r="B86" s="48" t="s">
        <v>101</v>
      </c>
      <c r="C86" s="49" t="s">
        <v>122</v>
      </c>
      <c r="D86" s="50">
        <v>0</v>
      </c>
      <c r="E86" s="51">
        <v>189787</v>
      </c>
      <c r="F86" s="52">
        <f t="shared" ref="F86:F89" si="31">G86-SUM(D86:E86)</f>
        <v>2108</v>
      </c>
      <c r="G86" s="51">
        <v>191895</v>
      </c>
      <c r="H86" s="53">
        <v>0</v>
      </c>
      <c r="I86" s="54">
        <v>1</v>
      </c>
      <c r="J86" s="54">
        <v>0</v>
      </c>
      <c r="K86" s="82">
        <f t="shared" si="20"/>
        <v>0.7</v>
      </c>
      <c r="L86" s="83">
        <f t="shared" si="21"/>
        <v>0.7</v>
      </c>
      <c r="M86" s="84">
        <f>VLOOKUP(B86,'Election Results by State'!$B$3:$J$52,9,FALSE)</f>
        <v>235851.57142857142</v>
      </c>
      <c r="N86" s="17">
        <f t="shared" si="22"/>
        <v>81337</v>
      </c>
      <c r="O86" s="1">
        <f t="shared" si="23"/>
        <v>189787</v>
      </c>
      <c r="P86" s="1">
        <v>0</v>
      </c>
      <c r="Q86" s="1">
        <f t="shared" si="24"/>
        <v>271124</v>
      </c>
      <c r="R86" s="17">
        <f t="shared" si="25"/>
        <v>81337</v>
      </c>
      <c r="S86" s="1">
        <f t="shared" si="26"/>
        <v>0</v>
      </c>
      <c r="T86" s="1">
        <f t="shared" si="27"/>
        <v>-2108</v>
      </c>
      <c r="U86" s="1">
        <f t="shared" si="28"/>
        <v>79229</v>
      </c>
      <c r="V86" s="22"/>
    </row>
    <row r="87" spans="1:22" s="55" customFormat="1" x14ac:dyDescent="0.2">
      <c r="A87" s="48" t="s">
        <v>100</v>
      </c>
      <c r="B87" s="48" t="s">
        <v>101</v>
      </c>
      <c r="C87" s="49" t="s">
        <v>130</v>
      </c>
      <c r="D87" s="50">
        <v>0</v>
      </c>
      <c r="E87" s="51">
        <v>0</v>
      </c>
      <c r="F87" s="52">
        <f t="shared" si="31"/>
        <v>0</v>
      </c>
      <c r="G87" s="51">
        <v>0</v>
      </c>
      <c r="H87" s="53">
        <v>0</v>
      </c>
      <c r="I87" s="54">
        <v>0</v>
      </c>
      <c r="J87" s="54">
        <v>0</v>
      </c>
      <c r="K87" s="82">
        <f t="shared" si="20"/>
        <v>0.7</v>
      </c>
      <c r="L87" s="83">
        <f t="shared" si="21"/>
        <v>0.7</v>
      </c>
      <c r="M87" s="84">
        <f>VLOOKUP(B87,'Election Results by State'!$B$3:$J$52,9,FALSE)</f>
        <v>235851.57142857142</v>
      </c>
      <c r="N87" s="17">
        <f t="shared" si="22"/>
        <v>0</v>
      </c>
      <c r="O87" s="1">
        <f t="shared" si="23"/>
        <v>0</v>
      </c>
      <c r="P87" s="1">
        <v>0</v>
      </c>
      <c r="Q87" s="1">
        <f t="shared" si="24"/>
        <v>0</v>
      </c>
      <c r="R87" s="17">
        <f t="shared" si="25"/>
        <v>0</v>
      </c>
      <c r="S87" s="1">
        <f t="shared" si="26"/>
        <v>0</v>
      </c>
      <c r="T87" s="1">
        <f t="shared" si="27"/>
        <v>0</v>
      </c>
      <c r="U87" s="1">
        <f t="shared" si="28"/>
        <v>0</v>
      </c>
      <c r="V87" s="22" t="s">
        <v>149</v>
      </c>
    </row>
    <row r="88" spans="1:22" s="55" customFormat="1" x14ac:dyDescent="0.2">
      <c r="A88" s="48" t="s">
        <v>100</v>
      </c>
      <c r="B88" s="48" t="s">
        <v>101</v>
      </c>
      <c r="C88" s="49" t="s">
        <v>123</v>
      </c>
      <c r="D88" s="50">
        <v>153338</v>
      </c>
      <c r="E88" s="51">
        <v>0</v>
      </c>
      <c r="F88" s="52">
        <f t="shared" si="31"/>
        <v>1145</v>
      </c>
      <c r="G88" s="51">
        <v>154483</v>
      </c>
      <c r="H88" s="53">
        <v>1</v>
      </c>
      <c r="I88" s="54">
        <v>0</v>
      </c>
      <c r="J88" s="54">
        <v>0</v>
      </c>
      <c r="K88" s="82">
        <f t="shared" si="20"/>
        <v>0.7</v>
      </c>
      <c r="L88" s="83">
        <f t="shared" si="21"/>
        <v>0.7</v>
      </c>
      <c r="M88" s="84">
        <f>VLOOKUP(B88,'Election Results by State'!$B$3:$J$52,9,FALSE)</f>
        <v>235851.57142857142</v>
      </c>
      <c r="N88" s="17">
        <f t="shared" si="22"/>
        <v>165096</v>
      </c>
      <c r="O88" s="1">
        <f t="shared" si="23"/>
        <v>70755</v>
      </c>
      <c r="P88" s="1">
        <v>0</v>
      </c>
      <c r="Q88" s="1">
        <f t="shared" si="24"/>
        <v>235851</v>
      </c>
      <c r="R88" s="17">
        <f t="shared" si="25"/>
        <v>11758</v>
      </c>
      <c r="S88" s="1">
        <f t="shared" si="26"/>
        <v>70755</v>
      </c>
      <c r="T88" s="1">
        <f t="shared" si="27"/>
        <v>-1145</v>
      </c>
      <c r="U88" s="1">
        <f t="shared" si="28"/>
        <v>81368</v>
      </c>
      <c r="V88" s="22"/>
    </row>
    <row r="89" spans="1:22" s="55" customFormat="1" x14ac:dyDescent="0.2">
      <c r="A89" s="48" t="s">
        <v>100</v>
      </c>
      <c r="B89" s="48" t="s">
        <v>101</v>
      </c>
      <c r="C89" s="49" t="s">
        <v>140</v>
      </c>
      <c r="D89" s="50">
        <v>238817</v>
      </c>
      <c r="E89" s="51">
        <v>0</v>
      </c>
      <c r="F89" s="52">
        <f t="shared" si="31"/>
        <v>44820</v>
      </c>
      <c r="G89" s="51">
        <v>283637</v>
      </c>
      <c r="H89" s="53">
        <v>1</v>
      </c>
      <c r="I89" s="54">
        <v>0</v>
      </c>
      <c r="J89" s="54">
        <v>0</v>
      </c>
      <c r="K89" s="82">
        <f t="shared" si="20"/>
        <v>0.7</v>
      </c>
      <c r="L89" s="83">
        <f t="shared" si="21"/>
        <v>0.7</v>
      </c>
      <c r="M89" s="84">
        <f>VLOOKUP(B89,'Election Results by State'!$B$3:$J$52,9,FALSE)</f>
        <v>235851.57142857142</v>
      </c>
      <c r="N89" s="17">
        <f t="shared" si="22"/>
        <v>238817</v>
      </c>
      <c r="O89" s="1">
        <f t="shared" si="23"/>
        <v>102350</v>
      </c>
      <c r="P89" s="1">
        <v>0</v>
      </c>
      <c r="Q89" s="1">
        <f t="shared" si="24"/>
        <v>341167</v>
      </c>
      <c r="R89" s="17">
        <f t="shared" si="25"/>
        <v>0</v>
      </c>
      <c r="S89" s="1">
        <f t="shared" si="26"/>
        <v>102350</v>
      </c>
      <c r="T89" s="1">
        <f t="shared" si="27"/>
        <v>-44820</v>
      </c>
      <c r="U89" s="1">
        <f t="shared" si="28"/>
        <v>57530</v>
      </c>
      <c r="V89" s="22"/>
    </row>
    <row r="90" spans="1:22" s="55" customFormat="1" x14ac:dyDescent="0.2">
      <c r="A90" s="48" t="s">
        <v>102</v>
      </c>
      <c r="B90" s="48" t="s">
        <v>103</v>
      </c>
      <c r="C90" s="49" t="s">
        <v>131</v>
      </c>
      <c r="D90" s="50">
        <v>0</v>
      </c>
      <c r="E90" s="51">
        <v>193470</v>
      </c>
      <c r="F90" s="52">
        <f t="shared" si="0"/>
        <v>72339</v>
      </c>
      <c r="G90" s="51">
        <v>265809</v>
      </c>
      <c r="H90" s="53">
        <v>0</v>
      </c>
      <c r="I90" s="54">
        <v>1</v>
      </c>
      <c r="J90" s="54">
        <v>0</v>
      </c>
      <c r="K90" s="82">
        <f t="shared" si="20"/>
        <v>0.7</v>
      </c>
      <c r="L90" s="83">
        <f t="shared" si="21"/>
        <v>0.7</v>
      </c>
      <c r="M90" s="84">
        <f>VLOOKUP(B90,'Election Results by State'!$B$3:$J$52,9,FALSE)</f>
        <v>264575.25</v>
      </c>
      <c r="N90" s="17">
        <f t="shared" si="22"/>
        <v>82916</v>
      </c>
      <c r="O90" s="1">
        <f t="shared" si="23"/>
        <v>193470</v>
      </c>
      <c r="P90" s="1">
        <v>0</v>
      </c>
      <c r="Q90" s="1">
        <f t="shared" si="24"/>
        <v>276386</v>
      </c>
      <c r="R90" s="17">
        <f t="shared" si="25"/>
        <v>82916</v>
      </c>
      <c r="S90" s="1">
        <f t="shared" si="26"/>
        <v>0</v>
      </c>
      <c r="T90" s="1">
        <f t="shared" si="27"/>
        <v>-72339</v>
      </c>
      <c r="U90" s="1">
        <f t="shared" si="28"/>
        <v>10577</v>
      </c>
      <c r="V90" s="22"/>
    </row>
    <row r="91" spans="1:22" s="55" customFormat="1" x14ac:dyDescent="0.2">
      <c r="A91" s="48" t="s">
        <v>104</v>
      </c>
      <c r="B91" s="48" t="s">
        <v>105</v>
      </c>
      <c r="C91" s="49" t="s">
        <v>121</v>
      </c>
      <c r="D91" s="50">
        <v>0</v>
      </c>
      <c r="E91" s="51">
        <v>170974</v>
      </c>
      <c r="F91" s="52">
        <f t="shared" si="0"/>
        <v>23797</v>
      </c>
      <c r="G91" s="51">
        <v>194771</v>
      </c>
      <c r="H91" s="53">
        <v>0</v>
      </c>
      <c r="I91" s="54">
        <v>1</v>
      </c>
      <c r="J91" s="54">
        <v>0</v>
      </c>
      <c r="K91" s="82">
        <f t="shared" si="20"/>
        <v>0.7</v>
      </c>
      <c r="L91" s="83">
        <f t="shared" si="21"/>
        <v>0.7</v>
      </c>
      <c r="M91" s="84">
        <f>VLOOKUP(B91,'Election Results by State'!$B$3:$J$52,9,FALSE)</f>
        <v>224315</v>
      </c>
      <c r="N91" s="17">
        <f t="shared" si="22"/>
        <v>73275</v>
      </c>
      <c r="O91" s="1">
        <f t="shared" si="23"/>
        <v>170974</v>
      </c>
      <c r="P91" s="1">
        <v>0</v>
      </c>
      <c r="Q91" s="1">
        <f t="shared" si="24"/>
        <v>244249</v>
      </c>
      <c r="R91" s="17">
        <f t="shared" si="25"/>
        <v>73275</v>
      </c>
      <c r="S91" s="1">
        <f t="shared" si="26"/>
        <v>0</v>
      </c>
      <c r="T91" s="1">
        <f t="shared" si="27"/>
        <v>-23797</v>
      </c>
      <c r="U91" s="1">
        <f t="shared" si="28"/>
        <v>49478</v>
      </c>
      <c r="V91" s="22"/>
    </row>
    <row r="92" spans="1:22" s="55" customFormat="1" x14ac:dyDescent="0.2">
      <c r="A92" s="48" t="s">
        <v>104</v>
      </c>
      <c r="B92" s="48" t="s">
        <v>105</v>
      </c>
      <c r="C92" s="49" t="s">
        <v>136</v>
      </c>
      <c r="D92" s="50">
        <v>0</v>
      </c>
      <c r="E92" s="51">
        <v>146807</v>
      </c>
      <c r="F92" s="52">
        <f t="shared" ref="F92" si="32">G92-SUM(D92:E92)</f>
        <v>13979</v>
      </c>
      <c r="G92" s="51">
        <v>160786</v>
      </c>
      <c r="H92" s="53">
        <v>0</v>
      </c>
      <c r="I92" s="54">
        <v>1</v>
      </c>
      <c r="J92" s="54">
        <v>0</v>
      </c>
      <c r="K92" s="82">
        <f t="shared" si="20"/>
        <v>0.7</v>
      </c>
      <c r="L92" s="83">
        <f t="shared" si="21"/>
        <v>0.7</v>
      </c>
      <c r="M92" s="84">
        <f>VLOOKUP(B92,'Election Results by State'!$B$3:$J$52,9,FALSE)</f>
        <v>224315</v>
      </c>
      <c r="N92" s="17">
        <f t="shared" si="22"/>
        <v>67295</v>
      </c>
      <c r="O92" s="1">
        <f t="shared" si="23"/>
        <v>157021</v>
      </c>
      <c r="P92" s="1">
        <v>0</v>
      </c>
      <c r="Q92" s="1">
        <f t="shared" si="24"/>
        <v>224316</v>
      </c>
      <c r="R92" s="17">
        <f t="shared" si="25"/>
        <v>67295</v>
      </c>
      <c r="S92" s="1">
        <f t="shared" si="26"/>
        <v>10214</v>
      </c>
      <c r="T92" s="1">
        <f t="shared" si="27"/>
        <v>-13979</v>
      </c>
      <c r="U92" s="1">
        <f t="shared" si="28"/>
        <v>63530</v>
      </c>
      <c r="V92" s="22"/>
    </row>
    <row r="93" spans="1:22" s="55" customFormat="1" x14ac:dyDescent="0.2">
      <c r="A93" s="48" t="s">
        <v>106</v>
      </c>
      <c r="B93" s="48" t="s">
        <v>107</v>
      </c>
      <c r="C93" s="49" t="s">
        <v>124</v>
      </c>
      <c r="D93" s="50">
        <v>0</v>
      </c>
      <c r="E93" s="51">
        <v>0</v>
      </c>
      <c r="F93" s="52">
        <f t="shared" si="0"/>
        <v>0</v>
      </c>
      <c r="G93" s="51">
        <v>0</v>
      </c>
      <c r="H93" s="53">
        <v>0</v>
      </c>
      <c r="I93" s="54">
        <v>0</v>
      </c>
      <c r="J93" s="54">
        <v>0</v>
      </c>
      <c r="K93" s="82">
        <f t="shared" si="20"/>
        <v>0.7</v>
      </c>
      <c r="L93" s="83">
        <f t="shared" si="21"/>
        <v>0.7</v>
      </c>
      <c r="M93" s="84">
        <f>VLOOKUP(B93,'Election Results by State'!$B$3:$J$52,9,FALSE)</f>
        <v>278479.33333333331</v>
      </c>
      <c r="N93" s="17">
        <f t="shared" si="22"/>
        <v>0</v>
      </c>
      <c r="O93" s="1">
        <f t="shared" si="23"/>
        <v>0</v>
      </c>
      <c r="P93" s="1">
        <v>0</v>
      </c>
      <c r="Q93" s="1">
        <f t="shared" si="24"/>
        <v>0</v>
      </c>
      <c r="R93" s="17">
        <f t="shared" si="25"/>
        <v>0</v>
      </c>
      <c r="S93" s="1">
        <f t="shared" si="26"/>
        <v>0</v>
      </c>
      <c r="T93" s="1">
        <f t="shared" si="27"/>
        <v>0</v>
      </c>
      <c r="U93" s="1">
        <f t="shared" si="28"/>
        <v>0</v>
      </c>
      <c r="V93" s="22"/>
    </row>
    <row r="94" spans="1:22" s="55" customFormat="1" x14ac:dyDescent="0.2">
      <c r="A94" s="48" t="s">
        <v>108</v>
      </c>
      <c r="B94" s="48" t="s">
        <v>109</v>
      </c>
      <c r="C94" s="49" t="s">
        <v>124</v>
      </c>
      <c r="D94" s="50">
        <v>0</v>
      </c>
      <c r="E94" s="51">
        <v>0</v>
      </c>
      <c r="F94" s="52">
        <f t="shared" si="0"/>
        <v>0</v>
      </c>
      <c r="G94" s="51">
        <v>0</v>
      </c>
      <c r="H94" s="53">
        <v>0</v>
      </c>
      <c r="I94" s="54">
        <v>0</v>
      </c>
      <c r="J94" s="54">
        <v>0</v>
      </c>
      <c r="K94" s="82">
        <f t="shared" si="20"/>
        <v>0.7</v>
      </c>
      <c r="L94" s="83">
        <f t="shared" si="21"/>
        <v>0.7</v>
      </c>
      <c r="M94" s="84">
        <f>VLOOKUP(B94,'Election Results by State'!$B$3:$J$52,9,FALSE)</f>
        <v>212312</v>
      </c>
      <c r="N94" s="17">
        <f t="shared" si="22"/>
        <v>0</v>
      </c>
      <c r="O94" s="1">
        <f t="shared" si="23"/>
        <v>0</v>
      </c>
      <c r="P94" s="1">
        <v>0</v>
      </c>
      <c r="Q94" s="1">
        <f t="shared" si="24"/>
        <v>0</v>
      </c>
      <c r="R94" s="17">
        <f t="shared" si="25"/>
        <v>0</v>
      </c>
      <c r="S94" s="1">
        <f t="shared" si="26"/>
        <v>0</v>
      </c>
      <c r="T94" s="1">
        <f t="shared" si="27"/>
        <v>0</v>
      </c>
      <c r="U94" s="1">
        <f t="shared" si="28"/>
        <v>0</v>
      </c>
      <c r="V94" s="22"/>
    </row>
    <row r="95" spans="1:22" x14ac:dyDescent="0.2">
      <c r="K95" s="82"/>
      <c r="L95" s="83"/>
      <c r="M95" s="84"/>
    </row>
    <row r="96" spans="1:22" s="28" customFormat="1" x14ac:dyDescent="0.2">
      <c r="A96" s="28" t="s">
        <v>110</v>
      </c>
      <c r="C96" s="27"/>
      <c r="D96" s="65">
        <f t="shared" ref="D96:J96" si="33">SUM(D3:D94)</f>
        <v>5568374</v>
      </c>
      <c r="E96" s="66">
        <f t="shared" si="33"/>
        <v>4385952</v>
      </c>
      <c r="F96" s="66">
        <f t="shared" si="33"/>
        <v>1343063</v>
      </c>
      <c r="G96" s="66">
        <f t="shared" si="33"/>
        <v>11297389</v>
      </c>
      <c r="H96" s="27">
        <f t="shared" si="33"/>
        <v>31</v>
      </c>
      <c r="I96" s="28">
        <f t="shared" si="33"/>
        <v>31</v>
      </c>
      <c r="J96" s="28">
        <f t="shared" si="33"/>
        <v>0</v>
      </c>
      <c r="K96" s="96"/>
      <c r="L96" s="97"/>
      <c r="M96" s="98"/>
      <c r="N96" s="30"/>
      <c r="O96" s="31"/>
      <c r="P96" s="31"/>
      <c r="Q96" s="31"/>
      <c r="R96" s="30"/>
      <c r="S96" s="31"/>
      <c r="T96" s="31"/>
      <c r="U96" s="31"/>
      <c r="V96" s="27"/>
    </row>
    <row r="97" spans="1:13" x14ac:dyDescent="0.2">
      <c r="K97" s="82"/>
      <c r="L97" s="83"/>
      <c r="M97" s="84"/>
    </row>
    <row r="98" spans="1:13" x14ac:dyDescent="0.2">
      <c r="A98" t="s">
        <v>167</v>
      </c>
      <c r="C98" s="99">
        <v>0.7</v>
      </c>
    </row>
    <row r="99" spans="1:13" x14ac:dyDescent="0.2">
      <c r="A99" t="s">
        <v>168</v>
      </c>
      <c r="C99" s="99">
        <f>C98</f>
        <v>0.7</v>
      </c>
    </row>
  </sheetData>
  <sheetProtection sheet="1" objects="1" scenarios="1"/>
  <autoFilter ref="A2:J94" xr:uid="{00000000-0009-0000-0000-000001000000}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C4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76" t="s">
        <v>3</v>
      </c>
      <c r="B3" s="76" t="s">
        <v>4</v>
      </c>
      <c r="C3" s="1" t="s">
        <v>169</v>
      </c>
      <c r="D3" s="1" t="s">
        <v>170</v>
      </c>
      <c r="E3" s="1" t="s">
        <v>171</v>
      </c>
      <c r="F3" s="1" t="s">
        <v>172</v>
      </c>
    </row>
    <row r="4" spans="1:6" x14ac:dyDescent="0.2">
      <c r="A4" t="s">
        <v>10</v>
      </c>
      <c r="B4" t="s">
        <v>11</v>
      </c>
      <c r="C4" s="1">
        <v>85677</v>
      </c>
      <c r="D4" s="1">
        <v>221655</v>
      </c>
      <c r="E4" s="1">
        <v>-89304</v>
      </c>
      <c r="F4" s="1">
        <v>218028</v>
      </c>
    </row>
    <row r="5" spans="1:6" x14ac:dyDescent="0.2">
      <c r="A5" t="s">
        <v>12</v>
      </c>
      <c r="B5" t="s">
        <v>13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14</v>
      </c>
      <c r="B6" t="s">
        <v>15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16</v>
      </c>
      <c r="B7" t="s">
        <v>17</v>
      </c>
      <c r="C7" s="1">
        <v>147645</v>
      </c>
      <c r="D7" s="1">
        <v>63276</v>
      </c>
      <c r="E7" s="1">
        <v>0</v>
      </c>
      <c r="F7" s="1">
        <v>210921</v>
      </c>
    </row>
    <row r="8" spans="1:6" x14ac:dyDescent="0.2">
      <c r="A8" t="s">
        <v>18</v>
      </c>
      <c r="B8" t="s">
        <v>19</v>
      </c>
      <c r="C8" s="1">
        <v>126017</v>
      </c>
      <c r="D8" s="1">
        <v>226775</v>
      </c>
      <c r="E8" s="1">
        <v>-129679</v>
      </c>
      <c r="F8" s="1">
        <v>223113</v>
      </c>
    </row>
    <row r="9" spans="1:6" x14ac:dyDescent="0.2">
      <c r="A9" t="s">
        <v>20</v>
      </c>
      <c r="B9" t="s">
        <v>21</v>
      </c>
      <c r="C9" s="1">
        <v>0</v>
      </c>
      <c r="D9" s="1">
        <v>198175</v>
      </c>
      <c r="E9" s="1">
        <v>-106907</v>
      </c>
      <c r="F9" s="1">
        <v>91268</v>
      </c>
    </row>
    <row r="10" spans="1:6" x14ac:dyDescent="0.2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26</v>
      </c>
      <c r="B12" t="s">
        <v>27</v>
      </c>
      <c r="C12" s="1">
        <v>344014</v>
      </c>
      <c r="D12" s="1">
        <v>696950</v>
      </c>
      <c r="E12" s="1">
        <v>-164234</v>
      </c>
      <c r="F12" s="1">
        <v>876730</v>
      </c>
    </row>
    <row r="13" spans="1:6" x14ac:dyDescent="0.2">
      <c r="A13" t="s">
        <v>28</v>
      </c>
      <c r="B13" t="s">
        <v>29</v>
      </c>
      <c r="C13" s="1">
        <v>0</v>
      </c>
      <c r="D13" s="1">
        <v>85565</v>
      </c>
      <c r="E13" s="1">
        <v>0</v>
      </c>
      <c r="F13" s="1">
        <v>85565</v>
      </c>
    </row>
    <row r="14" spans="1:6" x14ac:dyDescent="0.2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34</v>
      </c>
      <c r="B16" t="s">
        <v>35</v>
      </c>
      <c r="C16" s="1">
        <v>217796</v>
      </c>
      <c r="D16" s="1">
        <v>93332</v>
      </c>
      <c r="E16" s="1">
        <v>-32253</v>
      </c>
      <c r="F16" s="1">
        <v>278875</v>
      </c>
    </row>
    <row r="17" spans="1:6" x14ac:dyDescent="0.2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40</v>
      </c>
      <c r="B19" t="s">
        <v>41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">
      <c r="A20" t="s">
        <v>42</v>
      </c>
      <c r="B20" t="s">
        <v>43</v>
      </c>
      <c r="C20" s="1">
        <v>0</v>
      </c>
      <c r="D20" s="1">
        <v>91855</v>
      </c>
      <c r="E20" s="1">
        <v>-25581</v>
      </c>
      <c r="F20" s="1">
        <v>66274</v>
      </c>
    </row>
    <row r="21" spans="1:6" x14ac:dyDescent="0.2">
      <c r="A21" t="s">
        <v>44</v>
      </c>
      <c r="B21" t="s">
        <v>45</v>
      </c>
      <c r="C21" s="1">
        <v>160339</v>
      </c>
      <c r="D21" s="1">
        <v>244462</v>
      </c>
      <c r="E21" s="1">
        <v>28799</v>
      </c>
      <c r="F21" s="1">
        <v>433600</v>
      </c>
    </row>
    <row r="22" spans="1:6" x14ac:dyDescent="0.2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50</v>
      </c>
      <c r="B24" t="s">
        <v>51</v>
      </c>
      <c r="C24" s="1">
        <v>353859</v>
      </c>
      <c r="D24" s="1">
        <v>60363</v>
      </c>
      <c r="E24" s="1">
        <v>-249816</v>
      </c>
      <c r="F24" s="1">
        <v>164406</v>
      </c>
    </row>
    <row r="25" spans="1:6" x14ac:dyDescent="0.2">
      <c r="A25" t="s">
        <v>52</v>
      </c>
      <c r="B25" t="s">
        <v>53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62</v>
      </c>
      <c r="B30" t="s">
        <v>63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68</v>
      </c>
      <c r="B33" t="s">
        <v>69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t="s">
        <v>70</v>
      </c>
      <c r="B34" t="s">
        <v>71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72</v>
      </c>
      <c r="B35" t="s">
        <v>73</v>
      </c>
      <c r="C35" s="1">
        <v>67731</v>
      </c>
      <c r="D35" s="1">
        <v>40844</v>
      </c>
      <c r="E35" s="1">
        <v>-58428</v>
      </c>
      <c r="F35" s="1">
        <v>50147</v>
      </c>
    </row>
    <row r="36" spans="1:6" x14ac:dyDescent="0.2">
      <c r="A36" t="s">
        <v>74</v>
      </c>
      <c r="B36" t="s">
        <v>75</v>
      </c>
      <c r="C36" s="1">
        <v>0</v>
      </c>
      <c r="D36" s="1">
        <v>157807</v>
      </c>
      <c r="E36" s="1">
        <v>-32724</v>
      </c>
      <c r="F36" s="1">
        <v>125083</v>
      </c>
    </row>
    <row r="37" spans="1:6" x14ac:dyDescent="0.2">
      <c r="A37" t="s">
        <v>76</v>
      </c>
      <c r="B37" t="s">
        <v>77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78</v>
      </c>
      <c r="B38" t="s">
        <v>79</v>
      </c>
      <c r="C38" s="1">
        <v>76170</v>
      </c>
      <c r="D38" s="1">
        <v>0</v>
      </c>
      <c r="E38" s="1">
        <v>-36516</v>
      </c>
      <c r="F38" s="1">
        <v>39654</v>
      </c>
    </row>
    <row r="39" spans="1:6" x14ac:dyDescent="0.2">
      <c r="A39" t="s">
        <v>80</v>
      </c>
      <c r="B39" t="s">
        <v>81</v>
      </c>
      <c r="C39" s="1">
        <v>0</v>
      </c>
      <c r="D39" s="1">
        <v>59068</v>
      </c>
      <c r="E39" s="1">
        <v>-21390</v>
      </c>
      <c r="F39" s="1">
        <v>37678</v>
      </c>
    </row>
    <row r="40" spans="1:6" x14ac:dyDescent="0.2">
      <c r="A40" t="s">
        <v>82</v>
      </c>
      <c r="B40" t="s">
        <v>83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84</v>
      </c>
      <c r="B41" t="s">
        <v>85</v>
      </c>
      <c r="C41" s="1">
        <v>156872</v>
      </c>
      <c r="D41" s="1">
        <v>158786</v>
      </c>
      <c r="E41" s="1">
        <v>-28550</v>
      </c>
      <c r="F41" s="1">
        <v>287108</v>
      </c>
    </row>
    <row r="42" spans="1:6" x14ac:dyDescent="0.2">
      <c r="A42" t="s">
        <v>86</v>
      </c>
      <c r="B42" t="s">
        <v>87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88</v>
      </c>
      <c r="B43" t="s">
        <v>89</v>
      </c>
      <c r="C43" s="1">
        <v>8081</v>
      </c>
      <c r="D43" s="1">
        <v>67936</v>
      </c>
      <c r="E43" s="1">
        <v>-38615</v>
      </c>
      <c r="F43" s="1">
        <v>37402</v>
      </c>
    </row>
    <row r="44" spans="1:6" x14ac:dyDescent="0.2">
      <c r="A44" t="s">
        <v>90</v>
      </c>
      <c r="B44" t="s">
        <v>91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92</v>
      </c>
      <c r="B45" t="s">
        <v>93</v>
      </c>
      <c r="C45" s="1">
        <v>-76113</v>
      </c>
      <c r="D45" s="1">
        <v>304616</v>
      </c>
      <c r="E45" s="1">
        <v>-22387</v>
      </c>
      <c r="F45" s="1">
        <v>206116</v>
      </c>
    </row>
    <row r="46" spans="1:6" x14ac:dyDescent="0.2">
      <c r="A46" t="s">
        <v>94</v>
      </c>
      <c r="B46" t="s">
        <v>95</v>
      </c>
      <c r="C46" s="1">
        <v>406907</v>
      </c>
      <c r="D46" s="1">
        <v>405259</v>
      </c>
      <c r="E46" s="1">
        <v>-174064</v>
      </c>
      <c r="F46" s="1">
        <v>638102</v>
      </c>
    </row>
    <row r="47" spans="1:6" x14ac:dyDescent="0.2">
      <c r="A47" t="s">
        <v>96</v>
      </c>
      <c r="B47" t="s">
        <v>97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98</v>
      </c>
      <c r="B48" t="s">
        <v>99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100</v>
      </c>
      <c r="B49" t="s">
        <v>101</v>
      </c>
      <c r="C49" s="1">
        <v>163850</v>
      </c>
      <c r="D49" s="1">
        <v>200674</v>
      </c>
      <c r="E49" s="1">
        <v>-51299</v>
      </c>
      <c r="F49" s="1">
        <v>313225</v>
      </c>
    </row>
    <row r="50" spans="1:6" x14ac:dyDescent="0.2">
      <c r="A50" t="s">
        <v>102</v>
      </c>
      <c r="B50" t="s">
        <v>103</v>
      </c>
      <c r="C50" s="1">
        <v>82916</v>
      </c>
      <c r="D50" s="1">
        <v>0</v>
      </c>
      <c r="E50" s="1">
        <v>-72339</v>
      </c>
      <c r="F50" s="1">
        <v>10577</v>
      </c>
    </row>
    <row r="51" spans="1:6" x14ac:dyDescent="0.2">
      <c r="A51" t="s">
        <v>104</v>
      </c>
      <c r="B51" t="s">
        <v>105</v>
      </c>
      <c r="C51" s="1">
        <v>140570</v>
      </c>
      <c r="D51" s="1">
        <v>10214</v>
      </c>
      <c r="E51" s="1">
        <v>-37776</v>
      </c>
      <c r="F51" s="1">
        <v>113008</v>
      </c>
    </row>
    <row r="52" spans="1:6" x14ac:dyDescent="0.2">
      <c r="A52" t="s">
        <v>106</v>
      </c>
      <c r="B52" t="s">
        <v>107</v>
      </c>
      <c r="C52" s="1">
        <v>0</v>
      </c>
      <c r="D52" s="1">
        <v>0</v>
      </c>
      <c r="E52" s="1">
        <v>0</v>
      </c>
      <c r="F52" s="1">
        <v>0</v>
      </c>
    </row>
    <row r="53" spans="1:6" x14ac:dyDescent="0.2">
      <c r="A53" t="s">
        <v>108</v>
      </c>
      <c r="B53" t="s">
        <v>109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156</v>
      </c>
      <c r="C54" s="1">
        <v>2462331</v>
      </c>
      <c r="D54" s="1">
        <v>3387612</v>
      </c>
      <c r="E54" s="1">
        <v>-1343063</v>
      </c>
      <c r="F54" s="1">
        <v>4506880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691-7F93-3B44-B09F-7CDA2E004473}">
  <dimension ref="A1:L51"/>
  <sheetViews>
    <sheetView tabSelected="1" topLeftCell="A21" workbookViewId="0">
      <selection sqref="A1:XFD1048576"/>
    </sheetView>
  </sheetViews>
  <sheetFormatPr baseColWidth="10" defaultRowHeight="16" x14ac:dyDescent="0.2"/>
  <cols>
    <col min="11" max="12" width="10.83203125" style="121"/>
  </cols>
  <sheetData>
    <row r="1" spans="1:12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s="121" t="s">
        <v>183</v>
      </c>
      <c r="L1" s="121" t="s">
        <v>184</v>
      </c>
    </row>
    <row r="2" spans="1:12" x14ac:dyDescent="0.2">
      <c r="A2" t="s">
        <v>10</v>
      </c>
      <c r="B2" t="s">
        <v>11</v>
      </c>
      <c r="C2">
        <v>934906</v>
      </c>
      <c r="D2">
        <v>707315</v>
      </c>
      <c r="E2">
        <v>14801</v>
      </c>
      <c r="F2">
        <v>1657022</v>
      </c>
      <c r="G2">
        <v>5</v>
      </c>
      <c r="H2">
        <v>2</v>
      </c>
      <c r="I2">
        <v>0</v>
      </c>
      <c r="J2">
        <v>7</v>
      </c>
      <c r="K2" s="121">
        <v>0.56929365779636232</v>
      </c>
      <c r="L2" s="121">
        <v>0.7142857142857143</v>
      </c>
    </row>
    <row r="3" spans="1:12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  <c r="K3" s="121">
        <v>0.80793619885367896</v>
      </c>
      <c r="L3" s="121">
        <v>1</v>
      </c>
    </row>
    <row r="4" spans="1:12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  <c r="K4" s="121">
        <v>0.60508054856275539</v>
      </c>
      <c r="L4" s="121">
        <v>0.83333333333333337</v>
      </c>
    </row>
    <row r="5" spans="1:12" x14ac:dyDescent="0.2">
      <c r="A5" t="s">
        <v>16</v>
      </c>
      <c r="B5" t="s">
        <v>17</v>
      </c>
      <c r="C5">
        <v>424791</v>
      </c>
      <c r="D5">
        <v>418642</v>
      </c>
      <c r="E5">
        <v>253</v>
      </c>
      <c r="F5">
        <v>843686</v>
      </c>
      <c r="G5">
        <v>1</v>
      </c>
      <c r="H5">
        <v>3</v>
      </c>
      <c r="I5">
        <v>0</v>
      </c>
      <c r="J5">
        <v>4</v>
      </c>
      <c r="K5" s="121">
        <v>0.50364522137502332</v>
      </c>
      <c r="L5" s="121">
        <v>0.25</v>
      </c>
    </row>
    <row r="6" spans="1:12" x14ac:dyDescent="0.2">
      <c r="A6" t="s">
        <v>18</v>
      </c>
      <c r="B6" t="s">
        <v>19</v>
      </c>
      <c r="C6">
        <v>4572312</v>
      </c>
      <c r="D6">
        <v>5633398</v>
      </c>
      <c r="E6">
        <v>454010</v>
      </c>
      <c r="F6">
        <v>10659720</v>
      </c>
      <c r="G6">
        <v>20</v>
      </c>
      <c r="H6">
        <v>32</v>
      </c>
      <c r="I6">
        <v>0</v>
      </c>
      <c r="J6">
        <v>52</v>
      </c>
      <c r="K6" s="121">
        <v>0.44801508175325383</v>
      </c>
      <c r="L6" s="121">
        <v>0.38461538461538464</v>
      </c>
    </row>
    <row r="7" spans="1:12" x14ac:dyDescent="0.2">
      <c r="A7" t="s">
        <v>20</v>
      </c>
      <c r="B7" t="s">
        <v>21</v>
      </c>
      <c r="C7">
        <v>968651</v>
      </c>
      <c r="D7">
        <v>694220</v>
      </c>
      <c r="E7">
        <v>52279</v>
      </c>
      <c r="F7">
        <v>1715150</v>
      </c>
      <c r="G7">
        <v>4</v>
      </c>
      <c r="H7">
        <v>2</v>
      </c>
      <c r="I7">
        <v>0</v>
      </c>
      <c r="J7">
        <v>6</v>
      </c>
      <c r="K7" s="121">
        <v>0.5825172247275946</v>
      </c>
      <c r="L7" s="121">
        <v>0.66666666666666663</v>
      </c>
    </row>
    <row r="8" spans="1:12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  <c r="K8" s="121">
        <v>0.45792471816212715</v>
      </c>
      <c r="L8" s="121">
        <v>0.5</v>
      </c>
    </row>
    <row r="9" spans="1:12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  <c r="K9" s="121">
        <v>0.68701688372771952</v>
      </c>
      <c r="L9" s="121">
        <v>1</v>
      </c>
    </row>
    <row r="10" spans="1:12" x14ac:dyDescent="0.2">
      <c r="A10" t="s">
        <v>26</v>
      </c>
      <c r="B10" t="s">
        <v>27</v>
      </c>
      <c r="C10">
        <v>3195637</v>
      </c>
      <c r="D10">
        <v>2673139</v>
      </c>
      <c r="E10">
        <v>19174</v>
      </c>
      <c r="F10">
        <v>5887950</v>
      </c>
      <c r="G10">
        <v>15</v>
      </c>
      <c r="H10">
        <v>8</v>
      </c>
      <c r="I10">
        <v>0</v>
      </c>
      <c r="J10">
        <v>23</v>
      </c>
      <c r="K10" s="121">
        <v>0.54451507435281221</v>
      </c>
      <c r="L10" s="121">
        <v>0.65217391304347827</v>
      </c>
    </row>
    <row r="11" spans="1:12" x14ac:dyDescent="0.2">
      <c r="A11" t="s">
        <v>28</v>
      </c>
      <c r="B11" t="s">
        <v>29</v>
      </c>
      <c r="C11">
        <v>1498337</v>
      </c>
      <c r="D11">
        <v>1003650</v>
      </c>
      <c r="E11">
        <v>200</v>
      </c>
      <c r="F11">
        <v>2502187</v>
      </c>
      <c r="G11">
        <v>8</v>
      </c>
      <c r="H11">
        <v>3</v>
      </c>
      <c r="I11">
        <v>0</v>
      </c>
      <c r="J11">
        <v>11</v>
      </c>
      <c r="K11" s="121">
        <v>0.59885882700429693</v>
      </c>
      <c r="L11" s="121">
        <v>0.72727272727272729</v>
      </c>
    </row>
    <row r="12" spans="1:12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  <c r="K12" s="121">
        <v>0.33375167033840153</v>
      </c>
      <c r="L12" s="121">
        <v>0</v>
      </c>
    </row>
    <row r="13" spans="1:12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  <c r="K13" s="121">
        <v>0.70032631578947369</v>
      </c>
      <c r="L13" s="121">
        <v>1</v>
      </c>
    </row>
    <row r="14" spans="1:12" x14ac:dyDescent="0.2">
      <c r="A14" t="s">
        <v>34</v>
      </c>
      <c r="B14" t="s">
        <v>35</v>
      </c>
      <c r="C14">
        <v>2125102</v>
      </c>
      <c r="D14">
        <v>2547006</v>
      </c>
      <c r="E14">
        <v>53</v>
      </c>
      <c r="F14">
        <v>4672161</v>
      </c>
      <c r="G14">
        <v>10</v>
      </c>
      <c r="H14">
        <v>10</v>
      </c>
      <c r="I14">
        <v>0</v>
      </c>
      <c r="J14">
        <v>20</v>
      </c>
      <c r="K14" s="121">
        <v>0.45484864647820639</v>
      </c>
      <c r="L14" s="121">
        <v>0.5</v>
      </c>
    </row>
    <row r="15" spans="1:12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  <c r="K15" s="121">
        <v>0.54474975414584847</v>
      </c>
      <c r="L15" s="121">
        <v>0.6</v>
      </c>
    </row>
    <row r="16" spans="1:12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  <c r="K16" s="121">
        <v>0.57433360769405684</v>
      </c>
      <c r="L16" s="121">
        <v>0.8</v>
      </c>
    </row>
    <row r="17" spans="1:12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  <c r="K17" s="121">
        <v>0.66647493536690461</v>
      </c>
      <c r="L17" s="121">
        <v>0.75</v>
      </c>
    </row>
    <row r="18" spans="1:12" x14ac:dyDescent="0.2">
      <c r="A18" t="s">
        <v>42</v>
      </c>
      <c r="B18" t="s">
        <v>43</v>
      </c>
      <c r="C18">
        <v>824915</v>
      </c>
      <c r="D18">
        <v>653607</v>
      </c>
      <c r="E18">
        <v>23161</v>
      </c>
      <c r="F18">
        <v>1501683</v>
      </c>
      <c r="G18">
        <v>5</v>
      </c>
      <c r="H18">
        <v>1</v>
      </c>
      <c r="I18">
        <v>0</v>
      </c>
      <c r="J18">
        <v>6</v>
      </c>
      <c r="K18" s="121">
        <v>0.55793217821581287</v>
      </c>
      <c r="L18" s="121">
        <v>0.83333333333333337</v>
      </c>
    </row>
    <row r="19" spans="1:12" x14ac:dyDescent="0.2">
      <c r="A19" t="s">
        <v>44</v>
      </c>
      <c r="B19" t="s">
        <v>45</v>
      </c>
      <c r="C19">
        <v>907454</v>
      </c>
      <c r="D19">
        <v>604130</v>
      </c>
      <c r="E19">
        <v>124187</v>
      </c>
      <c r="F19">
        <v>1635771</v>
      </c>
      <c r="G19">
        <v>5</v>
      </c>
      <c r="H19">
        <v>2</v>
      </c>
      <c r="I19">
        <v>0</v>
      </c>
      <c r="J19">
        <v>7</v>
      </c>
      <c r="K19" s="121">
        <v>0.60033316044626039</v>
      </c>
      <c r="L19" s="121">
        <v>0.7142857142857143</v>
      </c>
    </row>
    <row r="20" spans="1:12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  <c r="K20" s="121">
        <v>0.32495691190541226</v>
      </c>
      <c r="L20" s="121">
        <v>0</v>
      </c>
    </row>
    <row r="21" spans="1:12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  <c r="K21" s="121">
        <v>0.44663474578039264</v>
      </c>
      <c r="L21" s="121">
        <v>0.5</v>
      </c>
    </row>
    <row r="22" spans="1:12" x14ac:dyDescent="0.2">
      <c r="A22" t="s">
        <v>50</v>
      </c>
      <c r="B22" t="s">
        <v>51</v>
      </c>
      <c r="C22">
        <v>697357</v>
      </c>
      <c r="D22">
        <v>2028305</v>
      </c>
      <c r="E22">
        <v>172716</v>
      </c>
      <c r="F22">
        <v>2898378</v>
      </c>
      <c r="G22">
        <v>0</v>
      </c>
      <c r="H22">
        <v>10</v>
      </c>
      <c r="I22">
        <v>0</v>
      </c>
      <c r="J22">
        <v>10</v>
      </c>
      <c r="K22" s="121">
        <v>0.25584867089169533</v>
      </c>
      <c r="L22" s="121">
        <v>0</v>
      </c>
    </row>
    <row r="23" spans="1:12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  <c r="K23" s="121">
        <v>0.45073422324281048</v>
      </c>
      <c r="L23" s="121">
        <v>0.4375</v>
      </c>
    </row>
    <row r="24" spans="1:12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  <c r="K24" s="121">
        <v>0.44594278531587039</v>
      </c>
      <c r="L24" s="121">
        <v>0.375</v>
      </c>
    </row>
    <row r="25" spans="1:12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  <c r="K25" s="121">
        <v>0.48589252932574128</v>
      </c>
      <c r="L25" s="121">
        <v>0.4</v>
      </c>
    </row>
    <row r="26" spans="1:12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  <c r="K26" s="121">
        <v>0.49993485181428893</v>
      </c>
      <c r="L26" s="121">
        <v>0.55555555555555558</v>
      </c>
    </row>
    <row r="27" spans="1:12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  <c r="K27" s="121">
        <v>0.52671597876374288</v>
      </c>
      <c r="L27" s="121">
        <v>1</v>
      </c>
    </row>
    <row r="28" spans="1:12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  <c r="K28" s="121">
        <v>0.73205644433209349</v>
      </c>
      <c r="L28" s="121">
        <v>1</v>
      </c>
    </row>
    <row r="29" spans="1:12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  <c r="K29" s="121">
        <v>0.59540210029294693</v>
      </c>
      <c r="L29" s="121">
        <v>0.5</v>
      </c>
    </row>
    <row r="30" spans="1:12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  <c r="K30" s="121">
        <v>0.55944894675464618</v>
      </c>
      <c r="L30" s="121">
        <v>1</v>
      </c>
    </row>
    <row r="31" spans="1:12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  <c r="K31" s="121">
        <v>0.4746143374902706</v>
      </c>
      <c r="L31" s="121">
        <v>0.46153846153846156</v>
      </c>
    </row>
    <row r="32" spans="1:12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  <c r="K32" s="121">
        <v>0.47749966019468232</v>
      </c>
      <c r="L32" s="121">
        <v>0.66666666666666663</v>
      </c>
    </row>
    <row r="33" spans="1:12" x14ac:dyDescent="0.2">
      <c r="A33" t="s">
        <v>72</v>
      </c>
      <c r="B33" t="s">
        <v>73</v>
      </c>
      <c r="C33">
        <v>2303192</v>
      </c>
      <c r="D33">
        <v>3092545</v>
      </c>
      <c r="E33">
        <v>1603086</v>
      </c>
      <c r="F33">
        <v>6998823</v>
      </c>
      <c r="G33">
        <v>12</v>
      </c>
      <c r="H33">
        <v>19</v>
      </c>
      <c r="I33">
        <v>0</v>
      </c>
      <c r="J33">
        <v>31</v>
      </c>
      <c r="K33" s="121">
        <v>0.42685401456742611</v>
      </c>
      <c r="L33" s="121">
        <v>0.38709677419354838</v>
      </c>
    </row>
    <row r="34" spans="1:12" x14ac:dyDescent="0.2">
      <c r="A34" t="s">
        <v>74</v>
      </c>
      <c r="B34" t="s">
        <v>75</v>
      </c>
      <c r="C34">
        <v>1514806</v>
      </c>
      <c r="D34">
        <v>1351407</v>
      </c>
      <c r="E34">
        <v>38670</v>
      </c>
      <c r="F34">
        <v>2904883</v>
      </c>
      <c r="G34">
        <v>7</v>
      </c>
      <c r="H34">
        <v>5</v>
      </c>
      <c r="I34">
        <v>0</v>
      </c>
      <c r="J34">
        <v>12</v>
      </c>
      <c r="K34" s="121">
        <v>0.52850433655837858</v>
      </c>
      <c r="L34" s="121">
        <v>0.58333333333333337</v>
      </c>
    </row>
    <row r="35" spans="1:12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  <c r="K35" s="121">
        <v>0.45704034134988364</v>
      </c>
      <c r="L35" s="121">
        <v>0</v>
      </c>
    </row>
    <row r="36" spans="1:12" x14ac:dyDescent="0.2">
      <c r="A36" t="s">
        <v>78</v>
      </c>
      <c r="B36" t="s">
        <v>79</v>
      </c>
      <c r="C36">
        <v>2311633</v>
      </c>
      <c r="D36">
        <v>2098854</v>
      </c>
      <c r="E36">
        <v>214205</v>
      </c>
      <c r="F36">
        <v>4624692</v>
      </c>
      <c r="G36">
        <v>11</v>
      </c>
      <c r="H36">
        <v>8</v>
      </c>
      <c r="I36">
        <v>0</v>
      </c>
      <c r="J36">
        <v>19</v>
      </c>
      <c r="K36" s="121">
        <v>0.5241219393686003</v>
      </c>
      <c r="L36" s="121">
        <v>0.57894736842105265</v>
      </c>
    </row>
    <row r="37" spans="1:12" x14ac:dyDescent="0.2">
      <c r="A37" t="s">
        <v>80</v>
      </c>
      <c r="B37" t="s">
        <v>81</v>
      </c>
      <c r="C37">
        <v>701820</v>
      </c>
      <c r="D37">
        <v>396023</v>
      </c>
      <c r="E37">
        <v>27350</v>
      </c>
      <c r="F37">
        <v>1125193</v>
      </c>
      <c r="G37">
        <v>5</v>
      </c>
      <c r="H37">
        <v>1</v>
      </c>
      <c r="I37">
        <v>0</v>
      </c>
      <c r="J37">
        <v>6</v>
      </c>
      <c r="K37" s="121">
        <v>0.63927173557603412</v>
      </c>
      <c r="L37" s="121">
        <v>0.83333333333333337</v>
      </c>
    </row>
    <row r="38" spans="1:12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  <c r="K38" s="121">
        <v>0.43442867539247909</v>
      </c>
      <c r="L38" s="121">
        <v>0.2</v>
      </c>
    </row>
    <row r="39" spans="1:12" x14ac:dyDescent="0.2">
      <c r="A39" t="s">
        <v>84</v>
      </c>
      <c r="B39" t="s">
        <v>85</v>
      </c>
      <c r="C39">
        <v>2385929</v>
      </c>
      <c r="D39">
        <v>2438013</v>
      </c>
      <c r="E39">
        <v>15176</v>
      </c>
      <c r="F39">
        <v>4839118</v>
      </c>
      <c r="G39">
        <v>11</v>
      </c>
      <c r="H39">
        <v>10</v>
      </c>
      <c r="I39">
        <v>0</v>
      </c>
      <c r="J39">
        <v>21</v>
      </c>
      <c r="K39" s="121">
        <v>0.49460151054884161</v>
      </c>
      <c r="L39" s="121">
        <v>0.52380952380952384</v>
      </c>
    </row>
    <row r="40" spans="1:12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  <c r="K40" s="121">
        <v>0.26567785661462245</v>
      </c>
      <c r="L40" s="121">
        <v>0</v>
      </c>
    </row>
    <row r="41" spans="1:12" x14ac:dyDescent="0.2">
      <c r="A41" t="s">
        <v>88</v>
      </c>
      <c r="B41" t="s">
        <v>89</v>
      </c>
      <c r="C41">
        <v>737884</v>
      </c>
      <c r="D41">
        <v>591077</v>
      </c>
      <c r="E41">
        <v>29753</v>
      </c>
      <c r="F41">
        <v>1358714</v>
      </c>
      <c r="G41">
        <v>4</v>
      </c>
      <c r="H41">
        <v>2</v>
      </c>
      <c r="I41">
        <v>0</v>
      </c>
      <c r="J41">
        <v>6</v>
      </c>
      <c r="K41" s="121">
        <v>0.55523375027559119</v>
      </c>
      <c r="L41" s="121">
        <v>0.66666666666666663</v>
      </c>
    </row>
    <row r="42" spans="1:12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  <c r="K42" s="121">
        <v>0.74686494033690576</v>
      </c>
      <c r="L42" s="121">
        <v>1</v>
      </c>
    </row>
    <row r="43" spans="1:12" x14ac:dyDescent="0.2">
      <c r="A43" t="s">
        <v>92</v>
      </c>
      <c r="B43" t="s">
        <v>93</v>
      </c>
      <c r="C43">
        <v>915871</v>
      </c>
      <c r="D43">
        <v>1123716</v>
      </c>
      <c r="E43">
        <v>20907</v>
      </c>
      <c r="F43">
        <v>2060494</v>
      </c>
      <c r="G43">
        <v>5</v>
      </c>
      <c r="H43">
        <v>4</v>
      </c>
      <c r="I43">
        <v>0</v>
      </c>
      <c r="J43">
        <v>9</v>
      </c>
      <c r="K43" s="121">
        <v>0.44904728261162674</v>
      </c>
      <c r="L43" s="121">
        <v>0.55555555555555558</v>
      </c>
    </row>
    <row r="44" spans="1:12" x14ac:dyDescent="0.2">
      <c r="A44" t="s">
        <v>94</v>
      </c>
      <c r="B44" t="s">
        <v>95</v>
      </c>
      <c r="C44">
        <v>3339318</v>
      </c>
      <c r="D44">
        <v>3204310</v>
      </c>
      <c r="E44">
        <v>80237</v>
      </c>
      <c r="F44">
        <v>6623865</v>
      </c>
      <c r="G44">
        <v>13</v>
      </c>
      <c r="H44">
        <v>17</v>
      </c>
      <c r="I44">
        <v>0</v>
      </c>
      <c r="J44">
        <v>30</v>
      </c>
      <c r="K44" s="121">
        <v>0.51031598984538851</v>
      </c>
      <c r="L44" s="121">
        <v>0.43333333333333335</v>
      </c>
    </row>
    <row r="45" spans="1:12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  <c r="K45" s="121">
        <v>0.58329471115394871</v>
      </c>
      <c r="L45" s="121">
        <v>0.66666666666666663</v>
      </c>
    </row>
    <row r="46" spans="1:12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  <c r="K46" s="121" t="s">
        <v>1</v>
      </c>
      <c r="L46" s="121" t="s">
        <v>1</v>
      </c>
    </row>
    <row r="47" spans="1:12" x14ac:dyDescent="0.2">
      <c r="A47" t="s">
        <v>100</v>
      </c>
      <c r="B47" t="s">
        <v>101</v>
      </c>
      <c r="C47">
        <v>1295849</v>
      </c>
      <c r="D47">
        <v>1261158</v>
      </c>
      <c r="E47">
        <v>177947</v>
      </c>
      <c r="F47">
        <v>2734954</v>
      </c>
      <c r="G47">
        <v>6</v>
      </c>
      <c r="H47">
        <v>4</v>
      </c>
      <c r="I47">
        <v>1</v>
      </c>
      <c r="J47">
        <v>11</v>
      </c>
      <c r="K47" s="121">
        <v>0.5067835168225977</v>
      </c>
      <c r="L47" s="121">
        <v>0.6</v>
      </c>
    </row>
    <row r="48" spans="1:12" x14ac:dyDescent="0.2">
      <c r="A48" t="s">
        <v>102</v>
      </c>
      <c r="B48" t="s">
        <v>103</v>
      </c>
      <c r="C48">
        <v>1080793</v>
      </c>
      <c r="D48">
        <v>1245872</v>
      </c>
      <c r="E48">
        <v>66323</v>
      </c>
      <c r="F48">
        <v>2392988</v>
      </c>
      <c r="G48">
        <v>3</v>
      </c>
      <c r="H48">
        <v>6</v>
      </c>
      <c r="I48">
        <v>0</v>
      </c>
      <c r="J48">
        <v>9</v>
      </c>
      <c r="K48" s="121">
        <v>0.46452454478835586</v>
      </c>
      <c r="L48" s="121">
        <v>0.33333333333333331</v>
      </c>
    </row>
    <row r="49" spans="1:12" x14ac:dyDescent="0.2">
      <c r="A49" t="s">
        <v>104</v>
      </c>
      <c r="B49" t="s">
        <v>105</v>
      </c>
      <c r="C49">
        <v>249339</v>
      </c>
      <c r="D49">
        <v>430998</v>
      </c>
      <c r="E49">
        <v>12543</v>
      </c>
      <c r="F49">
        <v>692880</v>
      </c>
      <c r="G49">
        <v>1</v>
      </c>
      <c r="H49">
        <v>2</v>
      </c>
      <c r="I49">
        <v>0</v>
      </c>
      <c r="J49">
        <v>3</v>
      </c>
      <c r="K49" s="121">
        <v>0.36649337019741685</v>
      </c>
      <c r="L49" s="121">
        <v>0.33333333333333331</v>
      </c>
    </row>
    <row r="50" spans="1:12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  <c r="K50" s="121">
        <v>0.5247229938787179</v>
      </c>
      <c r="L50" s="121">
        <v>0.44444444444444442</v>
      </c>
    </row>
    <row r="51" spans="1:12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  <c r="K51" s="121">
        <v>0.70053238248570271</v>
      </c>
      <c r="L51" s="121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2021-12-27T01:19:53Z</dcterms:modified>
</cp:coreProperties>
</file>