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9521DEFB-2406-794F-B0A4-61AF6642A3EA}" xr6:coauthVersionLast="46" xr6:coauthVersionMax="46" xr10:uidLastSave="{00000000-0000-0000-0000-000000000000}"/>
  <bookViews>
    <workbookView xWindow="1280" yWindow="500" windowWidth="24320" windowHeight="15540" tabRatio="500" xr2:uid="{00000000-000D-0000-FFFF-FFFF00000000}"/>
  </bookViews>
  <sheets>
    <sheet name="Election Results by State" sheetId="3" r:id="rId1"/>
    <sheet name="Uncontested Races" sheetId="2" r:id="rId2"/>
    <sheet name="Uncontested by State PIVOT" sheetId="4" r:id="rId3"/>
    <sheet name="Assumptions" sheetId="6" r:id="rId4"/>
    <sheet name="EXPORT" sheetId="7" r:id="rId5"/>
  </sheets>
  <definedNames>
    <definedName name="_xlnm._FilterDatabase" localSheetId="0" hidden="1">'Election Results by State'!$A$2:$X$52</definedName>
    <definedName name="_xlnm._FilterDatabase" localSheetId="1" hidden="1">'Uncontested Races'!$A$2:$J$95</definedName>
  </definedNames>
  <calcPr calcId="191029"/>
  <pivotCaches>
    <pivotCache cacheId="16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8" i="3"/>
  <c r="X49" i="3"/>
  <c r="X50" i="3"/>
  <c r="X51" i="3"/>
  <c r="X52" i="3"/>
  <c r="X3" i="3"/>
  <c r="B1" i="6"/>
  <c r="S5" i="3"/>
  <c r="O5" i="3"/>
  <c r="P5" i="3"/>
  <c r="W5" i="3"/>
  <c r="S7" i="3"/>
  <c r="O7" i="3"/>
  <c r="W7" i="3" s="1"/>
  <c r="P7" i="3"/>
  <c r="S11" i="3"/>
  <c r="O11" i="3"/>
  <c r="P11" i="3"/>
  <c r="W11" i="3"/>
  <c r="S12" i="3"/>
  <c r="O12" i="3"/>
  <c r="W12" i="3" s="1"/>
  <c r="P12" i="3"/>
  <c r="S15" i="3"/>
  <c r="O15" i="3"/>
  <c r="W15" i="3" s="1"/>
  <c r="P15" i="3"/>
  <c r="S16" i="3"/>
  <c r="O16" i="3"/>
  <c r="P16" i="3"/>
  <c r="S22" i="3"/>
  <c r="O22" i="3"/>
  <c r="W22" i="3" s="1"/>
  <c r="P22" i="3"/>
  <c r="S23" i="3"/>
  <c r="O23" i="3"/>
  <c r="P23" i="3"/>
  <c r="W23" i="3" s="1"/>
  <c r="S24" i="3"/>
  <c r="O24" i="3"/>
  <c r="W24" i="3" s="1"/>
  <c r="P24" i="3"/>
  <c r="S25" i="3"/>
  <c r="O25" i="3"/>
  <c r="P25" i="3"/>
  <c r="W25" i="3"/>
  <c r="S27" i="3"/>
  <c r="O27" i="3"/>
  <c r="W27" i="3" s="1"/>
  <c r="P27" i="3"/>
  <c r="S32" i="3"/>
  <c r="O32" i="3"/>
  <c r="P32" i="3"/>
  <c r="W32" i="3"/>
  <c r="S34" i="3"/>
  <c r="O34" i="3"/>
  <c r="W34" i="3" s="1"/>
  <c r="P34" i="3"/>
  <c r="S35" i="3"/>
  <c r="O35" i="3"/>
  <c r="P35" i="3"/>
  <c r="W35" i="3"/>
  <c r="S37" i="3"/>
  <c r="O37" i="3"/>
  <c r="W37" i="3" s="1"/>
  <c r="P37" i="3"/>
  <c r="S40" i="3"/>
  <c r="O40" i="3"/>
  <c r="P40" i="3"/>
  <c r="W40" i="3" s="1"/>
  <c r="S44" i="3"/>
  <c r="O44" i="3"/>
  <c r="W44" i="3" s="1"/>
  <c r="P44" i="3"/>
  <c r="S45" i="3"/>
  <c r="O45" i="3"/>
  <c r="P45" i="3"/>
  <c r="W45" i="3"/>
  <c r="S48" i="3"/>
  <c r="O48" i="3"/>
  <c r="P48" i="3"/>
  <c r="W48" i="3"/>
  <c r="S49" i="3"/>
  <c r="O49" i="3"/>
  <c r="P49" i="3"/>
  <c r="W49" i="3" s="1"/>
  <c r="S51" i="3"/>
  <c r="O51" i="3"/>
  <c r="P51" i="3"/>
  <c r="O3" i="3"/>
  <c r="W3" i="3" s="1"/>
  <c r="P3" i="3"/>
  <c r="S3" i="3"/>
  <c r="O6" i="3"/>
  <c r="W6" i="3" s="1"/>
  <c r="P6" i="3"/>
  <c r="S6" i="3"/>
  <c r="O8" i="3"/>
  <c r="W8" i="3" s="1"/>
  <c r="P8" i="3"/>
  <c r="S8" i="3"/>
  <c r="O9" i="3"/>
  <c r="P9" i="3"/>
  <c r="W9" i="3" s="1"/>
  <c r="S9" i="3"/>
  <c r="O13" i="3"/>
  <c r="P13" i="3"/>
  <c r="S13" i="3"/>
  <c r="O14" i="3"/>
  <c r="P14" i="3"/>
  <c r="S14" i="3"/>
  <c r="O17" i="3"/>
  <c r="W17" i="3" s="1"/>
  <c r="P17" i="3"/>
  <c r="S17" i="3"/>
  <c r="O18" i="3"/>
  <c r="W18" i="3" s="1"/>
  <c r="P18" i="3"/>
  <c r="S18" i="3"/>
  <c r="O19" i="3"/>
  <c r="W19" i="3" s="1"/>
  <c r="P19" i="3"/>
  <c r="S19" i="3"/>
  <c r="O20" i="3"/>
  <c r="W20" i="3" s="1"/>
  <c r="P20" i="3"/>
  <c r="S20" i="3"/>
  <c r="O21" i="3"/>
  <c r="W21" i="3" s="1"/>
  <c r="P21" i="3"/>
  <c r="S21" i="3"/>
  <c r="O26" i="3"/>
  <c r="W26" i="3" s="1"/>
  <c r="P26" i="3"/>
  <c r="S26" i="3"/>
  <c r="O29" i="3"/>
  <c r="P29" i="3"/>
  <c r="S29" i="3"/>
  <c r="O30" i="3"/>
  <c r="W30" i="3" s="1"/>
  <c r="P30" i="3"/>
  <c r="S30" i="3"/>
  <c r="O31" i="3"/>
  <c r="P31" i="3"/>
  <c r="S31" i="3"/>
  <c r="O33" i="3"/>
  <c r="P33" i="3"/>
  <c r="S33" i="3"/>
  <c r="O38" i="3"/>
  <c r="W38" i="3" s="1"/>
  <c r="P38" i="3"/>
  <c r="S38" i="3"/>
  <c r="O39" i="3"/>
  <c r="P39" i="3"/>
  <c r="S39" i="3"/>
  <c r="O41" i="3"/>
  <c r="P41" i="3"/>
  <c r="S41" i="3"/>
  <c r="O42" i="3"/>
  <c r="P42" i="3"/>
  <c r="W42" i="3"/>
  <c r="S42" i="3"/>
  <c r="O46" i="3"/>
  <c r="W46" i="3" s="1"/>
  <c r="P46" i="3"/>
  <c r="S46" i="3"/>
  <c r="O50" i="3"/>
  <c r="P50" i="3"/>
  <c r="W50" i="3" s="1"/>
  <c r="S50" i="3"/>
  <c r="O4" i="3"/>
  <c r="O54" i="3" s="1"/>
  <c r="O10" i="3"/>
  <c r="W10" i="3" s="1"/>
  <c r="O28" i="3"/>
  <c r="O36" i="3"/>
  <c r="O43" i="3"/>
  <c r="O47" i="3"/>
  <c r="O52" i="3"/>
  <c r="P4" i="3"/>
  <c r="P10" i="3"/>
  <c r="P28" i="3"/>
  <c r="W28" i="3" s="1"/>
  <c r="P36" i="3"/>
  <c r="P43" i="3"/>
  <c r="P47" i="3"/>
  <c r="P52" i="3"/>
  <c r="V54" i="3"/>
  <c r="S4" i="3"/>
  <c r="S10" i="3"/>
  <c r="S28" i="3"/>
  <c r="S36" i="3"/>
  <c r="S43" i="3"/>
  <c r="S47" i="3"/>
  <c r="S52" i="3"/>
  <c r="W52" i="3"/>
  <c r="W3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E3" i="3"/>
  <c r="Q3" i="3" s="1"/>
  <c r="E4" i="3"/>
  <c r="Q4" i="3" s="1"/>
  <c r="E5" i="3"/>
  <c r="Q5" i="3" s="1"/>
  <c r="E6" i="3"/>
  <c r="Q6" i="3" s="1"/>
  <c r="E7" i="3"/>
  <c r="Q7" i="3" s="1"/>
  <c r="E8" i="3"/>
  <c r="Q8" i="3" s="1"/>
  <c r="E9" i="3"/>
  <c r="Q9" i="3" s="1"/>
  <c r="E10" i="3"/>
  <c r="Q10" i="3" s="1"/>
  <c r="E11" i="3"/>
  <c r="Q11" i="3" s="1"/>
  <c r="E12" i="3"/>
  <c r="Q12" i="3" s="1"/>
  <c r="E13" i="3"/>
  <c r="Q13" i="3" s="1"/>
  <c r="E14" i="3"/>
  <c r="Q14" i="3" s="1"/>
  <c r="E15" i="3"/>
  <c r="Q15" i="3" s="1"/>
  <c r="E16" i="3"/>
  <c r="Q16" i="3" s="1"/>
  <c r="E17" i="3"/>
  <c r="Q17" i="3" s="1"/>
  <c r="E18" i="3"/>
  <c r="Q18" i="3" s="1"/>
  <c r="E19" i="3"/>
  <c r="Q19" i="3" s="1"/>
  <c r="E20" i="3"/>
  <c r="Q20" i="3" s="1"/>
  <c r="E21" i="3"/>
  <c r="Q21" i="3" s="1"/>
  <c r="E22" i="3"/>
  <c r="Q22" i="3" s="1"/>
  <c r="E23" i="3"/>
  <c r="Q23" i="3" s="1"/>
  <c r="E24" i="3"/>
  <c r="Q24" i="3" s="1"/>
  <c r="E25" i="3"/>
  <c r="Q25" i="3" s="1"/>
  <c r="E26" i="3"/>
  <c r="Q26" i="3" s="1"/>
  <c r="E27" i="3"/>
  <c r="Q27" i="3" s="1"/>
  <c r="E28" i="3"/>
  <c r="Q28" i="3" s="1"/>
  <c r="E29" i="3"/>
  <c r="Q29" i="3" s="1"/>
  <c r="E30" i="3"/>
  <c r="Q30" i="3" s="1"/>
  <c r="E31" i="3"/>
  <c r="Q31" i="3" s="1"/>
  <c r="E32" i="3"/>
  <c r="Q32" i="3" s="1"/>
  <c r="E33" i="3"/>
  <c r="Q33" i="3" s="1"/>
  <c r="E34" i="3"/>
  <c r="Q34" i="3" s="1"/>
  <c r="E35" i="3"/>
  <c r="Q35" i="3" s="1"/>
  <c r="E36" i="3"/>
  <c r="Q36" i="3" s="1"/>
  <c r="E37" i="3"/>
  <c r="Q37" i="3" s="1"/>
  <c r="E38" i="3"/>
  <c r="Q38" i="3" s="1"/>
  <c r="E39" i="3"/>
  <c r="Q39" i="3" s="1"/>
  <c r="E40" i="3"/>
  <c r="Q40" i="3" s="1"/>
  <c r="E41" i="3"/>
  <c r="Q41" i="3" s="1"/>
  <c r="E42" i="3"/>
  <c r="Q42" i="3" s="1"/>
  <c r="E43" i="3"/>
  <c r="Q43" i="3" s="1"/>
  <c r="E44" i="3"/>
  <c r="Q44" i="3" s="1"/>
  <c r="E45" i="3"/>
  <c r="Q45" i="3" s="1"/>
  <c r="E46" i="3"/>
  <c r="Q46" i="3" s="1"/>
  <c r="E47" i="3"/>
  <c r="Q47" i="3" s="1"/>
  <c r="E48" i="3"/>
  <c r="Q48" i="3" s="1"/>
  <c r="E49" i="3"/>
  <c r="Q49" i="3" s="1"/>
  <c r="E50" i="3"/>
  <c r="Q50" i="3" s="1"/>
  <c r="E51" i="3"/>
  <c r="Q51" i="3" s="1"/>
  <c r="E52" i="3"/>
  <c r="Q52" i="3" s="1"/>
  <c r="J20" i="3"/>
  <c r="M40" i="2"/>
  <c r="T40" i="2"/>
  <c r="J11" i="3"/>
  <c r="T26" i="2"/>
  <c r="T25" i="2"/>
  <c r="M24" i="2"/>
  <c r="T24" i="2"/>
  <c r="M22" i="2"/>
  <c r="T22" i="2"/>
  <c r="T18" i="2"/>
  <c r="J6" i="3"/>
  <c r="M7" i="2" s="1"/>
  <c r="T7" i="2"/>
  <c r="J52" i="3"/>
  <c r="M95" i="2" s="1"/>
  <c r="J51" i="3"/>
  <c r="M94" i="2" s="1"/>
  <c r="J50" i="3"/>
  <c r="M93" i="2" s="1"/>
  <c r="J49" i="3"/>
  <c r="M92" i="2" s="1"/>
  <c r="J48" i="3"/>
  <c r="M91" i="2" s="1"/>
  <c r="N91" i="2" s="1"/>
  <c r="R91" i="2" s="1"/>
  <c r="M90" i="2"/>
  <c r="M89" i="2"/>
  <c r="J47" i="3"/>
  <c r="M88" i="2"/>
  <c r="J46" i="3"/>
  <c r="M87" i="2" s="1"/>
  <c r="J45" i="3"/>
  <c r="M86" i="2"/>
  <c r="M85" i="2"/>
  <c r="M84" i="2"/>
  <c r="M83" i="2"/>
  <c r="N83" i="2" s="1"/>
  <c r="M82" i="2"/>
  <c r="M81" i="2"/>
  <c r="M80" i="2"/>
  <c r="J44" i="3"/>
  <c r="M79" i="2"/>
  <c r="J43" i="3"/>
  <c r="M78" i="2"/>
  <c r="J42" i="3"/>
  <c r="M77" i="2"/>
  <c r="M76" i="2"/>
  <c r="N76" i="2" s="1"/>
  <c r="J41" i="3"/>
  <c r="M75" i="2" s="1"/>
  <c r="J40" i="3"/>
  <c r="M74" i="2"/>
  <c r="M73" i="2"/>
  <c r="M72" i="2"/>
  <c r="M71" i="2"/>
  <c r="M70" i="2"/>
  <c r="M69" i="2"/>
  <c r="J39" i="3"/>
  <c r="M68" i="2" s="1"/>
  <c r="J38" i="3"/>
  <c r="M67" i="2"/>
  <c r="M66" i="2"/>
  <c r="J37" i="3"/>
  <c r="M65" i="2"/>
  <c r="M64" i="2"/>
  <c r="J36" i="3"/>
  <c r="M63" i="2" s="1"/>
  <c r="J35" i="3"/>
  <c r="M62" i="2"/>
  <c r="J34" i="3"/>
  <c r="M61" i="2" s="1"/>
  <c r="M60" i="2"/>
  <c r="M59" i="2"/>
  <c r="J33" i="3"/>
  <c r="M58" i="2" s="1"/>
  <c r="J32" i="3"/>
  <c r="M57" i="2"/>
  <c r="J31" i="3"/>
  <c r="M56" i="2"/>
  <c r="J30" i="3"/>
  <c r="M55" i="2" s="1"/>
  <c r="J29" i="3"/>
  <c r="M54" i="2"/>
  <c r="J28" i="3"/>
  <c r="M53" i="2"/>
  <c r="J27" i="3"/>
  <c r="M52" i="2"/>
  <c r="J26" i="3"/>
  <c r="M50" i="2" s="1"/>
  <c r="M51" i="2"/>
  <c r="N51" i="2" s="1"/>
  <c r="J25" i="3"/>
  <c r="M49" i="2"/>
  <c r="J24" i="3"/>
  <c r="M48" i="2" s="1"/>
  <c r="J23" i="3"/>
  <c r="M47" i="2" s="1"/>
  <c r="M46" i="2"/>
  <c r="M43" i="2"/>
  <c r="J22" i="3"/>
  <c r="M42" i="2" s="1"/>
  <c r="J21" i="3"/>
  <c r="M41" i="2" s="1"/>
  <c r="J19" i="3"/>
  <c r="M39" i="2" s="1"/>
  <c r="J18" i="3"/>
  <c r="M38" i="2"/>
  <c r="J17" i="3"/>
  <c r="M37" i="2"/>
  <c r="J16" i="3"/>
  <c r="M36" i="2" s="1"/>
  <c r="J15" i="3"/>
  <c r="M35" i="2" s="1"/>
  <c r="J14" i="3"/>
  <c r="M34" i="2"/>
  <c r="J13" i="3"/>
  <c r="M33" i="2" s="1"/>
  <c r="J12" i="3"/>
  <c r="M23" i="2"/>
  <c r="M21" i="2"/>
  <c r="M20" i="2"/>
  <c r="M19" i="2"/>
  <c r="J10" i="3"/>
  <c r="M15" i="2" s="1"/>
  <c r="J9" i="3"/>
  <c r="M14" i="2" s="1"/>
  <c r="J8" i="3"/>
  <c r="M13" i="2"/>
  <c r="J7" i="3"/>
  <c r="M9" i="2" s="1"/>
  <c r="M12" i="2"/>
  <c r="M11" i="2"/>
  <c r="M10" i="2"/>
  <c r="M8" i="2"/>
  <c r="J5" i="3"/>
  <c r="M5" i="2" s="1"/>
  <c r="N5" i="2" s="1"/>
  <c r="M6" i="2"/>
  <c r="J4" i="3"/>
  <c r="M4" i="2"/>
  <c r="J3" i="3"/>
  <c r="M3" i="2" s="1"/>
  <c r="N3" i="2" s="1"/>
  <c r="N95" i="2"/>
  <c r="Q95" i="2" s="1"/>
  <c r="U95" i="2" s="1"/>
  <c r="O95" i="2"/>
  <c r="S95" i="2" s="1"/>
  <c r="K95" i="2"/>
  <c r="K94" i="2"/>
  <c r="N93" i="2"/>
  <c r="Q93" i="2" s="1"/>
  <c r="U93" i="2" s="1"/>
  <c r="O93" i="2"/>
  <c r="S93" i="2" s="1"/>
  <c r="K93" i="2"/>
  <c r="N92" i="2"/>
  <c r="Q92" i="2" s="1"/>
  <c r="U92" i="2" s="1"/>
  <c r="O92" i="2"/>
  <c r="S92" i="2"/>
  <c r="R92" i="2"/>
  <c r="K92" i="2"/>
  <c r="K91" i="2"/>
  <c r="K90" i="2"/>
  <c r="K89" i="2"/>
  <c r="N89" i="2" s="1"/>
  <c r="N88" i="2"/>
  <c r="R88" i="2" s="1"/>
  <c r="O88" i="2"/>
  <c r="S88" i="2" s="1"/>
  <c r="K88" i="2"/>
  <c r="N87" i="2"/>
  <c r="R87" i="2" s="1"/>
  <c r="O87" i="2"/>
  <c r="K87" i="2"/>
  <c r="K86" i="2"/>
  <c r="K85" i="2"/>
  <c r="T84" i="2"/>
  <c r="K84" i="2"/>
  <c r="K83" i="2"/>
  <c r="T83" i="2"/>
  <c r="K82" i="2"/>
  <c r="T82" i="2"/>
  <c r="K81" i="2"/>
  <c r="N81" i="2" s="1"/>
  <c r="K80" i="2"/>
  <c r="N80" i="2" s="1"/>
  <c r="K79" i="2"/>
  <c r="N79" i="2"/>
  <c r="O79" i="2" s="1"/>
  <c r="S79" i="2" s="1"/>
  <c r="N78" i="2"/>
  <c r="R78" i="2" s="1"/>
  <c r="O78" i="2"/>
  <c r="S78" i="2" s="1"/>
  <c r="K78" i="2"/>
  <c r="K77" i="2"/>
  <c r="K76" i="2"/>
  <c r="R76" i="2"/>
  <c r="N75" i="2"/>
  <c r="R75" i="2" s="1"/>
  <c r="O75" i="2"/>
  <c r="Q75" i="2" s="1"/>
  <c r="U75" i="2" s="1"/>
  <c r="K75" i="2"/>
  <c r="K74" i="2"/>
  <c r="N74" i="2" s="1"/>
  <c r="T74" i="2"/>
  <c r="K73" i="2"/>
  <c r="K72" i="2"/>
  <c r="K71" i="2"/>
  <c r="K70" i="2"/>
  <c r="N70" i="2" s="1"/>
  <c r="K69" i="2"/>
  <c r="N68" i="2"/>
  <c r="Q68" i="2" s="1"/>
  <c r="U68" i="2" s="1"/>
  <c r="O68" i="2"/>
  <c r="T68" i="2"/>
  <c r="S68" i="2"/>
  <c r="R68" i="2"/>
  <c r="K68" i="2"/>
  <c r="K67" i="2"/>
  <c r="N67" i="2"/>
  <c r="R67" i="2" s="1"/>
  <c r="K66" i="2"/>
  <c r="N66" i="2"/>
  <c r="R66" i="2" s="1"/>
  <c r="O66" i="2"/>
  <c r="S66" i="2" s="1"/>
  <c r="T66" i="2"/>
  <c r="K65" i="2"/>
  <c r="K64" i="2"/>
  <c r="N63" i="2"/>
  <c r="Q63" i="2" s="1"/>
  <c r="U63" i="2" s="1"/>
  <c r="O63" i="2"/>
  <c r="S63" i="2" s="1"/>
  <c r="R63" i="2"/>
  <c r="K63" i="2"/>
  <c r="N62" i="2"/>
  <c r="O62" i="2"/>
  <c r="S62" i="2" s="1"/>
  <c r="K62" i="2"/>
  <c r="K61" i="2"/>
  <c r="K60" i="2"/>
  <c r="K59" i="2"/>
  <c r="N58" i="2"/>
  <c r="O58" i="2"/>
  <c r="S58" i="2" s="1"/>
  <c r="Q58" i="2"/>
  <c r="U58" i="2" s="1"/>
  <c r="R58" i="2"/>
  <c r="K58" i="2"/>
  <c r="K57" i="2"/>
  <c r="N56" i="2"/>
  <c r="Q56" i="2" s="1"/>
  <c r="U56" i="2" s="1"/>
  <c r="O56" i="2"/>
  <c r="S56" i="2" s="1"/>
  <c r="T56" i="2"/>
  <c r="K56" i="2"/>
  <c r="N55" i="2"/>
  <c r="O55" i="2"/>
  <c r="S55" i="2" s="1"/>
  <c r="T55" i="2"/>
  <c r="K55" i="2"/>
  <c r="N54" i="2"/>
  <c r="O54" i="2"/>
  <c r="S54" i="2" s="1"/>
  <c r="Q54" i="2"/>
  <c r="U54" i="2"/>
  <c r="R54" i="2"/>
  <c r="K54" i="2"/>
  <c r="N53" i="2"/>
  <c r="O53" i="2"/>
  <c r="S53" i="2" s="1"/>
  <c r="R53" i="2"/>
  <c r="K53" i="2"/>
  <c r="N52" i="2"/>
  <c r="R52" i="2" s="1"/>
  <c r="O52" i="2"/>
  <c r="S52" i="2" s="1"/>
  <c r="K52" i="2"/>
  <c r="K51" i="2"/>
  <c r="K50" i="2"/>
  <c r="N50" i="2" s="1"/>
  <c r="N49" i="2"/>
  <c r="O49" i="2"/>
  <c r="S49" i="2" s="1"/>
  <c r="K49" i="2"/>
  <c r="N48" i="2"/>
  <c r="Q48" i="2" s="1"/>
  <c r="U48" i="2" s="1"/>
  <c r="O48" i="2"/>
  <c r="S48" i="2"/>
  <c r="K48" i="2"/>
  <c r="T47" i="2"/>
  <c r="K47" i="2"/>
  <c r="T46" i="2"/>
  <c r="K46" i="2"/>
  <c r="T45" i="2"/>
  <c r="K45" i="2"/>
  <c r="K44" i="2"/>
  <c r="K43" i="2"/>
  <c r="N42" i="2"/>
  <c r="O42" i="2"/>
  <c r="S42" i="2" s="1"/>
  <c r="Q42" i="2"/>
  <c r="U42" i="2" s="1"/>
  <c r="R42" i="2"/>
  <c r="K42" i="2"/>
  <c r="N41" i="2"/>
  <c r="O41" i="2"/>
  <c r="S41" i="2" s="1"/>
  <c r="K41" i="2"/>
  <c r="K40" i="2"/>
  <c r="K39" i="2"/>
  <c r="N39" i="2" s="1"/>
  <c r="O39" i="2" s="1"/>
  <c r="S39" i="2" s="1"/>
  <c r="K38" i="2"/>
  <c r="N38" i="2"/>
  <c r="R38" i="2" s="1"/>
  <c r="N37" i="2"/>
  <c r="R37" i="2" s="1"/>
  <c r="O37" i="2"/>
  <c r="S37" i="2" s="1"/>
  <c r="K37" i="2"/>
  <c r="N36" i="2"/>
  <c r="R36" i="2" s="1"/>
  <c r="O36" i="2"/>
  <c r="S36" i="2" s="1"/>
  <c r="K36" i="2"/>
  <c r="K35" i="2"/>
  <c r="N34" i="2"/>
  <c r="Q34" i="2" s="1"/>
  <c r="U34" i="2" s="1"/>
  <c r="O34" i="2"/>
  <c r="S34" i="2" s="1"/>
  <c r="K34" i="2"/>
  <c r="N33" i="2"/>
  <c r="R33" i="2" s="1"/>
  <c r="O33" i="2"/>
  <c r="S33" i="2" s="1"/>
  <c r="T33" i="2"/>
  <c r="K33" i="2"/>
  <c r="T32" i="2"/>
  <c r="K32" i="2"/>
  <c r="K31" i="2"/>
  <c r="K30" i="2"/>
  <c r="K29" i="2"/>
  <c r="K28" i="2"/>
  <c r="K27" i="2"/>
  <c r="K26" i="2"/>
  <c r="K25" i="2"/>
  <c r="K24" i="2"/>
  <c r="K23" i="2"/>
  <c r="N23" i="2" s="1"/>
  <c r="K22" i="2"/>
  <c r="K21" i="2"/>
  <c r="K20" i="2"/>
  <c r="K19" i="2"/>
  <c r="T19" i="2"/>
  <c r="K18" i="2"/>
  <c r="K17" i="2"/>
  <c r="K16" i="2"/>
  <c r="N15" i="2"/>
  <c r="R15" i="2" s="1"/>
  <c r="O15" i="2"/>
  <c r="S15" i="2" s="1"/>
  <c r="K15" i="2"/>
  <c r="N14" i="2"/>
  <c r="O14" i="2"/>
  <c r="S14" i="2" s="1"/>
  <c r="R14" i="2"/>
  <c r="K14" i="2"/>
  <c r="N13" i="2"/>
  <c r="O13" i="2"/>
  <c r="S13" i="2"/>
  <c r="R13" i="2"/>
  <c r="K13" i="2"/>
  <c r="K12" i="2"/>
  <c r="N12" i="2" s="1"/>
  <c r="R12" i="2" s="1"/>
  <c r="O12" i="2"/>
  <c r="S12" i="2" s="1"/>
  <c r="T12" i="2"/>
  <c r="T11" i="2"/>
  <c r="K11" i="2"/>
  <c r="K10" i="2"/>
  <c r="L9" i="2"/>
  <c r="K9" i="2"/>
  <c r="K8" i="2"/>
  <c r="N8" i="2"/>
  <c r="R8" i="2" s="1"/>
  <c r="K7" i="2"/>
  <c r="K6" i="2"/>
  <c r="T6" i="2"/>
  <c r="K5" i="2"/>
  <c r="O5" i="2"/>
  <c r="Q5" i="2" s="1"/>
  <c r="U5" i="2" s="1"/>
  <c r="T5" i="2"/>
  <c r="R5" i="2"/>
  <c r="N4" i="2"/>
  <c r="O4" i="2"/>
  <c r="S4" i="2" s="1"/>
  <c r="Q4" i="2"/>
  <c r="U4" i="2" s="1"/>
  <c r="T4" i="2"/>
  <c r="R4" i="2"/>
  <c r="K4" i="2"/>
  <c r="K3" i="2"/>
  <c r="C100" i="2"/>
  <c r="L73" i="2" s="1"/>
  <c r="F90" i="2"/>
  <c r="T90" i="2" s="1"/>
  <c r="F91" i="2"/>
  <c r="T91" i="2" s="1"/>
  <c r="F81" i="2"/>
  <c r="T81" i="2" s="1"/>
  <c r="F82" i="2"/>
  <c r="F83" i="2"/>
  <c r="F84" i="2"/>
  <c r="F85" i="2"/>
  <c r="T85" i="2" s="1"/>
  <c r="F86" i="2"/>
  <c r="T86" i="2" s="1"/>
  <c r="F77" i="2"/>
  <c r="T77" i="2" s="1"/>
  <c r="F70" i="2"/>
  <c r="T70" i="2" s="1"/>
  <c r="F71" i="2"/>
  <c r="T71" i="2" s="1"/>
  <c r="F72" i="2"/>
  <c r="T72" i="2" s="1"/>
  <c r="F73" i="2"/>
  <c r="T73" i="2" s="1"/>
  <c r="F74" i="2"/>
  <c r="F67" i="2"/>
  <c r="T67" i="2" s="1"/>
  <c r="F65" i="2"/>
  <c r="T65" i="2" s="1"/>
  <c r="F60" i="2"/>
  <c r="T60" i="2" s="1"/>
  <c r="F61" i="2"/>
  <c r="T61" i="2" s="1"/>
  <c r="F51" i="2"/>
  <c r="T51" i="2" s="1"/>
  <c r="F44" i="2"/>
  <c r="T44" i="2" s="1"/>
  <c r="F45" i="2"/>
  <c r="F46" i="2"/>
  <c r="F47" i="2"/>
  <c r="F28" i="2"/>
  <c r="T28" i="2" s="1"/>
  <c r="F29" i="2"/>
  <c r="T29" i="2" s="1"/>
  <c r="F30" i="2"/>
  <c r="T30" i="2" s="1"/>
  <c r="F31" i="2"/>
  <c r="T31" i="2" s="1"/>
  <c r="F32" i="2"/>
  <c r="F17" i="2"/>
  <c r="T17" i="2" s="1"/>
  <c r="F19" i="2"/>
  <c r="F20" i="2"/>
  <c r="T20" i="2" s="1"/>
  <c r="F21" i="2"/>
  <c r="T21" i="2" s="1"/>
  <c r="F23" i="2"/>
  <c r="T23" i="2" s="1"/>
  <c r="F9" i="2"/>
  <c r="T9" i="2" s="1"/>
  <c r="F10" i="2"/>
  <c r="T10" i="2" s="1"/>
  <c r="F11" i="2"/>
  <c r="F12" i="2"/>
  <c r="F6" i="2"/>
  <c r="U54" i="3"/>
  <c r="T54" i="3"/>
  <c r="F54" i="3"/>
  <c r="D54" i="3"/>
  <c r="C54" i="3"/>
  <c r="I54" i="3"/>
  <c r="H54" i="3"/>
  <c r="G54" i="3"/>
  <c r="E54" i="3"/>
  <c r="J97" i="2"/>
  <c r="I97" i="2"/>
  <c r="H97" i="2"/>
  <c r="G97" i="2"/>
  <c r="F3" i="2"/>
  <c r="T3" i="2" s="1"/>
  <c r="F4" i="2"/>
  <c r="F5" i="2"/>
  <c r="F8" i="2"/>
  <c r="T8" i="2" s="1"/>
  <c r="F13" i="2"/>
  <c r="T13" i="2" s="1"/>
  <c r="F14" i="2"/>
  <c r="T14" i="2" s="1"/>
  <c r="F15" i="2"/>
  <c r="T15" i="2" s="1"/>
  <c r="F16" i="2"/>
  <c r="T16" i="2" s="1"/>
  <c r="F27" i="2"/>
  <c r="T27" i="2" s="1"/>
  <c r="F33" i="2"/>
  <c r="F34" i="2"/>
  <c r="T34" i="2" s="1"/>
  <c r="F35" i="2"/>
  <c r="T35" i="2" s="1"/>
  <c r="F36" i="2"/>
  <c r="T36" i="2" s="1"/>
  <c r="F37" i="2"/>
  <c r="T37" i="2" s="1"/>
  <c r="F38" i="2"/>
  <c r="T38" i="2" s="1"/>
  <c r="F39" i="2"/>
  <c r="T39" i="2" s="1"/>
  <c r="F41" i="2"/>
  <c r="T41" i="2" s="1"/>
  <c r="F42" i="2"/>
  <c r="T42" i="2" s="1"/>
  <c r="F43" i="2"/>
  <c r="T43" i="2" s="1"/>
  <c r="F48" i="2"/>
  <c r="T48" i="2" s="1"/>
  <c r="F49" i="2"/>
  <c r="T49" i="2" s="1"/>
  <c r="F50" i="2"/>
  <c r="T50" i="2" s="1"/>
  <c r="F52" i="2"/>
  <c r="T52" i="2" s="1"/>
  <c r="F53" i="2"/>
  <c r="T53" i="2" s="1"/>
  <c r="F54" i="2"/>
  <c r="T54" i="2" s="1"/>
  <c r="F55" i="2"/>
  <c r="F56" i="2"/>
  <c r="F57" i="2"/>
  <c r="T57" i="2" s="1"/>
  <c r="F58" i="2"/>
  <c r="T58" i="2" s="1"/>
  <c r="F59" i="2"/>
  <c r="T59" i="2" s="1"/>
  <c r="F62" i="2"/>
  <c r="T62" i="2" s="1"/>
  <c r="F63" i="2"/>
  <c r="T63" i="2" s="1"/>
  <c r="F64" i="2"/>
  <c r="T64" i="2" s="1"/>
  <c r="F66" i="2"/>
  <c r="F68" i="2"/>
  <c r="F69" i="2"/>
  <c r="T69" i="2" s="1"/>
  <c r="F75" i="2"/>
  <c r="T75" i="2" s="1"/>
  <c r="F76" i="2"/>
  <c r="T76" i="2" s="1"/>
  <c r="F78" i="2"/>
  <c r="T78" i="2" s="1"/>
  <c r="F79" i="2"/>
  <c r="T79" i="2" s="1"/>
  <c r="F80" i="2"/>
  <c r="T80" i="2" s="1"/>
  <c r="F87" i="2"/>
  <c r="T87" i="2" s="1"/>
  <c r="F88" i="2"/>
  <c r="T88" i="2" s="1"/>
  <c r="F89" i="2"/>
  <c r="T89" i="2" s="1"/>
  <c r="F92" i="2"/>
  <c r="T92" i="2" s="1"/>
  <c r="F93" i="2"/>
  <c r="T93" i="2" s="1"/>
  <c r="F94" i="2"/>
  <c r="T94" i="2" s="1"/>
  <c r="F95" i="2"/>
  <c r="T95" i="2" s="1"/>
  <c r="E97" i="2"/>
  <c r="D97" i="2"/>
  <c r="Q3" i="2" l="1"/>
  <c r="U3" i="2" s="1"/>
  <c r="W33" i="3"/>
  <c r="P54" i="3"/>
  <c r="W54" i="3" s="1"/>
  <c r="W55" i="3" s="1"/>
  <c r="W39" i="3"/>
  <c r="O3" i="2"/>
  <c r="S3" i="2" s="1"/>
  <c r="W31" i="3"/>
  <c r="W29" i="3"/>
  <c r="W14" i="3"/>
  <c r="W16" i="3"/>
  <c r="R95" i="2"/>
  <c r="R54" i="3"/>
  <c r="O9" i="2"/>
  <c r="S9" i="2" s="1"/>
  <c r="Q55" i="2"/>
  <c r="U55" i="2" s="1"/>
  <c r="R34" i="2"/>
  <c r="R55" i="2"/>
  <c r="W43" i="3"/>
  <c r="N19" i="2"/>
  <c r="Q37" i="2"/>
  <c r="U37" i="2" s="1"/>
  <c r="W13" i="3"/>
  <c r="O8" i="2"/>
  <c r="S8" i="2" s="1"/>
  <c r="Q12" i="2"/>
  <c r="U12" i="2" s="1"/>
  <c r="Q13" i="2"/>
  <c r="U13" i="2" s="1"/>
  <c r="Q41" i="2"/>
  <c r="U41" i="2" s="1"/>
  <c r="S75" i="2"/>
  <c r="Q87" i="2"/>
  <c r="U87" i="2" s="1"/>
  <c r="W4" i="3"/>
  <c r="W41" i="3"/>
  <c r="W51" i="3"/>
  <c r="O73" i="2"/>
  <c r="S73" i="2" s="1"/>
  <c r="R70" i="2"/>
  <c r="O51" i="2"/>
  <c r="S51" i="2" s="1"/>
  <c r="R51" i="2"/>
  <c r="R23" i="2"/>
  <c r="O50" i="2"/>
  <c r="S50" i="2" s="1"/>
  <c r="R50" i="2"/>
  <c r="R80" i="2"/>
  <c r="O80" i="2"/>
  <c r="S80" i="2" s="1"/>
  <c r="R89" i="2"/>
  <c r="R81" i="2"/>
  <c r="Q15" i="2"/>
  <c r="U15" i="2" s="1"/>
  <c r="L22" i="2"/>
  <c r="L33" i="2"/>
  <c r="Q36" i="2"/>
  <c r="U36" i="2" s="1"/>
  <c r="Q49" i="2"/>
  <c r="U49" i="2" s="1"/>
  <c r="Q52" i="2"/>
  <c r="U52" i="2" s="1"/>
  <c r="Q53" i="2"/>
  <c r="U53" i="2" s="1"/>
  <c r="L60" i="2"/>
  <c r="Q62" i="2"/>
  <c r="U62" i="2" s="1"/>
  <c r="R62" i="2"/>
  <c r="S87" i="2"/>
  <c r="L89" i="2"/>
  <c r="L3" i="2"/>
  <c r="L6" i="2"/>
  <c r="L7" i="2"/>
  <c r="L16" i="2"/>
  <c r="L23" i="2"/>
  <c r="R39" i="2"/>
  <c r="L40" i="2"/>
  <c r="L42" i="2"/>
  <c r="L44" i="2"/>
  <c r="L50" i="2"/>
  <c r="L58" i="2"/>
  <c r="L61" i="2"/>
  <c r="Q66" i="2"/>
  <c r="U66" i="2" s="1"/>
  <c r="R74" i="2"/>
  <c r="O81" i="2"/>
  <c r="S81" i="2" s="1"/>
  <c r="L8" i="2"/>
  <c r="L63" i="2"/>
  <c r="O70" i="2"/>
  <c r="S70" i="2" s="1"/>
  <c r="L72" i="2"/>
  <c r="L82" i="2"/>
  <c r="O89" i="2"/>
  <c r="S89" i="2" s="1"/>
  <c r="O76" i="2"/>
  <c r="S76" i="2" s="1"/>
  <c r="S5" i="2"/>
  <c r="L28" i="2"/>
  <c r="R3" i="2"/>
  <c r="L29" i="2"/>
  <c r="L35" i="2"/>
  <c r="L59" i="2"/>
  <c r="L90" i="2"/>
  <c r="L93" i="2"/>
  <c r="R41" i="2"/>
  <c r="N61" i="2"/>
  <c r="O61" i="2" s="1"/>
  <c r="S61" i="2" s="1"/>
  <c r="N82" i="2"/>
  <c r="L92" i="2"/>
  <c r="L95" i="2"/>
  <c r="R83" i="2"/>
  <c r="O83" i="2"/>
  <c r="S83" i="2" s="1"/>
  <c r="Q83" i="2"/>
  <c r="U83" i="2" s="1"/>
  <c r="Q8" i="2"/>
  <c r="U8" i="2" s="1"/>
  <c r="N9" i="2"/>
  <c r="L15" i="2"/>
  <c r="O23" i="2"/>
  <c r="S23" i="2" s="1"/>
  <c r="L27" i="2"/>
  <c r="Q33" i="2"/>
  <c r="U33" i="2" s="1"/>
  <c r="L36" i="2"/>
  <c r="Q38" i="2"/>
  <c r="U38" i="2" s="1"/>
  <c r="Q39" i="2"/>
  <c r="U39" i="2" s="1"/>
  <c r="L48" i="2"/>
  <c r="R49" i="2"/>
  <c r="R56" i="2"/>
  <c r="Q88" i="2"/>
  <c r="U88" i="2" s="1"/>
  <c r="N90" i="2"/>
  <c r="O90" i="2"/>
  <c r="S90" i="2" s="1"/>
  <c r="M30" i="2"/>
  <c r="N30" i="2" s="1"/>
  <c r="M29" i="2"/>
  <c r="N29" i="2" s="1"/>
  <c r="M31" i="2"/>
  <c r="N31" i="2" s="1"/>
  <c r="M28" i="2"/>
  <c r="M27" i="2"/>
  <c r="N27" i="2" s="1"/>
  <c r="M32" i="2"/>
  <c r="L84" i="2"/>
  <c r="L76" i="2"/>
  <c r="L75" i="2"/>
  <c r="L91" i="2"/>
  <c r="L83" i="2"/>
  <c r="L67" i="2"/>
  <c r="L94" i="2"/>
  <c r="L78" i="2"/>
  <c r="L77" i="2"/>
  <c r="L66" i="2"/>
  <c r="L64" i="2"/>
  <c r="L54" i="2"/>
  <c r="L47" i="2"/>
  <c r="L87" i="2"/>
  <c r="L69" i="2"/>
  <c r="L68" i="2"/>
  <c r="L65" i="2"/>
  <c r="L53" i="2"/>
  <c r="L46" i="2"/>
  <c r="L39" i="2"/>
  <c r="L31" i="2"/>
  <c r="L19" i="2"/>
  <c r="L12" i="2"/>
  <c r="L5" i="2"/>
  <c r="L4" i="2"/>
  <c r="L88" i="2"/>
  <c r="L85" i="2"/>
  <c r="L79" i="2"/>
  <c r="L70" i="2"/>
  <c r="L52" i="2"/>
  <c r="L45" i="2"/>
  <c r="L38" i="2"/>
  <c r="L37" i="2"/>
  <c r="L30" i="2"/>
  <c r="L24" i="2"/>
  <c r="L18" i="2"/>
  <c r="L11" i="2"/>
  <c r="L86" i="2"/>
  <c r="L80" i="2"/>
  <c r="L17" i="2"/>
  <c r="L25" i="2"/>
  <c r="Q79" i="2"/>
  <c r="U79" i="2" s="1"/>
  <c r="R79" i="2"/>
  <c r="Q14" i="2"/>
  <c r="U14" i="2" s="1"/>
  <c r="L41" i="2"/>
  <c r="L43" i="2"/>
  <c r="L26" i="2"/>
  <c r="L49" i="2"/>
  <c r="L55" i="2"/>
  <c r="L56" i="2"/>
  <c r="R93" i="2"/>
  <c r="F97" i="2"/>
  <c r="L10" i="2"/>
  <c r="L13" i="2"/>
  <c r="L14" i="2"/>
  <c r="L21" i="2"/>
  <c r="L32" i="2"/>
  <c r="O38" i="2"/>
  <c r="S38" i="2" s="1"/>
  <c r="R48" i="2"/>
  <c r="L62" i="2"/>
  <c r="Q67" i="2"/>
  <c r="U67" i="2" s="1"/>
  <c r="N69" i="2"/>
  <c r="O69" i="2" s="1"/>
  <c r="S69" i="2" s="1"/>
  <c r="L71" i="2"/>
  <c r="L74" i="2"/>
  <c r="N6" i="2"/>
  <c r="O6" i="2"/>
  <c r="S6" i="2" s="1"/>
  <c r="L20" i="2"/>
  <c r="L34" i="2"/>
  <c r="L51" i="2"/>
  <c r="L57" i="2"/>
  <c r="O67" i="2"/>
  <c r="S67" i="2" s="1"/>
  <c r="L81" i="2"/>
  <c r="M17" i="2"/>
  <c r="N17" i="2" s="1"/>
  <c r="M16" i="2"/>
  <c r="M26" i="2"/>
  <c r="N26" i="2" s="1"/>
  <c r="M25" i="2"/>
  <c r="N25" i="2" s="1"/>
  <c r="O25" i="2" s="1"/>
  <c r="S25" i="2" s="1"/>
  <c r="Q78" i="2"/>
  <c r="U78" i="2" s="1"/>
  <c r="Q76" i="2"/>
  <c r="U76" i="2" s="1"/>
  <c r="O74" i="2"/>
  <c r="S74" i="2" s="1"/>
  <c r="N77" i="2"/>
  <c r="O77" i="2" s="1"/>
  <c r="S77" i="2" s="1"/>
  <c r="O91" i="2"/>
  <c r="M45" i="2"/>
  <c r="M44" i="2"/>
  <c r="M18" i="2"/>
  <c r="N18" i="2" s="1"/>
  <c r="Q54" i="3"/>
  <c r="N40" i="2"/>
  <c r="S54" i="3"/>
  <c r="X54" i="3" s="1"/>
  <c r="O19" i="2" l="1"/>
  <c r="S19" i="2" s="1"/>
  <c r="R19" i="2"/>
  <c r="Q80" i="2"/>
  <c r="U80" i="2" s="1"/>
  <c r="Q81" i="2"/>
  <c r="U81" i="2" s="1"/>
  <c r="R29" i="2"/>
  <c r="O29" i="2"/>
  <c r="S29" i="2" s="1"/>
  <c r="R26" i="2"/>
  <c r="O26" i="2"/>
  <c r="S26" i="2" s="1"/>
  <c r="R18" i="2"/>
  <c r="O18" i="2"/>
  <c r="S18" i="2" s="1"/>
  <c r="O31" i="2"/>
  <c r="S31" i="2" s="1"/>
  <c r="R31" i="2"/>
  <c r="O10" i="2"/>
  <c r="S10" i="2" s="1"/>
  <c r="O11" i="2"/>
  <c r="S11" i="2" s="1"/>
  <c r="O47" i="2"/>
  <c r="S47" i="2" s="1"/>
  <c r="Q9" i="2"/>
  <c r="U9" i="2" s="1"/>
  <c r="R9" i="2"/>
  <c r="R82" i="2"/>
  <c r="Q51" i="2"/>
  <c r="U51" i="2" s="1"/>
  <c r="R40" i="2"/>
  <c r="O20" i="2"/>
  <c r="S20" i="2" s="1"/>
  <c r="O72" i="2"/>
  <c r="S72" i="2" s="1"/>
  <c r="O22" i="2"/>
  <c r="S22" i="2" s="1"/>
  <c r="R30" i="2"/>
  <c r="O30" i="2"/>
  <c r="S30" i="2" s="1"/>
  <c r="R61" i="2"/>
  <c r="Q61" i="2"/>
  <c r="U61" i="2" s="1"/>
  <c r="O85" i="2"/>
  <c r="S85" i="2" s="1"/>
  <c r="O16" i="2"/>
  <c r="S16" i="2" s="1"/>
  <c r="O46" i="2"/>
  <c r="S46" i="2" s="1"/>
  <c r="O60" i="2"/>
  <c r="S60" i="2" s="1"/>
  <c r="O65" i="2"/>
  <c r="S65" i="2" s="1"/>
  <c r="O84" i="2"/>
  <c r="S84" i="2" s="1"/>
  <c r="O28" i="2"/>
  <c r="S28" i="2" s="1"/>
  <c r="N28" i="2"/>
  <c r="O44" i="2"/>
  <c r="S44" i="2" s="1"/>
  <c r="O7" i="2"/>
  <c r="S7" i="2" s="1"/>
  <c r="Q50" i="2"/>
  <c r="U50" i="2" s="1"/>
  <c r="Q70" i="2"/>
  <c r="U70" i="2" s="1"/>
  <c r="R17" i="2"/>
  <c r="O24" i="2"/>
  <c r="S24" i="2" s="1"/>
  <c r="N24" i="2"/>
  <c r="Q6" i="2"/>
  <c r="U6" i="2" s="1"/>
  <c r="R6" i="2"/>
  <c r="O32" i="2"/>
  <c r="S32" i="2" s="1"/>
  <c r="Q91" i="2"/>
  <c r="U91" i="2" s="1"/>
  <c r="S91" i="2"/>
  <c r="O57" i="2"/>
  <c r="S57" i="2" s="1"/>
  <c r="O71" i="2"/>
  <c r="S71" i="2" s="1"/>
  <c r="O21" i="2"/>
  <c r="S21" i="2" s="1"/>
  <c r="O17" i="2"/>
  <c r="S17" i="2" s="1"/>
  <c r="O40" i="2"/>
  <c r="S40" i="2" s="1"/>
  <c r="O64" i="2"/>
  <c r="S64" i="2" s="1"/>
  <c r="N64" i="2"/>
  <c r="R90" i="2"/>
  <c r="Q90" i="2"/>
  <c r="U90" i="2" s="1"/>
  <c r="O45" i="2"/>
  <c r="S45" i="2" s="1"/>
  <c r="O94" i="2"/>
  <c r="S94" i="2" s="1"/>
  <c r="R27" i="2"/>
  <c r="O27" i="2"/>
  <c r="S27" i="2" s="1"/>
  <c r="Q27" i="2"/>
  <c r="U27" i="2" s="1"/>
  <c r="O59" i="2"/>
  <c r="S59" i="2" s="1"/>
  <c r="N59" i="2"/>
  <c r="Q74" i="2"/>
  <c r="U74" i="2" s="1"/>
  <c r="Q89" i="2"/>
  <c r="U89" i="2" s="1"/>
  <c r="Q23" i="2"/>
  <c r="U23" i="2" s="1"/>
  <c r="N73" i="2"/>
  <c r="Q25" i="2"/>
  <c r="U25" i="2" s="1"/>
  <c r="R25" i="2"/>
  <c r="Q77" i="2"/>
  <c r="U77" i="2" s="1"/>
  <c r="R77" i="2"/>
  <c r="R69" i="2"/>
  <c r="Q69" i="2"/>
  <c r="U69" i="2" s="1"/>
  <c r="O43" i="2"/>
  <c r="S43" i="2" s="1"/>
  <c r="O86" i="2"/>
  <c r="S86" i="2" s="1"/>
  <c r="O82" i="2"/>
  <c r="S82" i="2" s="1"/>
  <c r="O35" i="2"/>
  <c r="S35" i="2" s="1"/>
  <c r="N35" i="2"/>
  <c r="N43" i="2" l="1"/>
  <c r="Q43" i="2" s="1"/>
  <c r="U43" i="2" s="1"/>
  <c r="Q29" i="2"/>
  <c r="U29" i="2" s="1"/>
  <c r="N46" i="2"/>
  <c r="Q82" i="2"/>
  <c r="U82" i="2" s="1"/>
  <c r="N94" i="2"/>
  <c r="Q94" i="2" s="1"/>
  <c r="U94" i="2" s="1"/>
  <c r="N44" i="2"/>
  <c r="N72" i="2"/>
  <c r="Q72" i="2" s="1"/>
  <c r="U72" i="2" s="1"/>
  <c r="N20" i="2"/>
  <c r="N84" i="2"/>
  <c r="Q84" i="2" s="1"/>
  <c r="U84" i="2" s="1"/>
  <c r="Q18" i="2"/>
  <c r="U18" i="2" s="1"/>
  <c r="N86" i="2"/>
  <c r="N32" i="2"/>
  <c r="Q32" i="2" s="1"/>
  <c r="U32" i="2" s="1"/>
  <c r="Q40" i="2"/>
  <c r="U40" i="2" s="1"/>
  <c r="N10" i="2"/>
  <c r="Q10" i="2" s="1"/>
  <c r="U10" i="2" s="1"/>
  <c r="Q19" i="2"/>
  <c r="U19" i="2" s="1"/>
  <c r="Q17" i="2"/>
  <c r="U17" i="2" s="1"/>
  <c r="N7" i="2"/>
  <c r="N65" i="2"/>
  <c r="N85" i="2"/>
  <c r="Q31" i="2"/>
  <c r="U31" i="2" s="1"/>
  <c r="R94" i="2"/>
  <c r="R64" i="2"/>
  <c r="Q64" i="2"/>
  <c r="U64" i="2" s="1"/>
  <c r="N47" i="2"/>
  <c r="Q86" i="2"/>
  <c r="U86" i="2" s="1"/>
  <c r="R86" i="2"/>
  <c r="N45" i="2"/>
  <c r="N57" i="2"/>
  <c r="N60" i="2"/>
  <c r="N22" i="2"/>
  <c r="R44" i="2"/>
  <c r="Q44" i="2"/>
  <c r="U44" i="2" s="1"/>
  <c r="Q30" i="2"/>
  <c r="U30" i="2" s="1"/>
  <c r="N11" i="2"/>
  <c r="Q28" i="2"/>
  <c r="U28" i="2" s="1"/>
  <c r="R28" i="2"/>
  <c r="R46" i="2"/>
  <c r="Q46" i="2"/>
  <c r="U46" i="2" s="1"/>
  <c r="Q26" i="2"/>
  <c r="U26" i="2" s="1"/>
  <c r="R59" i="2"/>
  <c r="Q59" i="2"/>
  <c r="U59" i="2" s="1"/>
  <c r="R35" i="2"/>
  <c r="Q35" i="2"/>
  <c r="U35" i="2" s="1"/>
  <c r="N21" i="2"/>
  <c r="Q24" i="2"/>
  <c r="U24" i="2" s="1"/>
  <c r="R24" i="2"/>
  <c r="Q20" i="2"/>
  <c r="U20" i="2" s="1"/>
  <c r="R20" i="2"/>
  <c r="Q73" i="2"/>
  <c r="U73" i="2" s="1"/>
  <c r="R73" i="2"/>
  <c r="N71" i="2"/>
  <c r="N16" i="2"/>
  <c r="R84" i="2" l="1"/>
  <c r="R43" i="2"/>
  <c r="R72" i="2"/>
  <c r="R32" i="2"/>
  <c r="R10" i="2"/>
  <c r="R45" i="2"/>
  <c r="Q45" i="2"/>
  <c r="U45" i="2" s="1"/>
  <c r="Q22" i="2"/>
  <c r="U22" i="2" s="1"/>
  <c r="R22" i="2"/>
  <c r="Q57" i="2"/>
  <c r="U57" i="2" s="1"/>
  <c r="R57" i="2"/>
  <c r="Q85" i="2"/>
  <c r="U85" i="2" s="1"/>
  <c r="R85" i="2"/>
  <c r="Q71" i="2"/>
  <c r="U71" i="2" s="1"/>
  <c r="R71" i="2"/>
  <c r="R47" i="2"/>
  <c r="Q47" i="2"/>
  <c r="U47" i="2" s="1"/>
  <c r="Q65" i="2"/>
  <c r="U65" i="2" s="1"/>
  <c r="R65" i="2"/>
  <c r="R60" i="2"/>
  <c r="Q60" i="2"/>
  <c r="U60" i="2" s="1"/>
  <c r="Q16" i="2"/>
  <c r="U16" i="2" s="1"/>
  <c r="R16" i="2"/>
  <c r="R11" i="2"/>
  <c r="Q11" i="2"/>
  <c r="U11" i="2" s="1"/>
  <c r="Q7" i="2"/>
  <c r="U7" i="2" s="1"/>
  <c r="R7" i="2"/>
  <c r="Q21" i="2"/>
  <c r="U21" i="2" s="1"/>
  <c r="R21" i="2"/>
</calcChain>
</file>

<file path=xl/sharedStrings.xml><?xml version="1.0" encoding="utf-8"?>
<sst xmlns="http://schemas.openxmlformats.org/spreadsheetml/2006/main" count="709" uniqueCount="194">
  <si>
    <t xml:space="preserve"> </t>
  </si>
  <si>
    <t>Uncontested Votes</t>
  </si>
  <si>
    <t>Uncontested Races</t>
  </si>
  <si>
    <t>State</t>
  </si>
  <si>
    <t>**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</si>
  <si>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</si>
  <si>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</si>
  <si>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</si>
  <si>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</si>
  <si>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</si>
  <si>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</si>
  <si>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</si>
  <si>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</si>
  <si>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Notes</t>
  </si>
  <si>
    <t>Alabama</t>
  </si>
  <si>
    <t>AL</t>
  </si>
  <si>
    <t>n/a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</si>
  <si>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</si>
  <si>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</si>
  <si>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</si>
  <si>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</si>
  <si>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</si>
  <si>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</si>
  <si>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</si>
  <si>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</si>
  <si>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</si>
  <si>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</si>
  <si>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</si>
  <si>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</si>
  <si>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</si>
  <si>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</si>
  <si>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</si>
  <si>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</si>
  <si>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</si>
  <si>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</si>
  <si>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</si>
  <si>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</si>
  <si>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</si>
  <si>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</si>
  <si>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</si>
  <si>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</si>
  <si>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</si>
  <si>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</si>
  <si>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</si>
  <si>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</si>
  <si>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</si>
  <si>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</si>
  <si>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</si>
  <si>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</si>
  <si>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</si>
  <si>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</si>
  <si>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</si>
  <si>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</si>
  <si>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</si>
  <si>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</si>
  <si>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</si>
  <si>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</si>
  <si>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</si>
  <si>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</si>
  <si>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</si>
  <si>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</si>
  <si>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</si>
  <si>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</si>
  <si>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</si>
  <si>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</si>
  <si>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</si>
  <si>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</si>
  <si>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</si>
  <si>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</si>
  <si>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</si>
  <si>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</si>
  <si>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</si>
  <si>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</si>
  <si>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</si>
  <si>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</si>
  <si>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</si>
  <si>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</si>
  <si>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</si>
  <si>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</si>
  <si>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</si>
  <si>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</si>
  <si>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</si>
  <si>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</si>
  <si>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</si>
  <si>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</si>
  <si>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</si>
  <si>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</si>
  <si>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</si>
  <si>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</si>
  <si>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</si>
  <si>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</si>
  <si>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</si>
  <si>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</si>
  <si>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</si>
  <si>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</si>
  <si>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</si>
  <si>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</si>
  <si>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</si>
  <si>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</si>
  <si>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</si>
  <si>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</si>
  <si>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</si>
  <si>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</si>
  <si>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</si>
  <si>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</si>
  <si>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</si>
  <si>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</si>
  <si>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</si>
  <si>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</si>
  <si>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</si>
  <si>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</si>
  <si>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</si>
  <si>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</si>
  <si>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</si>
  <si>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</si>
  <si>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</si>
  <si>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 xml:space="preserve">           Actual Votes</t>
  </si>
  <si>
    <t xml:space="preserve">           Actual Seats</t>
  </si>
  <si>
    <t>Uncontested</t>
  </si>
  <si>
    <t>Contested</t>
  </si>
  <si>
    <t>TOT2</t>
  </si>
  <si>
    <t>TOT3</t>
  </si>
  <si>
    <t>REP3</t>
  </si>
  <si>
    <t>DEM3</t>
  </si>
  <si>
    <t>AVG Votes</t>
  </si>
  <si>
    <t>6th</t>
  </si>
  <si>
    <t>3rd</t>
  </si>
  <si>
    <t>Votes not reported.</t>
  </si>
  <si>
    <t>22nd</t>
  </si>
  <si>
    <t>32nd</t>
  </si>
  <si>
    <t>33rd</t>
  </si>
  <si>
    <t>38th</t>
  </si>
  <si>
    <t>41st</t>
  </si>
  <si>
    <t>4th</t>
  </si>
  <si>
    <t>7th</t>
  </si>
  <si>
    <t>9th</t>
  </si>
  <si>
    <t>11th</t>
  </si>
  <si>
    <t>17th</t>
  </si>
  <si>
    <t>19th</t>
  </si>
  <si>
    <t>21st</t>
  </si>
  <si>
    <t>23rd</t>
  </si>
  <si>
    <t>24th</t>
  </si>
  <si>
    <t>25th</t>
  </si>
  <si>
    <t>1st</t>
  </si>
  <si>
    <t>5th</t>
  </si>
  <si>
    <t>10th</t>
  </si>
  <si>
    <t>13th</t>
  </si>
  <si>
    <t>2nd</t>
  </si>
  <si>
    <t>8th</t>
  </si>
  <si>
    <t>12th</t>
  </si>
  <si>
    <t>14th</t>
  </si>
  <si>
    <t>18th</t>
  </si>
  <si>
    <t>29th</t>
  </si>
  <si>
    <t>30th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</si>
  <si>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</si>
  <si>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</si>
  <si>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</si>
  <si>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</si>
  <si>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</si>
  <si>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</si>
  <si>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</si>
  <si>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</si>
  <si>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</si>
  <si>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</si>
  <si>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</si>
  <si>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</si>
  <si>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Grand Total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</si>
  <si>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</si>
  <si>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</si>
  <si>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</si>
  <si>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</si>
  <si>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</si>
  <si>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</si>
  <si>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</si>
  <si>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</si>
  <si>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</si>
  <si>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</si>
  <si>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 xml:space="preserve">         Percent Shares</t>
  </si>
  <si>
    <t>VOTE_%</t>
  </si>
  <si>
    <t>SEAT_%</t>
  </si>
  <si>
    <t>count</t>
  </si>
  <si>
    <t>average</t>
  </si>
  <si>
    <t>threshold</t>
  </si>
  <si>
    <t>Super small # =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</si>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</sst>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3" fontId="0" fillId="0" borderId="0" xfId="0" applyNumberFormat="1"/>
    <xf numFmtId="0" fontId="0" fillId="0" borderId="0" xfId="0" applyFill="1"/>
    <xf numFmtId="0" fontId="4" fillId="0" borderId="0" xfId="0" applyFont="1" applyFill="1"/>
    <xf numFmtId="0" fontId="7" fillId="2" borderId="0" xfId="0" applyFont="1" applyFill="1" applyProtection="1"/>
    <xf numFmtId="0" fontId="7" fillId="2" borderId="1" xfId="0" applyFont="1" applyFill="1" applyBorder="1" applyProtection="1"/>
    <xf numFmtId="3" fontId="7" fillId="2" borderId="1" xfId="0" applyNumberFormat="1" applyFont="1" applyFill="1" applyBorder="1" applyProtection="1"/>
    <xf numFmtId="3" fontId="7" fillId="2" borderId="0" xfId="0" applyNumberFormat="1" applyFont="1" applyFill="1" applyAlignment="1" applyProtection="1">
      <alignment horizontal="center"/>
    </xf>
    <xf numFmtId="3" fontId="8" fillId="2" borderId="0" xfId="0" applyNumberFormat="1" applyFont="1" applyFill="1" applyProtection="1"/>
    <xf numFmtId="3" fontId="7" fillId="2" borderId="0" xfId="0" applyNumberFormat="1" applyFont="1" applyFill="1" applyProtection="1"/>
    <xf numFmtId="0" fontId="7" fillId="2" borderId="1" xfId="0" applyFont="1" applyFill="1" applyBorder="1" applyAlignment="1" applyProtection="1"/>
    <xf numFmtId="0" fontId="7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/>
    <xf numFmtId="0" fontId="7" fillId="2" borderId="0" xfId="0" applyFont="1" applyFill="1" applyBorder="1" applyProtection="1"/>
    <xf numFmtId="0" fontId="8" fillId="2" borderId="0" xfId="0" applyFont="1" applyFill="1" applyProtection="1"/>
    <xf numFmtId="3" fontId="7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5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1" xfId="0" applyFill="1" applyBorder="1"/>
    <xf numFmtId="0" fontId="0" fillId="0" borderId="0" xfId="0" applyFill="1" applyBorder="1"/>
    <xf numFmtId="0" fontId="3" fillId="0" borderId="2" xfId="0" applyFont="1" applyBorder="1"/>
    <xf numFmtId="0" fontId="3" fillId="0" borderId="3" xfId="0" applyFont="1" applyBorder="1"/>
    <xf numFmtId="3" fontId="3" fillId="0" borderId="3" xfId="0" applyNumberFormat="1" applyFont="1" applyBorder="1"/>
    <xf numFmtId="3" fontId="3" fillId="0" borderId="2" xfId="0" applyNumberFormat="1" applyFont="1" applyBorder="1"/>
    <xf numFmtId="0" fontId="0" fillId="0" borderId="1" xfId="0" applyBorder="1"/>
    <xf numFmtId="0" fontId="5" fillId="0" borderId="0" xfId="0" applyFont="1"/>
    <xf numFmtId="0" fontId="7" fillId="2" borderId="0" xfId="0" applyFont="1" applyFill="1"/>
    <xf numFmtId="3" fontId="7" fillId="2" borderId="1" xfId="0" applyNumberFormat="1" applyFont="1" applyFill="1" applyBorder="1"/>
    <xf numFmtId="3" fontId="7" fillId="2" borderId="0" xfId="0" applyNumberFormat="1" applyFont="1" applyFill="1" applyAlignment="1">
      <alignment horizontal="center"/>
    </xf>
    <xf numFmtId="3" fontId="7" fillId="2" borderId="0" xfId="0" applyNumberFormat="1" applyFont="1" applyFill="1"/>
    <xf numFmtId="0" fontId="7" fillId="2" borderId="1" xfId="0" applyFont="1" applyFill="1" applyBorder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3" fontId="6" fillId="3" borderId="1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horizontal="center"/>
      <protection locked="0"/>
    </xf>
    <xf numFmtId="3" fontId="6" fillId="3" borderId="0" xfId="0" applyNumberFormat="1" applyFont="1" applyFill="1" applyBorder="1" applyProtection="1">
      <protection locked="0"/>
    </xf>
    <xf numFmtId="3" fontId="7" fillId="3" borderId="4" xfId="0" applyNumberFormat="1" applyFont="1" applyFill="1" applyBorder="1" applyProtection="1">
      <protection locked="0"/>
    </xf>
    <xf numFmtId="0" fontId="7" fillId="2" borderId="1" xfId="0" applyFont="1" applyFill="1" applyBorder="1"/>
    <xf numFmtId="0" fontId="7" fillId="0" borderId="0" xfId="0" applyFont="1" applyFill="1"/>
    <xf numFmtId="0" fontId="7" fillId="2" borderId="0" xfId="0" applyFont="1" applyFill="1" applyBorder="1"/>
    <xf numFmtId="0" fontId="8" fillId="2" borderId="0" xfId="0" applyFont="1" applyFill="1"/>
    <xf numFmtId="3" fontId="7" fillId="2" borderId="0" xfId="0" applyNumberFormat="1" applyFont="1" applyFill="1" applyBorder="1"/>
    <xf numFmtId="0" fontId="6" fillId="0" borderId="0" xfId="0" applyFont="1" applyFill="1" applyBorder="1"/>
    <xf numFmtId="3" fontId="0" fillId="0" borderId="1" xfId="0" applyNumberFormat="1" applyBorder="1"/>
    <xf numFmtId="3" fontId="5" fillId="0" borderId="0" xfId="0" applyNumberFormat="1" applyFont="1"/>
    <xf numFmtId="0" fontId="0" fillId="0" borderId="0" xfId="0" applyFont="1"/>
    <xf numFmtId="3" fontId="0" fillId="0" borderId="0" xfId="0" applyNumberFormat="1" applyBorder="1"/>
    <xf numFmtId="3" fontId="0" fillId="0" borderId="4" xfId="0" applyNumberFormat="1" applyBorder="1"/>
    <xf numFmtId="0" fontId="0" fillId="0" borderId="0" xfId="0" applyBorder="1"/>
    <xf numFmtId="0" fontId="3" fillId="0" borderId="2" xfId="0" applyFont="1" applyFill="1" applyBorder="1"/>
    <xf numFmtId="3" fontId="3" fillId="0" borderId="3" xfId="0" applyNumberFormat="1" applyFont="1" applyFill="1" applyBorder="1"/>
    <xf numFmtId="3" fontId="3" fillId="0" borderId="2" xfId="0" applyNumberFormat="1" applyFont="1" applyFill="1" applyBorder="1"/>
    <xf numFmtId="3" fontId="3" fillId="0" borderId="5" xfId="0" applyNumberFormat="1" applyFont="1" applyFill="1" applyBorder="1"/>
    <xf numFmtId="0" fontId="3" fillId="0" borderId="0" xfId="0" applyFont="1" applyBorder="1"/>
    <xf numFmtId="0" fontId="4" fillId="0" borderId="0" xfId="0" applyFont="1"/>
    <xf numFmtId="0" fontId="4" fillId="0" borderId="1" xfId="0" applyFont="1" applyFill="1" applyBorder="1"/>
    <xf numFmtId="3" fontId="0" fillId="0" borderId="4" xfId="0" applyNumberFormat="1" applyFill="1" applyBorder="1"/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1" xfId="0" applyNumberFormat="1" applyFill="1" applyBorder="1" applyProtection="1"/>
    <xf numFmtId="3" fontId="0" fillId="4" borderId="0" xfId="0" applyNumberFormat="1" applyFill="1" applyBorder="1" applyProtection="1"/>
    <xf numFmtId="3" fontId="5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3" fontId="0" fillId="0" borderId="1" xfId="0" applyNumberFormat="1" applyFill="1" applyBorder="1"/>
    <xf numFmtId="3" fontId="0" fillId="0" borderId="0" xfId="0" applyNumberFormat="1" applyFill="1" applyBorder="1"/>
    <xf numFmtId="3" fontId="7" fillId="3" borderId="1" xfId="0" applyNumberFormat="1" applyFont="1" applyFill="1" applyBorder="1" applyProtection="1">
      <protection locked="0"/>
    </xf>
    <xf numFmtId="3" fontId="7" fillId="3" borderId="0" xfId="0" applyNumberFormat="1" applyFont="1" applyFill="1" applyBorder="1" applyProtection="1">
      <protection locked="0"/>
    </xf>
    <xf numFmtId="3" fontId="7" fillId="3" borderId="0" xfId="0" applyNumberFormat="1" applyFont="1" applyFill="1" applyBorder="1" applyAlignment="1" applyProtection="1">
      <alignment horizontal="right"/>
      <protection locked="0"/>
    </xf>
    <xf numFmtId="3" fontId="7" fillId="3" borderId="0" xfId="0" applyNumberFormat="1" applyFont="1" applyFill="1" applyBorder="1" applyAlignment="1" applyProtection="1">
      <alignment horizontal="center"/>
      <protection locked="0"/>
    </xf>
    <xf numFmtId="9" fontId="0" fillId="0" borderId="1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1" xfId="0" applyNumberFormat="1" applyFont="1" applyBorder="1" applyProtection="1"/>
    <xf numFmtId="9" fontId="0" fillId="0" borderId="1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1" xfId="0" applyNumberFormat="1" applyFont="1" applyFill="1" applyBorder="1" applyProtection="1"/>
    <xf numFmtId="9" fontId="0" fillId="4" borderId="1" xfId="0" applyNumberFormat="1" applyFont="1" applyFill="1" applyBorder="1" applyProtection="1"/>
    <xf numFmtId="9" fontId="0" fillId="4" borderId="0" xfId="0" applyNumberFormat="1" applyFont="1" applyFill="1" applyBorder="1" applyProtection="1"/>
    <xf numFmtId="3" fontId="0" fillId="4" borderId="0" xfId="0" applyNumberFormat="1" applyFont="1" applyFill="1" applyBorder="1" applyProtection="1"/>
    <xf numFmtId="3" fontId="0" fillId="4" borderId="1" xfId="0" applyNumberFormat="1" applyFont="1" applyFill="1" applyBorder="1" applyProtection="1"/>
    <xf numFmtId="3" fontId="0" fillId="0" borderId="1" xfId="0" applyNumberFormat="1" applyFont="1" applyBorder="1"/>
    <xf numFmtId="3" fontId="0" fillId="0" borderId="0" xfId="0" applyNumberFormat="1" applyFont="1" applyBorder="1"/>
    <xf numFmtId="9" fontId="3" fillId="0" borderId="3" xfId="0" applyNumberFormat="1" applyFont="1" applyBorder="1" applyProtection="1"/>
    <xf numFmtId="9" fontId="3" fillId="0" borderId="2" xfId="0" applyNumberFormat="1" applyFont="1" applyBorder="1" applyProtection="1"/>
    <xf numFmtId="3" fontId="3" fillId="0" borderId="2" xfId="0" applyNumberFormat="1" applyFont="1" applyBorder="1" applyProtection="1"/>
    <xf numFmtId="9" fontId="0" fillId="0" borderId="0" xfId="0" applyNumberFormat="1"/>
    <xf numFmtId="0" fontId="0" fillId="0" borderId="0" xfId="0" pivotButton="1"/>
    <xf numFmtId="3" fontId="0" fillId="0" borderId="6" xfId="0" applyNumberFormat="1" applyFont="1" applyBorder="1"/>
    <xf numFmtId="0" fontId="6" fillId="3" borderId="1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3" borderId="4" xfId="0" applyFont="1" applyFill="1" applyBorder="1" applyProtection="1">
      <protection locked="0"/>
    </xf>
    <xf numFmtId="3" fontId="0" fillId="0" borderId="1" xfId="0" applyNumberFormat="1" applyBorder="1" applyProtection="1"/>
    <xf numFmtId="3" fontId="0" fillId="0" borderId="0" xfId="0" applyNumberFormat="1" applyBorder="1" applyProtection="1"/>
    <xf numFmtId="3" fontId="5" fillId="0" borderId="0" xfId="0" applyNumberFormat="1" applyFont="1" applyBorder="1" applyProtection="1"/>
    <xf numFmtId="3" fontId="0" fillId="0" borderId="0" xfId="0" applyNumberFormat="1" applyProtection="1"/>
    <xf numFmtId="3" fontId="5" fillId="0" borderId="0" xfId="0" applyNumberFormat="1" applyFont="1" applyProtection="1"/>
    <xf numFmtId="3" fontId="3" fillId="0" borderId="3" xfId="0" applyNumberFormat="1" applyFont="1" applyFill="1" applyBorder="1" applyProtection="1"/>
    <xf numFmtId="3" fontId="3" fillId="0" borderId="2" xfId="0" applyNumberFormat="1" applyFont="1" applyFill="1" applyBorder="1" applyProtection="1"/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7" fillId="3" borderId="1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3" fillId="0" borderId="3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0" fontId="0" fillId="0" borderId="0" xfId="0" applyProtection="1"/>
    <xf numFmtId="165" fontId="0" fillId="0" borderId="0" xfId="0" applyNumberFormat="1"/>
  </cellXfs>
  <cellStyles count="3">
    <cellStyle name="Normal" xfId="0" builtinId="0"/>
    <cellStyle name="Percent" xfId="1" builtinId="5"/>
    <cellStyle name="Percent 2" xfId="2" xr:uid="{00000000-0005-0000-0000-000002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1.57505428241" createdVersion="4" refreshedVersion="4" minRefreshableVersion="3" recordCount="93" xr:uid="{00000000-000A-0000-FFFF-FFFF0F000000}">
  <cacheSource type="worksheet">
    <worksheetSource ref="A2:U95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84035"/>
    </cacheField>
    <cacheField name="DEM1" numFmtId="3">
      <sharedItems containsMixedTypes="1" containsNumber="1" containsInteger="1" minValue="0" maxValue="241306"/>
    </cacheField>
    <cacheField name="OTH1" numFmtId="3">
      <sharedItems containsMixedTypes="1" containsNumber="1" containsInteger="1" minValue="0" maxValue="160717"/>
    </cacheField>
    <cacheField name="TOT1" numFmtId="3">
      <sharedItems containsMixedTypes="1" containsNumber="1" containsInteger="1" minValue="0" maxValue="315880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201087.5" maxValue="444230"/>
    </cacheField>
    <cacheField name="REP3" numFmtId="3">
      <sharedItems containsSemiMixedTypes="0" containsString="0" containsNumber="1" containsInteger="1" minValue="0" maxValue="284035"/>
    </cacheField>
    <cacheField name="DEM3" numFmtId="3">
      <sharedItems containsSemiMixedTypes="0" containsString="0" containsNumber="1" containsInteger="1" minValue="0" maxValue="253986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405764"/>
    </cacheField>
    <cacheField name="REP4" numFmtId="3">
      <sharedItems containsSemiMixedTypes="0" containsString="0" containsNumber="1" containsInteger="1" minValue="0" maxValue="215379" count="29">
        <n v="0"/>
        <n v="79124"/>
        <n v="67188"/>
        <n v="71486"/>
        <n v="92305"/>
        <n v="215379"/>
        <n v="68872"/>
        <n v="86474"/>
        <n v="73139"/>
        <n v="88944"/>
        <n v="26494"/>
        <n v="146838"/>
        <n v="98342"/>
        <n v="93292"/>
        <n v="93969"/>
        <n v="91858"/>
        <n v="93500"/>
        <n v="78097"/>
        <n v="77826"/>
        <n v="26432"/>
        <n v="95932"/>
        <n v="95302"/>
        <n v="894"/>
        <n v="15763"/>
        <n v="16648"/>
        <n v="89406"/>
        <n v="94345"/>
        <n v="68955"/>
        <n v="108851"/>
      </sharedItems>
    </cacheField>
    <cacheField name="DEM4" numFmtId="3">
      <sharedItems containsSemiMixedTypes="0" containsString="0" containsNumber="1" containsInteger="1" minValue="0" maxValue="215379" count="50">
        <n v="113494"/>
        <n v="0"/>
        <n v="77577"/>
        <n v="86949"/>
        <n v="184623"/>
        <n v="89736"/>
        <n v="37629"/>
        <n v="39922"/>
        <n v="77831"/>
        <n v="42546"/>
        <n v="109782"/>
        <n v="92305"/>
        <n v="121729"/>
        <n v="23599"/>
        <n v="36689"/>
        <n v="215379"/>
        <n v="80720"/>
        <n v="114661"/>
        <n v="110992"/>
        <n v="93915"/>
        <n v="102761"/>
        <n v="87460"/>
        <n v="62931"/>
        <n v="48483"/>
        <n v="93998"/>
        <n v="100660"/>
        <n v="26529"/>
        <n v="56468"/>
        <n v="47420"/>
        <n v="160717"/>
        <n v="92361"/>
        <n v="85662"/>
        <n v="89406"/>
        <n v="37468"/>
        <n v="4111"/>
        <n v="96117"/>
        <n v="79906"/>
        <n v="81879"/>
        <n v="99602"/>
        <n v="77185"/>
        <n v="78048"/>
        <n v="81192"/>
        <n v="74429"/>
        <n v="24877"/>
        <n v="82639"/>
        <n v="16382"/>
        <n v="96459"/>
        <n v="88526"/>
        <n v="98899"/>
        <n v="12680"/>
      </sharedItems>
    </cacheField>
    <cacheField name="OTH4" numFmtId="3">
      <sharedItems containsSemiMixedTypes="0" containsString="0" containsNumber="1" containsInteger="1" minValue="-160717" maxValue="0" count="46">
        <n v="-3224"/>
        <n v="0"/>
        <n v="-44962"/>
        <n v="-52695"/>
        <n v="-21002"/>
        <n v="-21513"/>
        <n v="-37332"/>
        <n v="-1323"/>
        <n v="-1170"/>
        <n v="-243"/>
        <n v="-31701"/>
        <n v="-734"/>
        <n v="-54736"/>
        <n v="-77"/>
        <n v="-26990"/>
        <n v="-24517"/>
        <n v="-65743"/>
        <n v="-70189"/>
        <n v="-80523"/>
        <n v="-49948"/>
        <n v="-79659"/>
        <n v="-58256"/>
        <n v="-58494"/>
        <n v="-5016"/>
        <n v="-59830"/>
        <n v="-67852"/>
        <n v="-160717"/>
        <n v="-145"/>
        <n v="-46621"/>
        <n v="-56869"/>
        <n v="-26239"/>
        <n v="-14805"/>
        <n v="-10105"/>
        <n v="-20820"/>
        <n v="-25860"/>
        <n v="-947"/>
        <n v="-30253"/>
        <n v="-49530"/>
        <n v="-15793"/>
        <n v="-16970"/>
        <n v="-4868"/>
        <n v="-10821"/>
        <n v="-61463"/>
        <n v="-7088"/>
        <n v="-74893"/>
        <n v="-40446"/>
      </sharedItems>
    </cacheField>
    <cacheField name="TOT4" numFmtId="3">
      <sharedItems containsSemiMixedTypes="0" containsString="0" containsNumber="1" containsInteger="1" minValue="0" maxValue="307684" count="62">
        <n v="110270"/>
        <n v="0"/>
        <n v="32615"/>
        <n v="34254"/>
        <n v="263747"/>
        <n v="89736"/>
        <n v="83815"/>
        <n v="49973"/>
        <n v="107110"/>
        <n v="40499"/>
        <n v="133528"/>
        <n v="108612"/>
        <n v="307684"/>
        <n v="121486"/>
        <n v="84203"/>
        <n v="128260"/>
        <n v="106441"/>
        <n v="80720"/>
        <n v="86474"/>
        <n v="114584"/>
        <n v="110992"/>
        <n v="93915"/>
        <n v="73139"/>
        <n v="61954"/>
        <n v="78244"/>
        <n v="113954"/>
        <n v="209769"/>
        <n v="32599"/>
        <n v="23103"/>
        <n v="13446"/>
        <n v="90393"/>
        <n v="13841"/>
        <n v="35742"/>
        <n v="42166"/>
        <n v="99610"/>
        <n v="74464"/>
        <n v="57394"/>
        <n v="26432"/>
        <n v="95787"/>
        <n v="95302"/>
        <n v="45740"/>
        <n v="29687"/>
        <n v="78930"/>
        <n v="91249"/>
        <n v="116769"/>
        <n v="93517"/>
        <n v="94345"/>
        <n v="75297"/>
        <n v="54046"/>
        <n v="80932"/>
        <n v="99602"/>
        <n v="46932"/>
        <n v="28518"/>
        <n v="65399"/>
        <n v="74429"/>
        <n v="76862"/>
        <n v="146726"/>
        <n v="74516"/>
        <n v="34996"/>
        <n v="81438"/>
        <n v="24006"/>
        <n v="810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s v="6th"/>
    <n v="264819"/>
    <n v="0"/>
    <n v="3224"/>
    <n v="268043"/>
    <n v="1"/>
    <n v="0"/>
    <n v="0"/>
    <n v="0.7"/>
    <n v="0.7"/>
    <n v="254119.33333333334"/>
    <n v="264819"/>
    <n v="113494"/>
    <n v="0"/>
    <n v="378313"/>
    <x v="0"/>
    <x v="0"/>
    <x v="0"/>
    <x v="0"/>
  </r>
  <r>
    <x v="1"/>
    <x v="1"/>
    <s v="n/a"/>
    <n v="0"/>
    <n v="0"/>
    <n v="0"/>
    <n v="0"/>
    <n v="0"/>
    <n v="0"/>
    <n v="0"/>
    <n v="0.7"/>
    <n v="0.7"/>
    <n v="299996"/>
    <n v="0"/>
    <n v="0"/>
    <n v="0"/>
    <n v="0"/>
    <x v="0"/>
    <x v="1"/>
    <x v="1"/>
    <x v="1"/>
  </r>
  <r>
    <x v="2"/>
    <x v="2"/>
    <s v="3rd"/>
    <n v="181012"/>
    <n v="0"/>
    <n v="44962"/>
    <n v="225974"/>
    <n v="1"/>
    <n v="0"/>
    <n v="0"/>
    <n v="0.7"/>
    <n v="0.7"/>
    <n v="231649"/>
    <n v="181012"/>
    <n v="77577"/>
    <n v="0"/>
    <n v="258589"/>
    <x v="0"/>
    <x v="2"/>
    <x v="2"/>
    <x v="2"/>
  </r>
  <r>
    <x v="2"/>
    <x v="2"/>
    <s v="6th"/>
    <n v="202882"/>
    <n v="0"/>
    <n v="52695"/>
    <n v="255577"/>
    <n v="1"/>
    <n v="0"/>
    <n v="0"/>
    <n v="0.7"/>
    <n v="0.7"/>
    <n v="231649"/>
    <n v="202882"/>
    <n v="86949"/>
    <n v="0"/>
    <n v="289831"/>
    <x v="0"/>
    <x v="3"/>
    <x v="3"/>
    <x v="3"/>
  </r>
  <r>
    <x v="3"/>
    <x v="3"/>
    <s v="n/a"/>
    <s v=" "/>
    <s v=" "/>
    <s v=" "/>
    <s v=" "/>
    <n v="0"/>
    <n v="1"/>
    <n v="0"/>
    <n v="0.7"/>
    <n v="0.7"/>
    <n v="263746.66666666669"/>
    <n v="79124"/>
    <n v="184623"/>
    <n v="0"/>
    <n v="263747"/>
    <x v="1"/>
    <x v="4"/>
    <x v="1"/>
    <x v="4"/>
  </r>
  <r>
    <x v="4"/>
    <x v="4"/>
    <s v="22nd"/>
    <n v="209384"/>
    <n v="0"/>
    <n v="0"/>
    <n v="209384"/>
    <n v="1"/>
    <n v="0"/>
    <n v="0"/>
    <n v="0.7"/>
    <n v="0.7"/>
    <n v="223960.85416666666"/>
    <n v="209384"/>
    <n v="89736"/>
    <n v="0"/>
    <n v="299120"/>
    <x v="0"/>
    <x v="5"/>
    <x v="1"/>
    <x v="5"/>
  </r>
  <r>
    <x v="4"/>
    <x v="4"/>
    <s v="32nd"/>
    <n v="0"/>
    <n v="119144"/>
    <n v="21002"/>
    <n v="140146"/>
    <n v="0"/>
    <n v="1"/>
    <n v="0"/>
    <n v="0.7"/>
    <n v="0.7"/>
    <n v="223960.85416666666"/>
    <n v="67188"/>
    <n v="156773"/>
    <n v="0"/>
    <n v="223961"/>
    <x v="2"/>
    <x v="6"/>
    <x v="4"/>
    <x v="6"/>
  </r>
  <r>
    <x v="4"/>
    <x v="4"/>
    <s v="33rd"/>
    <n v="0"/>
    <n v="166801"/>
    <n v="21513"/>
    <n v="188314"/>
    <n v="0"/>
    <n v="1"/>
    <n v="0"/>
    <n v="0.7"/>
    <n v="0.7"/>
    <n v="223960.85416666666"/>
    <n v="71486"/>
    <n v="166801"/>
    <n v="0"/>
    <n v="238287"/>
    <x v="3"/>
    <x v="1"/>
    <x v="5"/>
    <x v="7"/>
  </r>
  <r>
    <x v="4"/>
    <x v="4"/>
    <s v="38th"/>
    <n v="0"/>
    <n v="116851"/>
    <n v="0"/>
    <n v="116851"/>
    <n v="0"/>
    <n v="1"/>
    <n v="0"/>
    <n v="0.7"/>
    <n v="0.7"/>
    <n v="223960.85416666666"/>
    <n v="67188"/>
    <n v="156773"/>
    <n v="0"/>
    <n v="223961"/>
    <x v="2"/>
    <x v="7"/>
    <x v="1"/>
    <x v="8"/>
  </r>
  <r>
    <x v="4"/>
    <x v="4"/>
    <s v="41st"/>
    <n v="181605"/>
    <n v="0"/>
    <n v="37332"/>
    <n v="218937"/>
    <n v="1"/>
    <n v="0"/>
    <n v="0"/>
    <n v="0.7"/>
    <n v="0.7"/>
    <n v="223960.85416666666"/>
    <n v="181605"/>
    <n v="77831"/>
    <n v="0"/>
    <n v="259436"/>
    <x v="0"/>
    <x v="8"/>
    <x v="6"/>
    <x v="9"/>
  </r>
  <r>
    <x v="5"/>
    <x v="5"/>
    <s v="n/a"/>
    <n v="0"/>
    <n v="0"/>
    <n v="0"/>
    <n v="0"/>
    <n v="0"/>
    <n v="0"/>
    <n v="0"/>
    <n v="0.7"/>
    <n v="0.7"/>
    <n v="291287.28571428574"/>
    <n v="0"/>
    <n v="0"/>
    <n v="0"/>
    <n v="0"/>
    <x v="0"/>
    <x v="1"/>
    <x v="1"/>
    <x v="1"/>
  </r>
  <r>
    <x v="6"/>
    <x v="6"/>
    <s v="n/a"/>
    <n v="0"/>
    <n v="0"/>
    <n v="0"/>
    <n v="0"/>
    <n v="0"/>
    <n v="0"/>
    <n v="0"/>
    <n v="0.7"/>
    <n v="0.7"/>
    <n v="285747.59999999998"/>
    <n v="0"/>
    <n v="0"/>
    <n v="0"/>
    <n v="0"/>
    <x v="0"/>
    <x v="1"/>
    <x v="1"/>
    <x v="1"/>
  </r>
  <r>
    <x v="7"/>
    <x v="7"/>
    <s v="n/a"/>
    <n v="0"/>
    <n v="0"/>
    <n v="0"/>
    <n v="0"/>
    <n v="0"/>
    <n v="0"/>
    <n v="0"/>
    <n v="0.7"/>
    <n v="0.7"/>
    <n v="356045"/>
    <n v="0"/>
    <n v="0"/>
    <n v="0"/>
    <n v="0"/>
    <x v="0"/>
    <x v="1"/>
    <x v="1"/>
    <x v="1"/>
  </r>
  <r>
    <x v="8"/>
    <x v="8"/>
    <s v="3rd"/>
    <n v="0"/>
    <n v="172833"/>
    <n v="1323"/>
    <n v="174156"/>
    <n v="0"/>
    <n v="1"/>
    <n v="0"/>
    <n v="0.7"/>
    <n v="0.7"/>
    <n v="307684.64285714284"/>
    <n v="92305"/>
    <n v="215379"/>
    <n v="0"/>
    <n v="307684"/>
    <x v="4"/>
    <x v="9"/>
    <x v="7"/>
    <x v="10"/>
  </r>
  <r>
    <x v="8"/>
    <x v="8"/>
    <s v="4th"/>
    <n v="256157"/>
    <n v="0"/>
    <n v="1170"/>
    <n v="257327"/>
    <n v="1"/>
    <n v="0"/>
    <n v="0"/>
    <n v="0.7"/>
    <n v="0.7"/>
    <n v="307684.64285714284"/>
    <n v="256157"/>
    <n v="109782"/>
    <n v="0"/>
    <n v="365939"/>
    <x v="0"/>
    <x v="10"/>
    <x v="8"/>
    <x v="11"/>
  </r>
  <r>
    <x v="8"/>
    <x v="8"/>
    <s v="7th"/>
    <s v=" "/>
    <s v=" "/>
    <s v=" "/>
    <s v=" "/>
    <n v="1"/>
    <n v="0"/>
    <n v="0"/>
    <n v="0.7"/>
    <n v="0.7"/>
    <n v="307684.64285714284"/>
    <n v="215379"/>
    <n v="92305"/>
    <n v="0"/>
    <n v="307684"/>
    <x v="5"/>
    <x v="11"/>
    <x v="1"/>
    <x v="12"/>
  </r>
  <r>
    <x v="8"/>
    <x v="8"/>
    <s v="9th"/>
    <n v="284035"/>
    <n v="0"/>
    <n v="243"/>
    <n v="284278"/>
    <n v="1"/>
    <n v="0"/>
    <n v="0"/>
    <n v="0.7"/>
    <n v="0.7"/>
    <n v="307684.64285714284"/>
    <n v="284035"/>
    <n v="121729"/>
    <n v="0"/>
    <n v="405764"/>
    <x v="0"/>
    <x v="12"/>
    <x v="9"/>
    <x v="13"/>
  </r>
  <r>
    <x v="8"/>
    <x v="8"/>
    <s v="11th"/>
    <n v="0"/>
    <n v="191780"/>
    <n v="31701"/>
    <n v="223481"/>
    <n v="0"/>
    <n v="1"/>
    <n v="0"/>
    <n v="0.7"/>
    <n v="0.7"/>
    <n v="307684.64285714284"/>
    <n v="92305"/>
    <n v="215379"/>
    <n v="0"/>
    <n v="307684"/>
    <x v="4"/>
    <x v="13"/>
    <x v="10"/>
    <x v="14"/>
  </r>
  <r>
    <x v="8"/>
    <x v="8"/>
    <s v="17th"/>
    <n v="0"/>
    <n v="178690"/>
    <n v="734"/>
    <n v="179424"/>
    <n v="0"/>
    <n v="1"/>
    <n v="0"/>
    <n v="0.7"/>
    <n v="0.7"/>
    <n v="307684.64285714284"/>
    <n v="92305"/>
    <n v="215379"/>
    <n v="0"/>
    <n v="307684"/>
    <x v="4"/>
    <x v="14"/>
    <x v="11"/>
    <x v="15"/>
  </r>
  <r>
    <x v="8"/>
    <x v="8"/>
    <s v="19th"/>
    <s v=" "/>
    <s v=" "/>
    <s v=" "/>
    <s v=" "/>
    <n v="0"/>
    <n v="1"/>
    <n v="0"/>
    <n v="0.7"/>
    <n v="0.7"/>
    <n v="307684.64285714284"/>
    <n v="92305"/>
    <n v="215379"/>
    <n v="0"/>
    <n v="307684"/>
    <x v="4"/>
    <x v="15"/>
    <x v="1"/>
    <x v="12"/>
  </r>
  <r>
    <x v="8"/>
    <x v="8"/>
    <s v="21st"/>
    <n v="146507"/>
    <n v="0"/>
    <n v="54736"/>
    <n v="201243"/>
    <n v="1"/>
    <n v="0"/>
    <n v="0"/>
    <n v="0.7"/>
    <n v="0.7"/>
    <n v="307684.64285714284"/>
    <n v="215379"/>
    <n v="92305"/>
    <n v="0"/>
    <n v="307684"/>
    <x v="6"/>
    <x v="11"/>
    <x v="12"/>
    <x v="16"/>
  </r>
  <r>
    <x v="8"/>
    <x v="8"/>
    <s v="23rd"/>
    <s v=" "/>
    <s v=" "/>
    <s v=" "/>
    <s v=" "/>
    <n v="0"/>
    <n v="1"/>
    <n v="0"/>
    <n v="0.7"/>
    <n v="0.7"/>
    <n v="307684.64285714284"/>
    <n v="92305"/>
    <n v="215379"/>
    <n v="0"/>
    <n v="307684"/>
    <x v="4"/>
    <x v="15"/>
    <x v="1"/>
    <x v="12"/>
  </r>
  <r>
    <x v="8"/>
    <x v="8"/>
    <s v="24th"/>
    <s v=" "/>
    <s v=" "/>
    <s v=" "/>
    <s v=" "/>
    <n v="1"/>
    <n v="0"/>
    <n v="0"/>
    <n v="0.7"/>
    <n v="0.7"/>
    <n v="307684.64285714284"/>
    <n v="215379"/>
    <n v="92305"/>
    <n v="0"/>
    <n v="307684"/>
    <x v="5"/>
    <x v="11"/>
    <x v="1"/>
    <x v="12"/>
  </r>
  <r>
    <x v="8"/>
    <x v="8"/>
    <s v="25th"/>
    <s v=" "/>
    <s v=" "/>
    <s v=" "/>
    <s v=" "/>
    <n v="1"/>
    <n v="0"/>
    <n v="0"/>
    <n v="0.7"/>
    <n v="0.7"/>
    <n v="307684.64285714284"/>
    <n v="215379"/>
    <n v="92305"/>
    <n v="0"/>
    <n v="307684"/>
    <x v="5"/>
    <x v="11"/>
    <x v="1"/>
    <x v="12"/>
  </r>
  <r>
    <x v="9"/>
    <x v="9"/>
    <s v="1st"/>
    <n v="188347"/>
    <n v="0"/>
    <n v="0"/>
    <n v="188347"/>
    <n v="1"/>
    <n v="0"/>
    <n v="0"/>
    <n v="0.7"/>
    <n v="0.7"/>
    <n v="236321.28571428571"/>
    <n v="188347"/>
    <n v="80720"/>
    <n v="0"/>
    <n v="269067"/>
    <x v="0"/>
    <x v="16"/>
    <x v="1"/>
    <x v="17"/>
  </r>
  <r>
    <x v="9"/>
    <x v="9"/>
    <s v="5th"/>
    <n v="0"/>
    <n v="201773"/>
    <n v="0"/>
    <n v="201773"/>
    <n v="0"/>
    <n v="1"/>
    <n v="0"/>
    <n v="0.7"/>
    <n v="0.7"/>
    <n v="236321.28571428571"/>
    <n v="86474"/>
    <n v="201773"/>
    <n v="0"/>
    <n v="288247"/>
    <x v="7"/>
    <x v="1"/>
    <x v="1"/>
    <x v="18"/>
  </r>
  <r>
    <x v="9"/>
    <x v="9"/>
    <s v="6th"/>
    <n v="267542"/>
    <n v="0"/>
    <n v="77"/>
    <n v="267619"/>
    <n v="1"/>
    <n v="0"/>
    <n v="0"/>
    <n v="0.7"/>
    <n v="0.7"/>
    <n v="236321.28571428571"/>
    <n v="267542"/>
    <n v="114661"/>
    <n v="0"/>
    <n v="382203"/>
    <x v="0"/>
    <x v="17"/>
    <x v="13"/>
    <x v="19"/>
  </r>
  <r>
    <x v="9"/>
    <x v="9"/>
    <s v="7th"/>
    <n v="258982"/>
    <n v="0"/>
    <n v="0"/>
    <n v="258982"/>
    <n v="1"/>
    <n v="0"/>
    <n v="0"/>
    <n v="0.7"/>
    <n v="0.7"/>
    <n v="236321.28571428571"/>
    <n v="258982"/>
    <n v="110992"/>
    <n v="0"/>
    <n v="369974"/>
    <x v="0"/>
    <x v="18"/>
    <x v="1"/>
    <x v="20"/>
  </r>
  <r>
    <x v="9"/>
    <x v="9"/>
    <s v="10th"/>
    <n v="219136"/>
    <n v="0"/>
    <n v="0"/>
    <n v="219136"/>
    <n v="1"/>
    <n v="0"/>
    <n v="0"/>
    <n v="0.7"/>
    <n v="0.7"/>
    <n v="236321.28571428571"/>
    <n v="219136"/>
    <n v="93915"/>
    <n v="0"/>
    <n v="313051"/>
    <x v="0"/>
    <x v="19"/>
    <x v="1"/>
    <x v="21"/>
  </r>
  <r>
    <x v="9"/>
    <x v="9"/>
    <s v="13th"/>
    <n v="0"/>
    <n v="170657"/>
    <n v="0"/>
    <n v="170657"/>
    <n v="0"/>
    <n v="1"/>
    <n v="0"/>
    <n v="0.7"/>
    <n v="0.7"/>
    <n v="236321.28571428571"/>
    <n v="73139"/>
    <n v="170657"/>
    <n v="0"/>
    <n v="243796"/>
    <x v="8"/>
    <x v="1"/>
    <x v="1"/>
    <x v="22"/>
  </r>
  <r>
    <x v="10"/>
    <x v="10"/>
    <s v="n/a"/>
    <n v="0"/>
    <n v="0"/>
    <n v="0"/>
    <n v="0"/>
    <n v="0"/>
    <n v="0"/>
    <n v="0"/>
    <n v="0.7"/>
    <n v="0.7"/>
    <n v="208285"/>
    <n v="0"/>
    <n v="0"/>
    <n v="0"/>
    <n v="0"/>
    <x v="0"/>
    <x v="1"/>
    <x v="1"/>
    <x v="1"/>
  </r>
  <r>
    <x v="11"/>
    <x v="11"/>
    <s v="n/a"/>
    <n v="0"/>
    <n v="0"/>
    <n v="0"/>
    <n v="0"/>
    <n v="0"/>
    <n v="0"/>
    <n v="0"/>
    <n v="0.7"/>
    <n v="0.7"/>
    <n v="286213"/>
    <n v="0"/>
    <n v="0"/>
    <n v="0"/>
    <n v="0"/>
    <x v="0"/>
    <x v="1"/>
    <x v="1"/>
    <x v="1"/>
  </r>
  <r>
    <x v="12"/>
    <x v="12"/>
    <s v="2nd"/>
    <n v="0"/>
    <n v="207535"/>
    <n v="26990"/>
    <n v="234525"/>
    <n v="0"/>
    <n v="1"/>
    <n v="0"/>
    <n v="0.7"/>
    <n v="0.7"/>
    <n v="264118.88888888888"/>
    <n v="88944"/>
    <n v="207535"/>
    <n v="0"/>
    <n v="296479"/>
    <x v="9"/>
    <x v="1"/>
    <x v="14"/>
    <x v="23"/>
  </r>
  <r>
    <x v="13"/>
    <x v="13"/>
    <s v="n/a"/>
    <n v="0"/>
    <n v="0"/>
    <n v="0"/>
    <n v="0"/>
    <n v="0"/>
    <n v="0"/>
    <n v="0"/>
    <n v="0.7"/>
    <n v="0.7"/>
    <n v="268472.33333333331"/>
    <n v="0"/>
    <n v="0"/>
    <n v="0"/>
    <n v="0"/>
    <x v="0"/>
    <x v="1"/>
    <x v="1"/>
    <x v="1"/>
  </r>
  <r>
    <x v="14"/>
    <x v="14"/>
    <s v="n/a"/>
    <n v="0"/>
    <n v="0"/>
    <n v="0"/>
    <n v="0"/>
    <n v="0"/>
    <n v="0"/>
    <n v="0"/>
    <n v="0.7"/>
    <n v="0.7"/>
    <n v="291632.2"/>
    <n v="0"/>
    <n v="0"/>
    <n v="0"/>
    <n v="0"/>
    <x v="0"/>
    <x v="1"/>
    <x v="1"/>
    <x v="1"/>
  </r>
  <r>
    <x v="15"/>
    <x v="15"/>
    <s v="1st"/>
    <n v="239776"/>
    <n v="0"/>
    <n v="24517"/>
    <n v="264293"/>
    <n v="1"/>
    <n v="0"/>
    <n v="0"/>
    <n v="0.7"/>
    <n v="0.7"/>
    <n v="297363.33333333331"/>
    <n v="239776"/>
    <n v="102761"/>
    <n v="0"/>
    <n v="342537"/>
    <x v="0"/>
    <x v="20"/>
    <x v="15"/>
    <x v="24"/>
  </r>
  <r>
    <x v="16"/>
    <x v="16"/>
    <s v="5th"/>
    <n v="177579"/>
    <n v="0"/>
    <n v="0"/>
    <n v="177579"/>
    <n v="1"/>
    <n v="0"/>
    <n v="0"/>
    <n v="0.7"/>
    <n v="0.7"/>
    <n v="291532.79999999999"/>
    <n v="204073"/>
    <n v="87460"/>
    <n v="0"/>
    <n v="291533"/>
    <x v="10"/>
    <x v="21"/>
    <x v="1"/>
    <x v="25"/>
  </r>
  <r>
    <x v="17"/>
    <x v="17"/>
    <s v="4th"/>
    <s v=" "/>
    <s v=" "/>
    <s v=" "/>
    <s v=" "/>
    <n v="1"/>
    <n v="0"/>
    <n v="0"/>
    <n v="0.7"/>
    <n v="0.7"/>
    <n v="209769.16666666666"/>
    <n v="146838"/>
    <n v="62931"/>
    <n v="0"/>
    <n v="209769"/>
    <x v="11"/>
    <x v="22"/>
    <x v="1"/>
    <x v="26"/>
  </r>
  <r>
    <x v="18"/>
    <x v="18"/>
    <s v="n/a"/>
    <n v="0"/>
    <n v="0"/>
    <n v="0"/>
    <n v="0"/>
    <n v="0"/>
    <n v="0"/>
    <n v="0"/>
    <n v="0.7"/>
    <n v="0.7"/>
    <n v="355088"/>
    <n v="0"/>
    <n v="0"/>
    <n v="0"/>
    <n v="0"/>
    <x v="0"/>
    <x v="1"/>
    <x v="1"/>
    <x v="1"/>
  </r>
  <r>
    <x v="19"/>
    <x v="19"/>
    <s v="n/a"/>
    <n v="0"/>
    <n v="0"/>
    <n v="0"/>
    <n v="0"/>
    <n v="0"/>
    <n v="0"/>
    <n v="0"/>
    <n v="0.7"/>
    <n v="0.7"/>
    <n v="281690"/>
    <n v="0"/>
    <n v="0"/>
    <n v="0"/>
    <n v="0"/>
    <x v="0"/>
    <x v="1"/>
    <x v="1"/>
    <x v="1"/>
  </r>
  <r>
    <x v="20"/>
    <x v="20"/>
    <s v="1st"/>
    <n v="0"/>
    <n v="229465"/>
    <n v="65743"/>
    <n v="295208"/>
    <n v="0"/>
    <n v="1"/>
    <n v="0"/>
    <n v="0.7"/>
    <n v="0.7"/>
    <n v="306193.40000000002"/>
    <n v="98342"/>
    <n v="229465"/>
    <n v="0"/>
    <n v="327807"/>
    <x v="12"/>
    <x v="1"/>
    <x v="16"/>
    <x v="27"/>
  </r>
  <r>
    <x v="20"/>
    <x v="20"/>
    <s v="2nd"/>
    <n v="0"/>
    <n v="217682"/>
    <n v="70189"/>
    <n v="287871"/>
    <n v="0"/>
    <n v="1"/>
    <n v="0"/>
    <n v="0.7"/>
    <n v="0.7"/>
    <n v="306193.40000000002"/>
    <n v="93292"/>
    <n v="217682"/>
    <n v="0"/>
    <n v="310974"/>
    <x v="13"/>
    <x v="1"/>
    <x v="17"/>
    <x v="28"/>
  </r>
  <r>
    <x v="20"/>
    <x v="20"/>
    <s v="4th"/>
    <n v="0"/>
    <n v="219260"/>
    <n v="80523"/>
    <n v="299783"/>
    <n v="0"/>
    <n v="1"/>
    <n v="0"/>
    <n v="0.7"/>
    <n v="0.7"/>
    <n v="306193.40000000002"/>
    <n v="93969"/>
    <n v="219260"/>
    <n v="0"/>
    <n v="313229"/>
    <x v="14"/>
    <x v="1"/>
    <x v="18"/>
    <x v="29"/>
  </r>
  <r>
    <x v="20"/>
    <x v="20"/>
    <s v="8th"/>
    <n v="0"/>
    <n v="165852"/>
    <n v="49948"/>
    <n v="215800"/>
    <n v="0"/>
    <n v="1"/>
    <n v="0"/>
    <n v="0.7"/>
    <n v="0.7"/>
    <n v="306193.40000000002"/>
    <n v="91858"/>
    <n v="214335"/>
    <n v="0"/>
    <n v="306193"/>
    <x v="15"/>
    <x v="23"/>
    <x v="19"/>
    <x v="30"/>
  </r>
  <r>
    <x v="20"/>
    <x v="20"/>
    <s v="9th"/>
    <n v="0"/>
    <n v="218167"/>
    <n v="79659"/>
    <n v="297826"/>
    <n v="0"/>
    <n v="1"/>
    <n v="0"/>
    <n v="0.7"/>
    <n v="0.7"/>
    <n v="306193.40000000002"/>
    <n v="93500"/>
    <n v="218167"/>
    <n v="0"/>
    <n v="311667"/>
    <x v="16"/>
    <x v="1"/>
    <x v="20"/>
    <x v="31"/>
  </r>
  <r>
    <x v="21"/>
    <x v="21"/>
    <s v="n/a"/>
    <n v="0"/>
    <n v="0"/>
    <n v="0"/>
    <n v="0"/>
    <n v="0"/>
    <n v="0"/>
    <n v="0"/>
    <n v="0.7"/>
    <n v="0.7"/>
    <n v="308755.26666666666"/>
    <n v="0"/>
    <n v="0"/>
    <n v="0"/>
    <n v="0"/>
    <x v="0"/>
    <x v="1"/>
    <x v="1"/>
    <x v="1"/>
  </r>
  <r>
    <x v="22"/>
    <x v="22"/>
    <s v="n/a"/>
    <n v="0"/>
    <n v="0"/>
    <n v="0"/>
    <n v="0"/>
    <n v="0"/>
    <n v="0"/>
    <n v="0"/>
    <n v="0.7"/>
    <n v="0.7"/>
    <n v="340210.125"/>
    <n v="0"/>
    <n v="0"/>
    <n v="0"/>
    <n v="0"/>
    <x v="0"/>
    <x v="1"/>
    <x v="1"/>
    <x v="1"/>
  </r>
  <r>
    <x v="23"/>
    <x v="23"/>
    <s v="1st"/>
    <n v="219328"/>
    <n v="0"/>
    <n v="58256"/>
    <n v="277584"/>
    <n v="1"/>
    <n v="0"/>
    <n v="0"/>
    <n v="0.7"/>
    <n v="0.7"/>
    <n v="272625.5"/>
    <n v="219328"/>
    <n v="93998"/>
    <n v="0"/>
    <n v="313326"/>
    <x v="0"/>
    <x v="24"/>
    <x v="21"/>
    <x v="32"/>
  </r>
  <r>
    <x v="23"/>
    <x v="23"/>
    <s v="3rd"/>
    <n v="234874"/>
    <n v="0"/>
    <n v="58494"/>
    <n v="293368"/>
    <n v="1"/>
    <n v="0"/>
    <n v="0"/>
    <n v="0.7"/>
    <n v="0.7"/>
    <n v="272625.5"/>
    <n v="234874"/>
    <n v="100660"/>
    <n v="0"/>
    <n v="335534"/>
    <x v="0"/>
    <x v="25"/>
    <x v="22"/>
    <x v="33"/>
  </r>
  <r>
    <x v="24"/>
    <x v="24"/>
    <s v="n/a"/>
    <n v="0"/>
    <n v="0"/>
    <n v="0"/>
    <n v="0"/>
    <n v="0"/>
    <n v="0"/>
    <n v="0"/>
    <n v="0.7"/>
    <n v="0.7"/>
    <n v="296335.88888888888"/>
    <n v="0"/>
    <n v="0"/>
    <n v="0"/>
    <n v="0"/>
    <x v="0"/>
    <x v="1"/>
    <x v="1"/>
    <x v="1"/>
  </r>
  <r>
    <x v="25"/>
    <x v="25"/>
    <s v="n/a"/>
    <n v="0"/>
    <n v="0"/>
    <n v="0"/>
    <n v="0"/>
    <n v="0"/>
    <n v="0"/>
    <n v="0"/>
    <n v="0.7"/>
    <n v="0.7"/>
    <n v="444230"/>
    <n v="0"/>
    <n v="0"/>
    <n v="0"/>
    <n v="0"/>
    <x v="0"/>
    <x v="1"/>
    <x v="1"/>
    <x v="1"/>
  </r>
  <r>
    <x v="26"/>
    <x v="26"/>
    <s v="n/a"/>
    <n v="0"/>
    <n v="0"/>
    <n v="0"/>
    <n v="0"/>
    <n v="0"/>
    <n v="0"/>
    <n v="0"/>
    <n v="0.7"/>
    <n v="0.7"/>
    <n v="254990.66666666666"/>
    <n v="0"/>
    <n v="0"/>
    <n v="0"/>
    <n v="0"/>
    <x v="0"/>
    <x v="1"/>
    <x v="1"/>
    <x v="1"/>
  </r>
  <r>
    <x v="27"/>
    <x v="27"/>
    <s v="n/a"/>
    <n v="0"/>
    <n v="0"/>
    <n v="0"/>
    <n v="0"/>
    <n v="0"/>
    <n v="0"/>
    <n v="0"/>
    <n v="0.7"/>
    <n v="0.7"/>
    <n v="263811"/>
    <n v="0"/>
    <n v="0"/>
    <n v="0"/>
    <n v="0"/>
    <x v="0"/>
    <x v="1"/>
    <x v="1"/>
    <x v="1"/>
  </r>
  <r>
    <x v="28"/>
    <x v="28"/>
    <s v="n/a"/>
    <n v="0"/>
    <n v="0"/>
    <n v="0"/>
    <n v="0"/>
    <n v="0"/>
    <n v="0"/>
    <n v="0"/>
    <n v="0.7"/>
    <n v="0.7"/>
    <n v="325783"/>
    <n v="0"/>
    <n v="0"/>
    <n v="0"/>
    <n v="0"/>
    <x v="0"/>
    <x v="1"/>
    <x v="1"/>
    <x v="1"/>
  </r>
  <r>
    <x v="29"/>
    <x v="29"/>
    <s v="10th"/>
    <n v="0"/>
    <n v="155697"/>
    <n v="5016"/>
    <n v="160713"/>
    <n v="0"/>
    <n v="1"/>
    <n v="0"/>
    <n v="0.7"/>
    <n v="0.7"/>
    <n v="260323.5"/>
    <n v="78097"/>
    <n v="182226"/>
    <n v="0"/>
    <n v="260323"/>
    <x v="17"/>
    <x v="26"/>
    <x v="23"/>
    <x v="34"/>
  </r>
  <r>
    <x v="30"/>
    <x v="30"/>
    <s v="n/a"/>
    <n v="0"/>
    <n v="0"/>
    <n v="0"/>
    <n v="0"/>
    <n v="0"/>
    <n v="0"/>
    <n v="0"/>
    <n v="0.7"/>
    <n v="0.7"/>
    <n v="247633"/>
    <n v="0"/>
    <n v="0"/>
    <n v="0"/>
    <n v="0"/>
    <x v="0"/>
    <x v="1"/>
    <x v="1"/>
    <x v="1"/>
  </r>
  <r>
    <x v="31"/>
    <x v="31"/>
    <s v="6th"/>
    <n v="0"/>
    <n v="125127"/>
    <n v="59830"/>
    <n v="184957"/>
    <n v="0"/>
    <n v="1"/>
    <n v="0"/>
    <n v="0.7"/>
    <n v="0.7"/>
    <n v="259420.73076923078"/>
    <n v="77826"/>
    <n v="181595"/>
    <n v="0"/>
    <n v="259421"/>
    <x v="18"/>
    <x v="27"/>
    <x v="24"/>
    <x v="35"/>
  </r>
  <r>
    <x v="31"/>
    <x v="31"/>
    <s v="11th"/>
    <n v="0"/>
    <n v="134175"/>
    <n v="67852"/>
    <n v="202027"/>
    <n v="0"/>
    <n v="1"/>
    <n v="0"/>
    <n v="0.7"/>
    <n v="0.7"/>
    <n v="259420.73076923078"/>
    <n v="77826"/>
    <n v="181595"/>
    <n v="0"/>
    <n v="259421"/>
    <x v="18"/>
    <x v="28"/>
    <x v="25"/>
    <x v="36"/>
  </r>
  <r>
    <x v="31"/>
    <x v="31"/>
    <s v="25th"/>
    <n v="155163"/>
    <n v="0"/>
    <n v="160717"/>
    <n v="315880"/>
    <n v="1"/>
    <n v="0"/>
    <n v="0"/>
    <n v="0.7"/>
    <n v="0.7"/>
    <n v="259420.73076923078"/>
    <n v="181595"/>
    <n v="160717"/>
    <n v="0"/>
    <n v="342312"/>
    <x v="19"/>
    <x v="29"/>
    <x v="26"/>
    <x v="37"/>
  </r>
  <r>
    <x v="32"/>
    <x v="32"/>
    <s v="n/a"/>
    <n v="0"/>
    <n v="0"/>
    <n v="0"/>
    <n v="0"/>
    <n v="0"/>
    <n v="0"/>
    <n v="0"/>
    <n v="0.7"/>
    <n v="0.7"/>
    <n v="262543.92307692306"/>
    <n v="0"/>
    <n v="0"/>
    <n v="0"/>
    <n v="0"/>
    <x v="0"/>
    <x v="1"/>
    <x v="1"/>
    <x v="1"/>
  </r>
  <r>
    <x v="33"/>
    <x v="33"/>
    <s v="n/a"/>
    <n v="0"/>
    <n v="0"/>
    <n v="0"/>
    <n v="0"/>
    <n v="0"/>
    <n v="0"/>
    <n v="0"/>
    <n v="0.7"/>
    <n v="0.7"/>
    <n v="310814"/>
    <n v="0"/>
    <n v="0"/>
    <n v="0"/>
    <n v="0"/>
    <x v="0"/>
    <x v="1"/>
    <x v="1"/>
    <x v="1"/>
  </r>
  <r>
    <x v="34"/>
    <x v="34"/>
    <s v="6th"/>
    <n v="0"/>
    <n v="223842"/>
    <n v="145"/>
    <n v="223987"/>
    <n v="0"/>
    <n v="1"/>
    <n v="0"/>
    <n v="0.7"/>
    <n v="0.7"/>
    <n v="296071.75"/>
    <n v="95932"/>
    <n v="223842"/>
    <n v="0"/>
    <n v="319774"/>
    <x v="20"/>
    <x v="1"/>
    <x v="27"/>
    <x v="38"/>
  </r>
  <r>
    <x v="34"/>
    <x v="34"/>
    <s v="11th"/>
    <n v="0"/>
    <n v="222371"/>
    <n v="0"/>
    <n v="222371"/>
    <n v="0"/>
    <n v="1"/>
    <n v="0"/>
    <n v="0.7"/>
    <n v="0.7"/>
    <n v="296071.75"/>
    <n v="95302"/>
    <n v="222371"/>
    <n v="0"/>
    <n v="317673"/>
    <x v="21"/>
    <x v="1"/>
    <x v="1"/>
    <x v="39"/>
  </r>
  <r>
    <x v="35"/>
    <x v="35"/>
    <s v="3rd"/>
    <n v="215510"/>
    <n v="0"/>
    <n v="46621"/>
    <n v="262131"/>
    <n v="1"/>
    <n v="0"/>
    <n v="0"/>
    <n v="0.7"/>
    <n v="0.7"/>
    <n v="285541.66666666669"/>
    <n v="215510"/>
    <n v="92361"/>
    <n v="0"/>
    <n v="307871"/>
    <x v="0"/>
    <x v="30"/>
    <x v="28"/>
    <x v="40"/>
  </r>
  <r>
    <x v="35"/>
    <x v="35"/>
    <s v="4th"/>
    <n v="198985"/>
    <n v="0"/>
    <n v="56869"/>
    <n v="255854"/>
    <n v="1"/>
    <n v="0"/>
    <n v="0"/>
    <n v="0.7"/>
    <n v="0.7"/>
    <n v="285541.66666666669"/>
    <n v="199879"/>
    <n v="85662"/>
    <n v="0"/>
    <n v="285541"/>
    <x v="22"/>
    <x v="31"/>
    <x v="29"/>
    <x v="41"/>
  </r>
  <r>
    <x v="36"/>
    <x v="36"/>
    <s v="n/a"/>
    <n v="0"/>
    <n v="0"/>
    <n v="0"/>
    <n v="0"/>
    <n v="0"/>
    <n v="0"/>
    <n v="0"/>
    <n v="0.7"/>
    <n v="0.7"/>
    <n v="354461.2"/>
    <n v="0"/>
    <n v="0"/>
    <n v="0"/>
    <n v="0"/>
    <x v="0"/>
    <x v="1"/>
    <x v="1"/>
    <x v="1"/>
  </r>
  <r>
    <x v="37"/>
    <x v="37"/>
    <s v="5th"/>
    <n v="192852"/>
    <n v="0"/>
    <n v="26239"/>
    <n v="219091"/>
    <n v="1"/>
    <n v="0"/>
    <n v="0"/>
    <n v="0.7"/>
    <n v="0.7"/>
    <n v="298021.76923076925"/>
    <n v="208615"/>
    <n v="89406"/>
    <n v="0"/>
    <n v="298021"/>
    <x v="23"/>
    <x v="32"/>
    <x v="30"/>
    <x v="42"/>
  </r>
  <r>
    <x v="37"/>
    <x v="37"/>
    <s v="10th"/>
    <n v="191967"/>
    <n v="0"/>
    <n v="14805"/>
    <n v="206772"/>
    <n v="1"/>
    <n v="0"/>
    <n v="0"/>
    <n v="0.7"/>
    <n v="0.7"/>
    <n v="298021.76923076925"/>
    <n v="208615"/>
    <n v="89406"/>
    <n v="0"/>
    <n v="298021"/>
    <x v="24"/>
    <x v="32"/>
    <x v="31"/>
    <x v="43"/>
  </r>
  <r>
    <x v="37"/>
    <x v="37"/>
    <s v="11th"/>
    <n v="0"/>
    <n v="171147"/>
    <n v="10105"/>
    <n v="181252"/>
    <n v="0"/>
    <n v="1"/>
    <n v="0"/>
    <n v="0.7"/>
    <n v="0.7"/>
    <n v="298021.76923076925"/>
    <n v="89406"/>
    <n v="208615"/>
    <n v="0"/>
    <n v="298021"/>
    <x v="25"/>
    <x v="33"/>
    <x v="32"/>
    <x v="44"/>
  </r>
  <r>
    <x v="37"/>
    <x v="37"/>
    <s v="12th"/>
    <n v="0"/>
    <n v="204504"/>
    <n v="0"/>
    <n v="204504"/>
    <n v="0"/>
    <n v="1"/>
    <n v="0"/>
    <n v="0.7"/>
    <n v="0.7"/>
    <n v="298021.76923076925"/>
    <n v="89406"/>
    <n v="208615"/>
    <n v="0"/>
    <n v="298021"/>
    <x v="25"/>
    <x v="34"/>
    <x v="1"/>
    <x v="45"/>
  </r>
  <r>
    <x v="37"/>
    <x v="37"/>
    <s v="14th"/>
    <n v="0"/>
    <n v="220139"/>
    <n v="0"/>
    <n v="220139"/>
    <n v="0"/>
    <n v="1"/>
    <n v="0"/>
    <n v="0.7"/>
    <n v="0.7"/>
    <n v="298021.76923076925"/>
    <n v="94345"/>
    <n v="220139"/>
    <n v="0"/>
    <n v="314484"/>
    <x v="26"/>
    <x v="1"/>
    <x v="1"/>
    <x v="46"/>
  </r>
  <r>
    <x v="37"/>
    <x v="37"/>
    <s v="19th"/>
    <n v="224274"/>
    <n v="0"/>
    <n v="20820"/>
    <n v="245094"/>
    <n v="1"/>
    <n v="0"/>
    <n v="0"/>
    <n v="0.7"/>
    <n v="0.7"/>
    <n v="298021.76923076925"/>
    <n v="224274"/>
    <n v="96117"/>
    <n v="0"/>
    <n v="320391"/>
    <x v="0"/>
    <x v="35"/>
    <x v="33"/>
    <x v="47"/>
  </r>
  <r>
    <x v="38"/>
    <x v="38"/>
    <s v="n/a"/>
    <n v="0"/>
    <n v="0"/>
    <n v="0"/>
    <n v="0"/>
    <n v="0"/>
    <n v="0"/>
    <n v="0"/>
    <n v="0.7"/>
    <n v="0.7"/>
    <n v="201087.5"/>
    <n v="0"/>
    <n v="0"/>
    <n v="0"/>
    <n v="0"/>
    <x v="0"/>
    <x v="1"/>
    <x v="1"/>
    <x v="1"/>
  </r>
  <r>
    <x v="39"/>
    <x v="39"/>
    <s v="1st"/>
    <n v="186448"/>
    <n v="0"/>
    <n v="25860"/>
    <n v="212308"/>
    <n v="1"/>
    <n v="0"/>
    <n v="0"/>
    <n v="0.7"/>
    <n v="0.7"/>
    <n v="258702.75"/>
    <n v="186448"/>
    <n v="79906"/>
    <n v="0"/>
    <n v="266354"/>
    <x v="0"/>
    <x v="36"/>
    <x v="34"/>
    <x v="48"/>
  </r>
  <r>
    <x v="39"/>
    <x v="39"/>
    <s v="3rd"/>
    <n v="191052"/>
    <n v="0"/>
    <n v="947"/>
    <n v="191999"/>
    <n v="1"/>
    <n v="0"/>
    <n v="0"/>
    <n v="0.7"/>
    <n v="0.7"/>
    <n v="258702.75"/>
    <n v="191052"/>
    <n v="81879"/>
    <n v="0"/>
    <n v="272931"/>
    <x v="0"/>
    <x v="37"/>
    <x v="35"/>
    <x v="49"/>
  </r>
  <r>
    <x v="40"/>
    <x v="40"/>
    <s v="n/a"/>
    <n v="0"/>
    <n v="0"/>
    <n v="0"/>
    <n v="0"/>
    <n v="0"/>
    <n v="0"/>
    <n v="0"/>
    <n v="0.7"/>
    <n v="0.7"/>
    <n v="389468"/>
    <n v="0"/>
    <n v="0"/>
    <n v="0"/>
    <n v="0"/>
    <x v="0"/>
    <x v="1"/>
    <x v="1"/>
    <x v="1"/>
  </r>
  <r>
    <x v="41"/>
    <x v="41"/>
    <s v="7th"/>
    <n v="232404"/>
    <n v="0"/>
    <n v="0"/>
    <n v="232404"/>
    <n v="1"/>
    <n v="0"/>
    <n v="0"/>
    <n v="0.7"/>
    <n v="0.7"/>
    <n v="248291.75"/>
    <n v="232404"/>
    <n v="99602"/>
    <n v="0"/>
    <n v="332006"/>
    <x v="0"/>
    <x v="38"/>
    <x v="1"/>
    <x v="50"/>
  </r>
  <r>
    <x v="42"/>
    <x v="42"/>
    <s v="3rd"/>
    <n v="180099"/>
    <n v="0"/>
    <n v="30253"/>
    <n v="210352"/>
    <n v="1"/>
    <n v="0"/>
    <n v="0"/>
    <n v="0.7"/>
    <n v="0.7"/>
    <n v="229850.12"/>
    <n v="180099"/>
    <n v="77185"/>
    <n v="0"/>
    <n v="257284"/>
    <x v="0"/>
    <x v="39"/>
    <x v="36"/>
    <x v="51"/>
  </r>
  <r>
    <x v="42"/>
    <x v="42"/>
    <s v="10th"/>
    <n v="182113"/>
    <n v="0"/>
    <n v="49530"/>
    <n v="231643"/>
    <n v="1"/>
    <n v="0"/>
    <n v="0"/>
    <n v="0.7"/>
    <n v="0.7"/>
    <n v="229850.12"/>
    <n v="182113"/>
    <n v="78048"/>
    <n v="0"/>
    <n v="260161"/>
    <x v="0"/>
    <x v="40"/>
    <x v="37"/>
    <x v="52"/>
  </r>
  <r>
    <x v="42"/>
    <x v="42"/>
    <s v="13th"/>
    <n v="189448"/>
    <n v="0"/>
    <n v="15793"/>
    <n v="205241"/>
    <n v="1"/>
    <n v="0"/>
    <n v="0"/>
    <n v="0.7"/>
    <n v="0.7"/>
    <n v="229850.12"/>
    <n v="189448"/>
    <n v="81192"/>
    <n v="0"/>
    <n v="270640"/>
    <x v="0"/>
    <x v="41"/>
    <x v="38"/>
    <x v="53"/>
  </r>
  <r>
    <x v="42"/>
    <x v="42"/>
    <s v="14th"/>
    <n v="173668"/>
    <n v="0"/>
    <n v="0"/>
    <n v="173668"/>
    <n v="1"/>
    <n v="0"/>
    <n v="0"/>
    <n v="0.7"/>
    <n v="0.7"/>
    <n v="229850.12"/>
    <n v="173668"/>
    <n v="74429"/>
    <n v="0"/>
    <n v="248097"/>
    <x v="0"/>
    <x v="42"/>
    <x v="1"/>
    <x v="54"/>
  </r>
  <r>
    <x v="42"/>
    <x v="42"/>
    <s v="18th"/>
    <n v="0"/>
    <n v="136018"/>
    <n v="16970"/>
    <n v="152988"/>
    <n v="0"/>
    <n v="1"/>
    <n v="0"/>
    <n v="0.7"/>
    <n v="0.7"/>
    <n v="229850.12"/>
    <n v="68955"/>
    <n v="160895"/>
    <n v="0"/>
    <n v="229850"/>
    <x v="27"/>
    <x v="43"/>
    <x v="39"/>
    <x v="55"/>
  </r>
  <r>
    <x v="42"/>
    <x v="42"/>
    <s v="29th"/>
    <n v="0"/>
    <n v="78256"/>
    <n v="4868"/>
    <n v="83124"/>
    <n v="0"/>
    <n v="1"/>
    <n v="0"/>
    <n v="0.7"/>
    <n v="0.7"/>
    <n v="229850.12"/>
    <n v="68955"/>
    <n v="160895"/>
    <n v="0"/>
    <n v="229850"/>
    <x v="27"/>
    <x v="44"/>
    <x v="40"/>
    <x v="56"/>
  </r>
  <r>
    <x v="42"/>
    <x v="42"/>
    <s v="30th"/>
    <n v="0"/>
    <n v="144513"/>
    <n v="10821"/>
    <n v="155334"/>
    <n v="0"/>
    <n v="1"/>
    <n v="0"/>
    <n v="0.7"/>
    <n v="0.7"/>
    <n v="229850.12"/>
    <n v="68955"/>
    <n v="160895"/>
    <n v="0"/>
    <n v="229850"/>
    <x v="27"/>
    <x v="45"/>
    <x v="41"/>
    <x v="57"/>
  </r>
  <r>
    <x v="43"/>
    <x v="43"/>
    <s v="n/a"/>
    <n v="0"/>
    <n v="0"/>
    <n v="0"/>
    <n v="0"/>
    <n v="0"/>
    <n v="0"/>
    <n v="0"/>
    <n v="0.7"/>
    <n v="0.7"/>
    <n v="302952.33333333331"/>
    <n v="0"/>
    <n v="0"/>
    <n v="0"/>
    <n v="0"/>
    <x v="0"/>
    <x v="1"/>
    <x v="1"/>
    <x v="1"/>
  </r>
  <r>
    <x v="44"/>
    <x v="44"/>
    <s v="n/a"/>
    <n v="0"/>
    <n v="0"/>
    <n v="0"/>
    <n v="0"/>
    <n v="0"/>
    <n v="0"/>
    <n v="0"/>
    <n v="0.7"/>
    <n v="0.7"/>
    <n v="305008"/>
    <n v="0"/>
    <n v="0"/>
    <n v="0"/>
    <n v="0"/>
    <x v="0"/>
    <x v="1"/>
    <x v="1"/>
    <x v="1"/>
  </r>
  <r>
    <x v="45"/>
    <x v="45"/>
    <s v="1st"/>
    <n v="225071"/>
    <n v="0"/>
    <n v="61463"/>
    <n v="286534"/>
    <n v="1"/>
    <n v="0"/>
    <n v="0"/>
    <n v="0.7"/>
    <n v="0.7"/>
    <n v="274770.875"/>
    <n v="225071"/>
    <n v="96459"/>
    <n v="0"/>
    <n v="321530"/>
    <x v="0"/>
    <x v="46"/>
    <x v="42"/>
    <x v="58"/>
  </r>
  <r>
    <x v="45"/>
    <x v="45"/>
    <s v="6th"/>
    <n v="206560"/>
    <n v="0"/>
    <n v="7088"/>
    <n v="213648"/>
    <n v="1"/>
    <n v="0"/>
    <n v="0"/>
    <n v="0.7"/>
    <n v="0.7"/>
    <n v="274770.875"/>
    <n v="206560"/>
    <n v="88526"/>
    <n v="0"/>
    <n v="295086"/>
    <x v="0"/>
    <x v="47"/>
    <x v="43"/>
    <x v="59"/>
  </r>
  <r>
    <x v="45"/>
    <x v="45"/>
    <s v="7th"/>
    <n v="230765"/>
    <n v="0"/>
    <n v="74893"/>
    <n v="305658"/>
    <n v="1"/>
    <n v="0"/>
    <n v="0"/>
    <n v="0.7"/>
    <n v="0.7"/>
    <n v="274770.875"/>
    <n v="230765"/>
    <n v="98899"/>
    <n v="0"/>
    <n v="329664"/>
    <x v="0"/>
    <x v="48"/>
    <x v="44"/>
    <x v="60"/>
  </r>
  <r>
    <x v="46"/>
    <x v="46"/>
    <s v="n/a"/>
    <n v="0"/>
    <n v="0"/>
    <n v="0"/>
    <n v="0"/>
    <n v="0"/>
    <n v="0"/>
    <n v="0"/>
    <n v="0.7"/>
    <n v="0.7"/>
    <n v="303332.77777777775"/>
    <n v="0"/>
    <n v="0"/>
    <n v="0"/>
    <n v="0"/>
    <x v="0"/>
    <x v="1"/>
    <x v="1"/>
    <x v="1"/>
  </r>
  <r>
    <x v="47"/>
    <x v="47"/>
    <s v="n/a"/>
    <n v="0"/>
    <n v="0"/>
    <n v="0"/>
    <n v="0"/>
    <n v="0"/>
    <n v="0"/>
    <n v="0"/>
    <n v="0.7"/>
    <n v="0.7"/>
    <n v="240552"/>
    <n v="0"/>
    <n v="0"/>
    <n v="0"/>
    <n v="0"/>
    <x v="0"/>
    <x v="1"/>
    <x v="1"/>
    <x v="1"/>
  </r>
  <r>
    <x v="48"/>
    <x v="48"/>
    <s v="7th"/>
    <n v="0"/>
    <n v="241306"/>
    <n v="40446"/>
    <n v="281752"/>
    <n v="0"/>
    <n v="1"/>
    <n v="0"/>
    <n v="0.7"/>
    <n v="0.7"/>
    <n v="362837.28571428574"/>
    <n v="108851"/>
    <n v="253986"/>
    <n v="0"/>
    <n v="362837"/>
    <x v="28"/>
    <x v="49"/>
    <x v="45"/>
    <x v="61"/>
  </r>
  <r>
    <x v="49"/>
    <x v="49"/>
    <s v="n/a"/>
    <n v="0"/>
    <n v="0"/>
    <n v="0"/>
    <n v="0"/>
    <n v="0"/>
    <n v="0"/>
    <n v="0"/>
    <n v="0.7"/>
    <n v="0.7"/>
    <n v="239163"/>
    <n v="0"/>
    <n v="0"/>
    <n v="0"/>
    <n v="0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30">
        <item x="0"/>
        <item x="22"/>
        <item x="23"/>
        <item x="24"/>
        <item x="19"/>
        <item x="10"/>
        <item x="2"/>
        <item x="6"/>
        <item x="27"/>
        <item x="3"/>
        <item x="8"/>
        <item x="18"/>
        <item x="17"/>
        <item x="1"/>
        <item x="7"/>
        <item x="9"/>
        <item x="25"/>
        <item x="15"/>
        <item x="4"/>
        <item x="13"/>
        <item x="16"/>
        <item x="14"/>
        <item x="26"/>
        <item x="21"/>
        <item x="20"/>
        <item x="12"/>
        <item x="28"/>
        <item x="11"/>
        <item x="5"/>
        <item t="default"/>
      </items>
    </pivotField>
    <pivotField dataField="1" compact="0" numFmtId="3" outline="0" showAll="0">
      <items count="51">
        <item x="1"/>
        <item x="34"/>
        <item x="49"/>
        <item x="45"/>
        <item x="13"/>
        <item x="43"/>
        <item x="26"/>
        <item x="14"/>
        <item x="33"/>
        <item x="6"/>
        <item x="7"/>
        <item x="9"/>
        <item x="28"/>
        <item x="23"/>
        <item x="27"/>
        <item x="22"/>
        <item x="42"/>
        <item x="39"/>
        <item x="2"/>
        <item x="8"/>
        <item x="40"/>
        <item x="36"/>
        <item x="16"/>
        <item x="41"/>
        <item x="37"/>
        <item x="44"/>
        <item x="31"/>
        <item x="3"/>
        <item x="21"/>
        <item x="47"/>
        <item x="32"/>
        <item x="5"/>
        <item x="11"/>
        <item x="30"/>
        <item x="19"/>
        <item x="24"/>
        <item x="35"/>
        <item x="46"/>
        <item x="48"/>
        <item x="38"/>
        <item x="25"/>
        <item x="20"/>
        <item x="10"/>
        <item x="18"/>
        <item x="0"/>
        <item x="17"/>
        <item x="12"/>
        <item x="29"/>
        <item x="4"/>
        <item x="15"/>
        <item t="default"/>
      </items>
    </pivotField>
    <pivotField dataField="1" compact="0" numFmtId="3" outline="0" showAll="0">
      <items count="47">
        <item x="26"/>
        <item x="18"/>
        <item x="20"/>
        <item x="44"/>
        <item x="17"/>
        <item x="25"/>
        <item x="16"/>
        <item x="42"/>
        <item x="24"/>
        <item x="22"/>
        <item x="21"/>
        <item x="29"/>
        <item x="12"/>
        <item x="3"/>
        <item x="19"/>
        <item x="37"/>
        <item x="28"/>
        <item x="2"/>
        <item x="45"/>
        <item x="6"/>
        <item x="10"/>
        <item x="36"/>
        <item x="14"/>
        <item x="30"/>
        <item x="34"/>
        <item x="15"/>
        <item x="5"/>
        <item x="4"/>
        <item x="33"/>
        <item x="39"/>
        <item x="38"/>
        <item x="31"/>
        <item x="41"/>
        <item x="32"/>
        <item x="43"/>
        <item x="23"/>
        <item x="40"/>
        <item x="0"/>
        <item x="7"/>
        <item x="8"/>
        <item x="35"/>
        <item x="11"/>
        <item x="9"/>
        <item x="27"/>
        <item x="13"/>
        <item x="1"/>
        <item t="default"/>
      </items>
    </pivotField>
    <pivotField dataField="1" compact="0" numFmtId="3" outline="0" showAll="0">
      <items count="63">
        <item x="1"/>
        <item x="29"/>
        <item x="31"/>
        <item x="28"/>
        <item x="60"/>
        <item x="37"/>
        <item x="52"/>
        <item x="41"/>
        <item x="27"/>
        <item x="2"/>
        <item x="3"/>
        <item x="58"/>
        <item x="32"/>
        <item x="9"/>
        <item x="33"/>
        <item x="40"/>
        <item x="51"/>
        <item x="7"/>
        <item x="48"/>
        <item x="36"/>
        <item x="23"/>
        <item x="53"/>
        <item x="22"/>
        <item x="54"/>
        <item x="35"/>
        <item x="57"/>
        <item x="47"/>
        <item x="55"/>
        <item x="24"/>
        <item x="42"/>
        <item x="17"/>
        <item x="49"/>
        <item x="61"/>
        <item x="59"/>
        <item x="6"/>
        <item x="14"/>
        <item x="18"/>
        <item x="5"/>
        <item x="30"/>
        <item x="43"/>
        <item x="45"/>
        <item x="21"/>
        <item x="46"/>
        <item x="39"/>
        <item x="38"/>
        <item x="50"/>
        <item x="34"/>
        <item x="16"/>
        <item x="8"/>
        <item x="11"/>
        <item x="0"/>
        <item x="20"/>
        <item x="25"/>
        <item x="19"/>
        <item x="44"/>
        <item x="13"/>
        <item x="15"/>
        <item x="10"/>
        <item x="56"/>
        <item x="26"/>
        <item x="4"/>
        <item x="12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48"/>
    <col min="4" max="5" width="10.83203125" style="1"/>
    <col min="6" max="6" width="12.1640625" style="1" customWidth="1"/>
    <col min="7" max="7" width="10.83203125" style="48" customWidth="1"/>
    <col min="8" max="9" width="10.83203125" style="51" customWidth="1"/>
    <col min="10" max="10" width="10.83203125" style="52" customWidth="1"/>
    <col min="11" max="14" width="10.83203125" style="51" customWidth="1"/>
    <col min="15" max="15" width="10.83203125" style="107"/>
    <col min="16" max="17" width="10.83203125" style="108"/>
    <col min="18" max="18" width="12.1640625" style="108" customWidth="1"/>
    <col min="19" max="19" width="5.83203125" style="29" customWidth="1"/>
    <col min="20" max="20" width="5.83203125" customWidth="1"/>
    <col min="21" max="21" width="5.83203125" style="50" customWidth="1"/>
    <col min="22" max="22" width="5.83203125" customWidth="1"/>
    <col min="23" max="23" width="10.83203125" style="113"/>
    <col min="24" max="24" width="10.83203125" style="114"/>
  </cols>
  <sheetData>
    <row r="1" spans="1:25" s="43" customFormat="1" x14ac:dyDescent="0.2">
      <c r="A1" s="31"/>
      <c r="B1" s="31" t="s">
        <v>0</v>
      </c>
      <c r="C1" s="32"/>
      <c r="D1" s="33" t="s">
        <v>116</v>
      </c>
      <c r="E1" s="34"/>
      <c r="F1" s="34"/>
      <c r="G1" s="38"/>
      <c r="H1" s="39" t="s">
        <v>118</v>
      </c>
      <c r="I1" s="40"/>
      <c r="J1" s="41" t="s">
        <v>119</v>
      </c>
      <c r="K1" s="97"/>
      <c r="L1" s="98" t="s">
        <v>171</v>
      </c>
      <c r="M1" s="98"/>
      <c r="N1" s="98"/>
      <c r="O1" s="97"/>
      <c r="P1" s="98" t="s">
        <v>172</v>
      </c>
      <c r="Q1" s="98"/>
      <c r="R1" s="99"/>
      <c r="S1" s="35"/>
      <c r="T1" s="36" t="s">
        <v>117</v>
      </c>
      <c r="U1" s="37"/>
      <c r="V1" s="37"/>
      <c r="W1" s="109" t="s">
        <v>177</v>
      </c>
      <c r="X1" s="110"/>
    </row>
    <row r="2" spans="1:25" s="47" customFormat="1" x14ac:dyDescent="0.2">
      <c r="A2" s="44" t="s">
        <v>3</v>
      </c>
      <c r="B2" s="44" t="s">
        <v>4</v>
      </c>
      <c r="C2" s="42" t="s">
        <v>6</v>
      </c>
      <c r="D2" s="31" t="s">
        <v>7</v>
      </c>
      <c r="E2" s="45" t="s">
        <v>8</v>
      </c>
      <c r="F2" s="46" t="s">
        <v>9</v>
      </c>
      <c r="G2" s="38" t="s">
        <v>121</v>
      </c>
      <c r="H2" s="40" t="s">
        <v>122</v>
      </c>
      <c r="I2" s="40" t="s">
        <v>123</v>
      </c>
      <c r="J2" s="41" t="s">
        <v>124</v>
      </c>
      <c r="K2" s="97" t="s">
        <v>160</v>
      </c>
      <c r="L2" s="98" t="s">
        <v>161</v>
      </c>
      <c r="M2" s="98" t="s">
        <v>162</v>
      </c>
      <c r="N2" s="98" t="s">
        <v>163</v>
      </c>
      <c r="O2" s="97" t="s">
        <v>173</v>
      </c>
      <c r="P2" s="98" t="s">
        <v>174</v>
      </c>
      <c r="Q2" s="98" t="s">
        <v>175</v>
      </c>
      <c r="R2" s="99" t="s">
        <v>176</v>
      </c>
      <c r="S2" s="42" t="s">
        <v>10</v>
      </c>
      <c r="T2" s="31" t="s">
        <v>11</v>
      </c>
      <c r="U2" s="31" t="s">
        <v>12</v>
      </c>
      <c r="V2" s="31" t="s">
        <v>120</v>
      </c>
      <c r="W2" s="97" t="s">
        <v>178</v>
      </c>
      <c r="X2" s="98" t="s">
        <v>179</v>
      </c>
    </row>
    <row r="3" spans="1:25" s="53" customFormat="1" x14ac:dyDescent="0.2">
      <c r="A3" t="s">
        <v>14</v>
      </c>
      <c r="B3" t="s">
        <v>15</v>
      </c>
      <c r="C3" s="48">
        <v>1079657</v>
      </c>
      <c r="D3" s="1">
        <v>708425</v>
      </c>
      <c r="E3" s="49">
        <f t="shared" ref="E3:E52" si="0">F3-D3-C3</f>
        <v>4677</v>
      </c>
      <c r="F3" s="1">
        <v>1792759</v>
      </c>
      <c r="G3" s="71">
        <v>268043</v>
      </c>
      <c r="H3" s="72">
        <v>1</v>
      </c>
      <c r="I3" s="72">
        <v>0</v>
      </c>
      <c r="J3" s="61">
        <f t="shared" ref="J3:J34" si="1">(F3-G3)/(V3-SUM(H3:I3))</f>
        <v>254119.33333333334</v>
      </c>
      <c r="K3" s="96">
        <v>0</v>
      </c>
      <c r="L3" s="96">
        <v>113494</v>
      </c>
      <c r="M3" s="96">
        <v>-3224</v>
      </c>
      <c r="N3" s="96">
        <v>110270</v>
      </c>
      <c r="O3" s="100">
        <f t="shared" ref="O3:R34" si="2">C3+K3</f>
        <v>1079657</v>
      </c>
      <c r="P3" s="101">
        <f t="shared" si="2"/>
        <v>821919</v>
      </c>
      <c r="Q3" s="102">
        <f t="shared" si="2"/>
        <v>1453</v>
      </c>
      <c r="R3" s="101">
        <f t="shared" si="2"/>
        <v>1903029</v>
      </c>
      <c r="S3" s="60">
        <f t="shared" ref="S3:S52" si="3">V3-T3-U3</f>
        <v>5</v>
      </c>
      <c r="T3" s="3">
        <v>2</v>
      </c>
      <c r="U3" s="3">
        <v>0</v>
      </c>
      <c r="V3" s="59">
        <v>7</v>
      </c>
      <c r="W3" s="111">
        <f t="shared" ref="W3:W52" si="4">O3/SUM(O3:P3)</f>
        <v>0.56776957639347569</v>
      </c>
      <c r="X3" s="112">
        <f>S3/SUM(S3:T3)</f>
        <v>0.7142857142857143</v>
      </c>
    </row>
    <row r="4" spans="1:25" s="2" customFormat="1" x14ac:dyDescent="0.2">
      <c r="A4" s="53" t="s">
        <v>17</v>
      </c>
      <c r="B4" s="53" t="s">
        <v>18</v>
      </c>
      <c r="C4" s="48">
        <v>213216</v>
      </c>
      <c r="D4" s="1">
        <v>67074</v>
      </c>
      <c r="E4" s="49">
        <f t="shared" si="0"/>
        <v>19706</v>
      </c>
      <c r="F4" s="1">
        <v>299996</v>
      </c>
      <c r="G4" s="71">
        <v>0</v>
      </c>
      <c r="H4" s="72">
        <v>0</v>
      </c>
      <c r="I4" s="72">
        <v>0</v>
      </c>
      <c r="J4" s="61">
        <f t="shared" si="1"/>
        <v>299996</v>
      </c>
      <c r="K4" s="96">
        <v>0</v>
      </c>
      <c r="L4" s="96">
        <v>0</v>
      </c>
      <c r="M4" s="96">
        <v>0</v>
      </c>
      <c r="N4" s="96">
        <v>0</v>
      </c>
      <c r="O4" s="100">
        <f t="shared" si="2"/>
        <v>213216</v>
      </c>
      <c r="P4" s="101">
        <f t="shared" si="2"/>
        <v>67074</v>
      </c>
      <c r="Q4" s="102">
        <f t="shared" si="2"/>
        <v>19706</v>
      </c>
      <c r="R4" s="101">
        <f t="shared" si="2"/>
        <v>299996</v>
      </c>
      <c r="S4" s="60">
        <f t="shared" si="3"/>
        <v>1</v>
      </c>
      <c r="T4" s="3">
        <v>0</v>
      </c>
      <c r="U4" s="3">
        <v>0</v>
      </c>
      <c r="V4" s="59">
        <v>1</v>
      </c>
      <c r="W4" s="111">
        <f t="shared" si="4"/>
        <v>0.76069784865674839</v>
      </c>
      <c r="X4" s="112">
        <f t="shared" ref="X4:X52" si="5">S4/SUM(S4:T4)</f>
        <v>1</v>
      </c>
    </row>
    <row r="5" spans="1:25" s="2" customFormat="1" x14ac:dyDescent="0.2">
      <c r="A5" t="s">
        <v>19</v>
      </c>
      <c r="B5" t="s">
        <v>20</v>
      </c>
      <c r="C5" s="48">
        <v>1127591</v>
      </c>
      <c r="D5" s="1">
        <v>597526</v>
      </c>
      <c r="E5" s="49">
        <f t="shared" si="0"/>
        <v>146328</v>
      </c>
      <c r="F5" s="1">
        <v>1871445</v>
      </c>
      <c r="G5" s="71">
        <v>481551</v>
      </c>
      <c r="H5" s="72">
        <v>2</v>
      </c>
      <c r="I5" s="72">
        <v>0</v>
      </c>
      <c r="J5" s="61">
        <f t="shared" si="1"/>
        <v>231649</v>
      </c>
      <c r="K5" s="96">
        <v>0</v>
      </c>
      <c r="L5" s="96">
        <v>164526</v>
      </c>
      <c r="M5" s="96">
        <v>-97657</v>
      </c>
      <c r="N5" s="96">
        <v>66869</v>
      </c>
      <c r="O5" s="100">
        <f t="shared" si="2"/>
        <v>1127591</v>
      </c>
      <c r="P5" s="101">
        <f t="shared" si="2"/>
        <v>762052</v>
      </c>
      <c r="Q5" s="102">
        <f t="shared" si="2"/>
        <v>48671</v>
      </c>
      <c r="R5" s="101">
        <f t="shared" si="2"/>
        <v>1938314</v>
      </c>
      <c r="S5" s="60">
        <f t="shared" si="3"/>
        <v>6</v>
      </c>
      <c r="T5" s="3">
        <v>2</v>
      </c>
      <c r="U5" s="3">
        <v>0</v>
      </c>
      <c r="V5" s="59">
        <v>8</v>
      </c>
      <c r="W5" s="111">
        <f t="shared" si="4"/>
        <v>0.59672170880954767</v>
      </c>
      <c r="X5" s="112">
        <f t="shared" si="5"/>
        <v>0.75</v>
      </c>
    </row>
    <row r="6" spans="1:25" s="2" customFormat="1" x14ac:dyDescent="0.2">
      <c r="A6" t="s">
        <v>21</v>
      </c>
      <c r="B6" t="s">
        <v>22</v>
      </c>
      <c r="C6" s="48">
        <v>357840</v>
      </c>
      <c r="D6" s="1">
        <v>426380</v>
      </c>
      <c r="E6" s="49">
        <f t="shared" si="0"/>
        <v>7020</v>
      </c>
      <c r="F6" s="1">
        <v>791240</v>
      </c>
      <c r="G6" s="71"/>
      <c r="H6" s="72">
        <v>0</v>
      </c>
      <c r="I6" s="72">
        <v>1</v>
      </c>
      <c r="J6" s="61">
        <f t="shared" si="1"/>
        <v>263746.66666666669</v>
      </c>
      <c r="K6" s="96">
        <v>79124</v>
      </c>
      <c r="L6" s="96">
        <v>184623</v>
      </c>
      <c r="M6" s="96">
        <v>0</v>
      </c>
      <c r="N6" s="96">
        <v>263747</v>
      </c>
      <c r="O6" s="100">
        <f t="shared" si="2"/>
        <v>436964</v>
      </c>
      <c r="P6" s="101">
        <f t="shared" si="2"/>
        <v>611003</v>
      </c>
      <c r="Q6" s="102">
        <f t="shared" si="2"/>
        <v>7020</v>
      </c>
      <c r="R6" s="101">
        <f t="shared" si="2"/>
        <v>1054987</v>
      </c>
      <c r="S6" s="60">
        <f t="shared" si="3"/>
        <v>1</v>
      </c>
      <c r="T6" s="3">
        <v>3</v>
      </c>
      <c r="U6" s="3">
        <v>0</v>
      </c>
      <c r="V6" s="59">
        <v>4</v>
      </c>
      <c r="W6" s="111">
        <f t="shared" si="4"/>
        <v>0.41696351125560249</v>
      </c>
      <c r="X6" s="112">
        <f t="shared" si="5"/>
        <v>0.25</v>
      </c>
    </row>
    <row r="7" spans="1:25" s="2" customFormat="1" x14ac:dyDescent="0.2">
      <c r="A7" t="s">
        <v>23</v>
      </c>
      <c r="B7" t="s">
        <v>24</v>
      </c>
      <c r="C7" s="48">
        <v>5030821</v>
      </c>
      <c r="D7" s="1">
        <v>6223698</v>
      </c>
      <c r="E7" s="49">
        <f t="shared" si="0"/>
        <v>369234</v>
      </c>
      <c r="F7" s="1">
        <v>11623753</v>
      </c>
      <c r="G7" s="71">
        <v>873632</v>
      </c>
      <c r="H7" s="72">
        <v>2</v>
      </c>
      <c r="I7" s="72">
        <v>3</v>
      </c>
      <c r="J7" s="61">
        <f t="shared" si="1"/>
        <v>223960.85416666666</v>
      </c>
      <c r="K7" s="96">
        <v>205862</v>
      </c>
      <c r="L7" s="96">
        <v>245118</v>
      </c>
      <c r="M7" s="96">
        <v>-79847</v>
      </c>
      <c r="N7" s="96">
        <v>371133</v>
      </c>
      <c r="O7" s="100">
        <f t="shared" si="2"/>
        <v>5236683</v>
      </c>
      <c r="P7" s="101">
        <f t="shared" si="2"/>
        <v>6468816</v>
      </c>
      <c r="Q7" s="102">
        <f t="shared" si="2"/>
        <v>289387</v>
      </c>
      <c r="R7" s="101">
        <f t="shared" si="2"/>
        <v>11994886</v>
      </c>
      <c r="S7" s="60">
        <f t="shared" si="3"/>
        <v>20</v>
      </c>
      <c r="T7" s="3">
        <v>33</v>
      </c>
      <c r="U7" s="3">
        <v>0</v>
      </c>
      <c r="V7" s="59">
        <v>53</v>
      </c>
      <c r="W7" s="111">
        <f t="shared" si="4"/>
        <v>0.44736947993417453</v>
      </c>
      <c r="X7" s="112">
        <f t="shared" si="5"/>
        <v>0.37735849056603776</v>
      </c>
    </row>
    <row r="8" spans="1:25" s="2" customFormat="1" x14ac:dyDescent="0.2">
      <c r="A8" t="s">
        <v>25</v>
      </c>
      <c r="B8" t="s">
        <v>26</v>
      </c>
      <c r="C8" s="48">
        <v>991835</v>
      </c>
      <c r="D8" s="1">
        <v>995283</v>
      </c>
      <c r="E8" s="49">
        <f t="shared" si="0"/>
        <v>51893</v>
      </c>
      <c r="F8" s="1">
        <v>2039011</v>
      </c>
      <c r="G8" s="71">
        <v>0</v>
      </c>
      <c r="H8" s="72">
        <v>0</v>
      </c>
      <c r="I8" s="72">
        <v>0</v>
      </c>
      <c r="J8" s="61">
        <f t="shared" si="1"/>
        <v>291287.28571428574</v>
      </c>
      <c r="K8" s="96">
        <v>0</v>
      </c>
      <c r="L8" s="96">
        <v>0</v>
      </c>
      <c r="M8" s="96">
        <v>0</v>
      </c>
      <c r="N8" s="96">
        <v>0</v>
      </c>
      <c r="O8" s="100">
        <f t="shared" si="2"/>
        <v>991835</v>
      </c>
      <c r="P8" s="101">
        <f t="shared" si="2"/>
        <v>995283</v>
      </c>
      <c r="Q8" s="102">
        <f t="shared" si="2"/>
        <v>51893</v>
      </c>
      <c r="R8" s="101">
        <f t="shared" si="2"/>
        <v>2039011</v>
      </c>
      <c r="S8" s="60">
        <f t="shared" si="3"/>
        <v>4</v>
      </c>
      <c r="T8" s="3">
        <v>3</v>
      </c>
      <c r="U8" s="3">
        <v>0</v>
      </c>
      <c r="V8" s="59">
        <v>7</v>
      </c>
      <c r="W8" s="111">
        <f t="shared" si="4"/>
        <v>0.49913241186482132</v>
      </c>
      <c r="X8" s="112">
        <f t="shared" si="5"/>
        <v>0.5714285714285714</v>
      </c>
    </row>
    <row r="9" spans="1:25" s="2" customFormat="1" x14ac:dyDescent="0.2">
      <c r="A9" t="s">
        <v>27</v>
      </c>
      <c r="B9" t="s">
        <v>28</v>
      </c>
      <c r="C9" s="48">
        <v>629934</v>
      </c>
      <c r="D9" s="1">
        <v>785747</v>
      </c>
      <c r="E9" s="49">
        <f t="shared" si="0"/>
        <v>13057</v>
      </c>
      <c r="F9" s="1">
        <v>1428738</v>
      </c>
      <c r="G9" s="71">
        <v>0</v>
      </c>
      <c r="H9" s="72">
        <v>0</v>
      </c>
      <c r="I9" s="72">
        <v>0</v>
      </c>
      <c r="J9" s="61">
        <f t="shared" si="1"/>
        <v>285747.59999999998</v>
      </c>
      <c r="K9" s="96">
        <v>0</v>
      </c>
      <c r="L9" s="96">
        <v>0</v>
      </c>
      <c r="M9" s="96">
        <v>0</v>
      </c>
      <c r="N9" s="96">
        <v>0</v>
      </c>
      <c r="O9" s="100">
        <f t="shared" si="2"/>
        <v>629934</v>
      </c>
      <c r="P9" s="101">
        <f t="shared" si="2"/>
        <v>785747</v>
      </c>
      <c r="Q9" s="102">
        <f t="shared" si="2"/>
        <v>13057</v>
      </c>
      <c r="R9" s="101">
        <f t="shared" si="2"/>
        <v>1428738</v>
      </c>
      <c r="S9" s="60">
        <f t="shared" si="3"/>
        <v>3</v>
      </c>
      <c r="T9" s="3">
        <v>2</v>
      </c>
      <c r="U9" s="3">
        <v>0</v>
      </c>
      <c r="V9" s="59">
        <v>5</v>
      </c>
      <c r="W9" s="111">
        <f t="shared" si="4"/>
        <v>0.44496888776496968</v>
      </c>
      <c r="X9" s="112">
        <f t="shared" si="5"/>
        <v>0.6</v>
      </c>
    </row>
    <row r="10" spans="1:25" s="2" customFormat="1" x14ac:dyDescent="0.2">
      <c r="A10" t="s">
        <v>29</v>
      </c>
      <c r="B10" t="s">
        <v>30</v>
      </c>
      <c r="C10" s="48">
        <v>245978</v>
      </c>
      <c r="D10" s="1">
        <v>105716</v>
      </c>
      <c r="E10" s="49">
        <f t="shared" si="0"/>
        <v>4351</v>
      </c>
      <c r="F10" s="1">
        <v>356045</v>
      </c>
      <c r="G10" s="71">
        <v>0</v>
      </c>
      <c r="H10" s="72">
        <v>0</v>
      </c>
      <c r="I10" s="72">
        <v>0</v>
      </c>
      <c r="J10" s="61">
        <f t="shared" si="1"/>
        <v>356045</v>
      </c>
      <c r="K10" s="96">
        <v>0</v>
      </c>
      <c r="L10" s="96">
        <v>0</v>
      </c>
      <c r="M10" s="96">
        <v>0</v>
      </c>
      <c r="N10" s="96">
        <v>0</v>
      </c>
      <c r="O10" s="100">
        <f t="shared" si="2"/>
        <v>245978</v>
      </c>
      <c r="P10" s="101">
        <f t="shared" si="2"/>
        <v>105716</v>
      </c>
      <c r="Q10" s="102">
        <f t="shared" si="2"/>
        <v>4351</v>
      </c>
      <c r="R10" s="101">
        <f t="shared" si="2"/>
        <v>356045</v>
      </c>
      <c r="S10" s="60">
        <f t="shared" si="3"/>
        <v>1</v>
      </c>
      <c r="T10" s="3">
        <v>0</v>
      </c>
      <c r="U10" s="3">
        <v>0</v>
      </c>
      <c r="V10" s="59">
        <v>1</v>
      </c>
      <c r="W10" s="111">
        <f t="shared" si="4"/>
        <v>0.69940914545030619</v>
      </c>
      <c r="X10" s="112">
        <f t="shared" si="5"/>
        <v>1</v>
      </c>
    </row>
    <row r="11" spans="1:25" s="2" customFormat="1" x14ac:dyDescent="0.2">
      <c r="A11" t="s">
        <v>31</v>
      </c>
      <c r="B11" s="2" t="s">
        <v>32</v>
      </c>
      <c r="C11" s="48">
        <v>3319296</v>
      </c>
      <c r="D11" s="1">
        <v>2212324</v>
      </c>
      <c r="E11" s="49">
        <f t="shared" si="0"/>
        <v>95874</v>
      </c>
      <c r="F11" s="1">
        <v>5627494</v>
      </c>
      <c r="G11" s="71">
        <v>1319909</v>
      </c>
      <c r="H11" s="72">
        <v>6</v>
      </c>
      <c r="I11" s="72">
        <v>5</v>
      </c>
      <c r="J11" s="61">
        <f t="shared" si="1"/>
        <v>307684.64285714284</v>
      </c>
      <c r="K11" s="96">
        <v>1176534</v>
      </c>
      <c r="L11" s="96">
        <v>1134323</v>
      </c>
      <c r="M11" s="96">
        <v>-89907</v>
      </c>
      <c r="N11" s="96">
        <v>2220950</v>
      </c>
      <c r="O11" s="100">
        <f t="shared" si="2"/>
        <v>4495830</v>
      </c>
      <c r="P11" s="101">
        <f t="shared" si="2"/>
        <v>3346647</v>
      </c>
      <c r="Q11" s="102">
        <f t="shared" si="2"/>
        <v>5967</v>
      </c>
      <c r="R11" s="101">
        <f t="shared" si="2"/>
        <v>7848444</v>
      </c>
      <c r="S11" s="60">
        <f t="shared" si="3"/>
        <v>18</v>
      </c>
      <c r="T11" s="3">
        <v>7</v>
      </c>
      <c r="U11" s="3">
        <v>0</v>
      </c>
      <c r="V11" s="59">
        <v>25</v>
      </c>
      <c r="W11" s="111">
        <f t="shared" si="4"/>
        <v>0.57326658401420882</v>
      </c>
      <c r="X11" s="112">
        <f t="shared" si="5"/>
        <v>0.72</v>
      </c>
      <c r="Y11" s="2" t="s">
        <v>0</v>
      </c>
    </row>
    <row r="12" spans="1:25" s="2" customFormat="1" x14ac:dyDescent="0.2">
      <c r="A12" t="s">
        <v>33</v>
      </c>
      <c r="B12" t="s">
        <v>34</v>
      </c>
      <c r="C12" s="48">
        <v>1819817</v>
      </c>
      <c r="D12" s="1">
        <v>1140869</v>
      </c>
      <c r="E12" s="49">
        <f t="shared" si="0"/>
        <v>77</v>
      </c>
      <c r="F12" s="1">
        <v>2960763</v>
      </c>
      <c r="G12" s="71">
        <v>1306514</v>
      </c>
      <c r="H12" s="72">
        <v>4</v>
      </c>
      <c r="I12" s="72">
        <v>2</v>
      </c>
      <c r="J12" s="61">
        <f t="shared" si="1"/>
        <v>236321.28571428571</v>
      </c>
      <c r="K12" s="96">
        <v>159613</v>
      </c>
      <c r="L12" s="96">
        <v>400288</v>
      </c>
      <c r="M12" s="96">
        <v>-77</v>
      </c>
      <c r="N12" s="96">
        <v>559824</v>
      </c>
      <c r="O12" s="100">
        <f t="shared" si="2"/>
        <v>1979430</v>
      </c>
      <c r="P12" s="101">
        <f t="shared" si="2"/>
        <v>1541157</v>
      </c>
      <c r="Q12" s="102">
        <f t="shared" si="2"/>
        <v>0</v>
      </c>
      <c r="R12" s="101">
        <f t="shared" si="2"/>
        <v>3520587</v>
      </c>
      <c r="S12" s="60">
        <f t="shared" si="3"/>
        <v>7</v>
      </c>
      <c r="T12" s="3">
        <v>6</v>
      </c>
      <c r="U12" s="3">
        <v>0</v>
      </c>
      <c r="V12" s="59">
        <v>13</v>
      </c>
      <c r="W12" s="111">
        <f t="shared" si="4"/>
        <v>0.56224430755439359</v>
      </c>
      <c r="X12" s="112">
        <f t="shared" si="5"/>
        <v>0.53846153846153844</v>
      </c>
    </row>
    <row r="13" spans="1:25" x14ac:dyDescent="0.2">
      <c r="A13" t="s">
        <v>35</v>
      </c>
      <c r="B13" t="s">
        <v>36</v>
      </c>
      <c r="C13" s="48">
        <v>148443</v>
      </c>
      <c r="D13" s="1">
        <v>261884</v>
      </c>
      <c r="E13" s="49">
        <f t="shared" si="0"/>
        <v>6243</v>
      </c>
      <c r="F13" s="1">
        <v>416570</v>
      </c>
      <c r="G13" s="71">
        <v>0</v>
      </c>
      <c r="H13" s="72">
        <v>0</v>
      </c>
      <c r="I13" s="72">
        <v>0</v>
      </c>
      <c r="J13" s="61">
        <f t="shared" si="1"/>
        <v>208285</v>
      </c>
      <c r="K13" s="96">
        <v>0</v>
      </c>
      <c r="L13" s="96">
        <v>0</v>
      </c>
      <c r="M13" s="96">
        <v>0</v>
      </c>
      <c r="N13" s="96">
        <v>0</v>
      </c>
      <c r="O13" s="100">
        <f t="shared" si="2"/>
        <v>148443</v>
      </c>
      <c r="P13" s="101">
        <f t="shared" si="2"/>
        <v>261884</v>
      </c>
      <c r="Q13" s="102">
        <f t="shared" si="2"/>
        <v>6243</v>
      </c>
      <c r="R13" s="101">
        <f t="shared" si="2"/>
        <v>416570</v>
      </c>
      <c r="S13" s="60">
        <f t="shared" si="3"/>
        <v>0</v>
      </c>
      <c r="T13" s="3">
        <v>2</v>
      </c>
      <c r="U13" s="3">
        <v>0</v>
      </c>
      <c r="V13" s="59">
        <v>2</v>
      </c>
      <c r="W13" s="111">
        <f t="shared" si="4"/>
        <v>0.3617675658681978</v>
      </c>
      <c r="X13" s="112">
        <f t="shared" si="5"/>
        <v>0</v>
      </c>
    </row>
    <row r="14" spans="1:25" x14ac:dyDescent="0.2">
      <c r="A14" t="s">
        <v>37</v>
      </c>
      <c r="B14" t="s">
        <v>38</v>
      </c>
      <c r="C14" s="48">
        <v>401366</v>
      </c>
      <c r="D14" s="1">
        <v>171060</v>
      </c>
      <c r="E14" s="49">
        <f t="shared" si="0"/>
        <v>0</v>
      </c>
      <c r="F14" s="1">
        <v>572426</v>
      </c>
      <c r="G14" s="71">
        <v>0</v>
      </c>
      <c r="H14" s="72">
        <v>0</v>
      </c>
      <c r="I14" s="72">
        <v>0</v>
      </c>
      <c r="J14" s="61">
        <f t="shared" si="1"/>
        <v>286213</v>
      </c>
      <c r="K14" s="96">
        <v>0</v>
      </c>
      <c r="L14" s="96">
        <v>0</v>
      </c>
      <c r="M14" s="96">
        <v>0</v>
      </c>
      <c r="N14" s="96">
        <v>0</v>
      </c>
      <c r="O14" s="100">
        <f t="shared" si="2"/>
        <v>401366</v>
      </c>
      <c r="P14" s="101">
        <f t="shared" si="2"/>
        <v>171060</v>
      </c>
      <c r="Q14" s="102">
        <f t="shared" si="2"/>
        <v>0</v>
      </c>
      <c r="R14" s="101">
        <f t="shared" si="2"/>
        <v>572426</v>
      </c>
      <c r="S14" s="60">
        <f t="shared" si="3"/>
        <v>2</v>
      </c>
      <c r="T14" s="3">
        <v>0</v>
      </c>
      <c r="U14" s="3">
        <v>0</v>
      </c>
      <c r="V14" s="59">
        <v>2</v>
      </c>
      <c r="W14" s="111">
        <f t="shared" si="4"/>
        <v>0.70116661367582889</v>
      </c>
      <c r="X14" s="112">
        <f t="shared" si="5"/>
        <v>1</v>
      </c>
    </row>
    <row r="15" spans="1:25" x14ac:dyDescent="0.2">
      <c r="A15" t="s">
        <v>39</v>
      </c>
      <c r="B15" s="2" t="s">
        <v>40</v>
      </c>
      <c r="C15" s="48">
        <v>2271676</v>
      </c>
      <c r="D15" s="1">
        <v>2675273</v>
      </c>
      <c r="E15" s="49">
        <f t="shared" si="0"/>
        <v>41716</v>
      </c>
      <c r="F15" s="1">
        <v>4988665</v>
      </c>
      <c r="G15" s="71">
        <v>234525</v>
      </c>
      <c r="H15" s="72">
        <v>0</v>
      </c>
      <c r="I15" s="72">
        <v>1</v>
      </c>
      <c r="J15" s="61">
        <f t="shared" si="1"/>
        <v>264118.88888888888</v>
      </c>
      <c r="K15" s="96">
        <v>88944</v>
      </c>
      <c r="L15" s="96">
        <v>0</v>
      </c>
      <c r="M15" s="96">
        <v>-26990</v>
      </c>
      <c r="N15" s="96">
        <v>61954</v>
      </c>
      <c r="O15" s="100">
        <f t="shared" si="2"/>
        <v>2360620</v>
      </c>
      <c r="P15" s="101">
        <f t="shared" si="2"/>
        <v>2675273</v>
      </c>
      <c r="Q15" s="102">
        <f t="shared" si="2"/>
        <v>14726</v>
      </c>
      <c r="R15" s="101">
        <f t="shared" si="2"/>
        <v>5050619</v>
      </c>
      <c r="S15" s="60">
        <f t="shared" si="3"/>
        <v>9</v>
      </c>
      <c r="T15" s="3">
        <v>10</v>
      </c>
      <c r="U15" s="3">
        <v>0</v>
      </c>
      <c r="V15" s="59">
        <v>19</v>
      </c>
      <c r="W15" s="111">
        <f t="shared" si="4"/>
        <v>0.46875896688035268</v>
      </c>
      <c r="X15" s="112">
        <f t="shared" si="5"/>
        <v>0.47368421052631576</v>
      </c>
    </row>
    <row r="16" spans="1:25" x14ac:dyDescent="0.2">
      <c r="A16" t="s">
        <v>41</v>
      </c>
      <c r="B16" s="2" t="s">
        <v>42</v>
      </c>
      <c r="C16" s="48">
        <v>1381699</v>
      </c>
      <c r="D16" s="1">
        <v>999082</v>
      </c>
      <c r="E16" s="49">
        <f t="shared" si="0"/>
        <v>35470</v>
      </c>
      <c r="F16" s="1">
        <v>2416251</v>
      </c>
      <c r="G16" s="71">
        <v>0</v>
      </c>
      <c r="H16" s="72">
        <v>0</v>
      </c>
      <c r="I16" s="72">
        <v>0</v>
      </c>
      <c r="J16" s="61">
        <f t="shared" si="1"/>
        <v>268472.33333333331</v>
      </c>
      <c r="K16" s="96">
        <v>0</v>
      </c>
      <c r="L16" s="96">
        <v>0</v>
      </c>
      <c r="M16" s="96">
        <v>0</v>
      </c>
      <c r="N16" s="96">
        <v>0</v>
      </c>
      <c r="O16" s="100">
        <f t="shared" si="2"/>
        <v>1381699</v>
      </c>
      <c r="P16" s="101">
        <f t="shared" si="2"/>
        <v>999082</v>
      </c>
      <c r="Q16" s="102">
        <f t="shared" si="2"/>
        <v>35470</v>
      </c>
      <c r="R16" s="101">
        <f t="shared" si="2"/>
        <v>2416251</v>
      </c>
      <c r="S16" s="60">
        <f t="shared" si="3"/>
        <v>7</v>
      </c>
      <c r="T16" s="3">
        <v>2</v>
      </c>
      <c r="U16" s="3">
        <v>0</v>
      </c>
      <c r="V16" s="59">
        <v>9</v>
      </c>
      <c r="W16" s="111">
        <f t="shared" si="4"/>
        <v>0.58035535397837934</v>
      </c>
      <c r="X16" s="112">
        <f t="shared" si="5"/>
        <v>0.77777777777777779</v>
      </c>
    </row>
    <row r="17" spans="1:24" x14ac:dyDescent="0.2">
      <c r="A17" t="s">
        <v>43</v>
      </c>
      <c r="B17" t="s">
        <v>44</v>
      </c>
      <c r="C17" s="48">
        <v>822653</v>
      </c>
      <c r="D17" s="1">
        <v>624620</v>
      </c>
      <c r="E17" s="49">
        <f t="shared" si="0"/>
        <v>10888</v>
      </c>
      <c r="F17" s="1">
        <v>1458161</v>
      </c>
      <c r="G17" s="71">
        <v>0</v>
      </c>
      <c r="H17" s="72">
        <v>0</v>
      </c>
      <c r="I17" s="72">
        <v>0</v>
      </c>
      <c r="J17" s="61">
        <f t="shared" si="1"/>
        <v>291632.2</v>
      </c>
      <c r="K17" s="96">
        <v>0</v>
      </c>
      <c r="L17" s="96">
        <v>0</v>
      </c>
      <c r="M17" s="96">
        <v>0</v>
      </c>
      <c r="N17" s="96">
        <v>0</v>
      </c>
      <c r="O17" s="100">
        <f t="shared" si="2"/>
        <v>822653</v>
      </c>
      <c r="P17" s="101">
        <f t="shared" si="2"/>
        <v>624620</v>
      </c>
      <c r="Q17" s="102">
        <f t="shared" si="2"/>
        <v>10888</v>
      </c>
      <c r="R17" s="101">
        <f t="shared" si="2"/>
        <v>1458161</v>
      </c>
      <c r="S17" s="60">
        <f t="shared" si="3"/>
        <v>4</v>
      </c>
      <c r="T17" s="3">
        <v>1</v>
      </c>
      <c r="U17" s="3">
        <v>0</v>
      </c>
      <c r="V17" s="59">
        <v>5</v>
      </c>
      <c r="W17" s="111">
        <f t="shared" si="4"/>
        <v>0.56841591047438877</v>
      </c>
      <c r="X17" s="112">
        <f t="shared" si="5"/>
        <v>0.8</v>
      </c>
    </row>
    <row r="18" spans="1:24" x14ac:dyDescent="0.2">
      <c r="A18" t="s">
        <v>45</v>
      </c>
      <c r="B18" t="s">
        <v>46</v>
      </c>
      <c r="C18" s="48">
        <v>723794</v>
      </c>
      <c r="D18" s="1">
        <v>386970</v>
      </c>
      <c r="E18" s="49">
        <f t="shared" si="0"/>
        <v>45619</v>
      </c>
      <c r="F18" s="1">
        <v>1156383</v>
      </c>
      <c r="G18" s="71">
        <v>264293</v>
      </c>
      <c r="H18" s="72">
        <v>1</v>
      </c>
      <c r="I18" s="72">
        <v>0</v>
      </c>
      <c r="J18" s="61">
        <f t="shared" si="1"/>
        <v>297363.33333333331</v>
      </c>
      <c r="K18" s="96">
        <v>0</v>
      </c>
      <c r="L18" s="96">
        <v>102761</v>
      </c>
      <c r="M18" s="96">
        <v>-24517</v>
      </c>
      <c r="N18" s="96">
        <v>78244</v>
      </c>
      <c r="O18" s="100">
        <f t="shared" si="2"/>
        <v>723794</v>
      </c>
      <c r="P18" s="101">
        <f t="shared" si="2"/>
        <v>489731</v>
      </c>
      <c r="Q18" s="102">
        <f t="shared" si="2"/>
        <v>21102</v>
      </c>
      <c r="R18" s="101">
        <f t="shared" si="2"/>
        <v>1234627</v>
      </c>
      <c r="S18" s="60">
        <f t="shared" si="3"/>
        <v>3</v>
      </c>
      <c r="T18" s="3">
        <v>1</v>
      </c>
      <c r="U18" s="3">
        <v>0</v>
      </c>
      <c r="V18" s="59">
        <v>4</v>
      </c>
      <c r="W18" s="111">
        <f t="shared" si="4"/>
        <v>0.59643929873715007</v>
      </c>
      <c r="X18" s="112">
        <f t="shared" si="5"/>
        <v>0.75</v>
      </c>
    </row>
    <row r="19" spans="1:24" x14ac:dyDescent="0.2">
      <c r="A19" t="s">
        <v>47</v>
      </c>
      <c r="B19" t="s">
        <v>48</v>
      </c>
      <c r="C19" s="48">
        <v>1017379</v>
      </c>
      <c r="D19" s="1">
        <v>602085</v>
      </c>
      <c r="E19" s="49">
        <f t="shared" si="0"/>
        <v>15779</v>
      </c>
      <c r="F19" s="1">
        <v>1635243</v>
      </c>
      <c r="G19" s="71">
        <v>177579</v>
      </c>
      <c r="H19" s="72">
        <v>1</v>
      </c>
      <c r="I19" s="72">
        <v>0</v>
      </c>
      <c r="J19" s="61">
        <f t="shared" si="1"/>
        <v>291532.79999999999</v>
      </c>
      <c r="K19" s="96">
        <v>26494</v>
      </c>
      <c r="L19" s="96">
        <v>87460</v>
      </c>
      <c r="M19" s="96">
        <v>0</v>
      </c>
      <c r="N19" s="96">
        <v>113954</v>
      </c>
      <c r="O19" s="100">
        <f t="shared" si="2"/>
        <v>1043873</v>
      </c>
      <c r="P19" s="101">
        <f t="shared" si="2"/>
        <v>689545</v>
      </c>
      <c r="Q19" s="102">
        <f t="shared" si="2"/>
        <v>15779</v>
      </c>
      <c r="R19" s="101">
        <f t="shared" si="2"/>
        <v>1749197</v>
      </c>
      <c r="S19" s="60">
        <f t="shared" si="3"/>
        <v>5</v>
      </c>
      <c r="T19" s="3">
        <v>1</v>
      </c>
      <c r="U19" s="3">
        <v>0</v>
      </c>
      <c r="V19" s="59">
        <v>6</v>
      </c>
      <c r="W19" s="111">
        <f t="shared" si="4"/>
        <v>0.60220500767847107</v>
      </c>
      <c r="X19" s="112">
        <f t="shared" si="5"/>
        <v>0.83333333333333337</v>
      </c>
    </row>
    <row r="20" spans="1:24" x14ac:dyDescent="0.2">
      <c r="A20" t="s">
        <v>49</v>
      </c>
      <c r="B20" t="s">
        <v>50</v>
      </c>
      <c r="C20" s="48">
        <v>780433</v>
      </c>
      <c r="D20" s="1">
        <v>478182</v>
      </c>
      <c r="E20" s="49">
        <f t="shared" si="0"/>
        <v>0</v>
      </c>
      <c r="F20" s="1">
        <v>1258615</v>
      </c>
      <c r="G20" s="71"/>
      <c r="H20" s="72">
        <v>1</v>
      </c>
      <c r="I20" s="72">
        <v>0</v>
      </c>
      <c r="J20" s="61">
        <f t="shared" si="1"/>
        <v>209769.16666666666</v>
      </c>
      <c r="K20" s="96">
        <v>146838</v>
      </c>
      <c r="L20" s="96">
        <v>62931</v>
      </c>
      <c r="M20" s="96">
        <v>0</v>
      </c>
      <c r="N20" s="96">
        <v>209769</v>
      </c>
      <c r="O20" s="100">
        <f t="shared" si="2"/>
        <v>927271</v>
      </c>
      <c r="P20" s="101">
        <f t="shared" si="2"/>
        <v>541113</v>
      </c>
      <c r="Q20" s="102">
        <f t="shared" si="2"/>
        <v>0</v>
      </c>
      <c r="R20" s="101">
        <f t="shared" si="2"/>
        <v>1468384</v>
      </c>
      <c r="S20" s="60">
        <f t="shared" si="3"/>
        <v>5</v>
      </c>
      <c r="T20" s="3">
        <v>2</v>
      </c>
      <c r="U20" s="3">
        <v>0</v>
      </c>
      <c r="V20" s="59">
        <v>7</v>
      </c>
      <c r="W20" s="111">
        <f t="shared" si="4"/>
        <v>0.63149080894370957</v>
      </c>
      <c r="X20" s="112">
        <f t="shared" si="5"/>
        <v>0.7142857142857143</v>
      </c>
    </row>
    <row r="21" spans="1:24" x14ac:dyDescent="0.2">
      <c r="A21" t="s">
        <v>51</v>
      </c>
      <c r="B21" t="s">
        <v>52</v>
      </c>
      <c r="C21" s="48">
        <v>283210</v>
      </c>
      <c r="D21" s="1">
        <v>418380</v>
      </c>
      <c r="E21" s="49">
        <f t="shared" si="0"/>
        <v>8586</v>
      </c>
      <c r="F21" s="1">
        <v>710176</v>
      </c>
      <c r="G21" s="71">
        <v>0</v>
      </c>
      <c r="H21" s="72">
        <v>0</v>
      </c>
      <c r="I21" s="72">
        <v>0</v>
      </c>
      <c r="J21" s="61">
        <f t="shared" si="1"/>
        <v>355088</v>
      </c>
      <c r="K21" s="96">
        <v>0</v>
      </c>
      <c r="L21" s="96">
        <v>0</v>
      </c>
      <c r="M21" s="96">
        <v>0</v>
      </c>
      <c r="N21" s="96">
        <v>0</v>
      </c>
      <c r="O21" s="100">
        <f t="shared" si="2"/>
        <v>283210</v>
      </c>
      <c r="P21" s="101">
        <f t="shared" si="2"/>
        <v>418380</v>
      </c>
      <c r="Q21" s="102">
        <f t="shared" si="2"/>
        <v>8586</v>
      </c>
      <c r="R21" s="101">
        <f t="shared" si="2"/>
        <v>710176</v>
      </c>
      <c r="S21" s="60">
        <f t="shared" si="3"/>
        <v>0</v>
      </c>
      <c r="T21" s="3">
        <v>2</v>
      </c>
      <c r="U21" s="3">
        <v>0</v>
      </c>
      <c r="V21" s="59">
        <v>2</v>
      </c>
      <c r="W21" s="111">
        <f t="shared" si="4"/>
        <v>0.40366880941860633</v>
      </c>
      <c r="X21" s="112">
        <f t="shared" si="5"/>
        <v>0</v>
      </c>
    </row>
    <row r="22" spans="1:24" x14ac:dyDescent="0.2">
      <c r="A22" t="s">
        <v>53</v>
      </c>
      <c r="B22" s="2" t="s">
        <v>54</v>
      </c>
      <c r="C22" s="48">
        <v>896232</v>
      </c>
      <c r="D22" s="1">
        <v>1310791</v>
      </c>
      <c r="E22" s="49">
        <f t="shared" si="0"/>
        <v>46497</v>
      </c>
      <c r="F22" s="1">
        <v>2253520</v>
      </c>
      <c r="G22" s="71">
        <v>0</v>
      </c>
      <c r="H22" s="72">
        <v>0</v>
      </c>
      <c r="I22" s="72">
        <v>0</v>
      </c>
      <c r="J22" s="61">
        <f t="shared" si="1"/>
        <v>281690</v>
      </c>
      <c r="K22" s="96">
        <v>0</v>
      </c>
      <c r="L22" s="96">
        <v>0</v>
      </c>
      <c r="M22" s="96">
        <v>0</v>
      </c>
      <c r="N22" s="96">
        <v>0</v>
      </c>
      <c r="O22" s="100">
        <f t="shared" si="2"/>
        <v>896232</v>
      </c>
      <c r="P22" s="101">
        <f t="shared" si="2"/>
        <v>1310791</v>
      </c>
      <c r="Q22" s="102">
        <f t="shared" si="2"/>
        <v>46497</v>
      </c>
      <c r="R22" s="101">
        <f t="shared" si="2"/>
        <v>2253520</v>
      </c>
      <c r="S22" s="60">
        <f t="shared" si="3"/>
        <v>2</v>
      </c>
      <c r="T22" s="3">
        <v>6</v>
      </c>
      <c r="U22" s="3">
        <v>0</v>
      </c>
      <c r="V22" s="59">
        <v>8</v>
      </c>
      <c r="W22" s="111">
        <f t="shared" si="4"/>
        <v>0.4060818577785551</v>
      </c>
      <c r="X22" s="112">
        <f t="shared" si="5"/>
        <v>0.25</v>
      </c>
    </row>
    <row r="23" spans="1:24" x14ac:dyDescent="0.2">
      <c r="A23" t="s">
        <v>55</v>
      </c>
      <c r="B23" t="s">
        <v>56</v>
      </c>
      <c r="C23" s="48">
        <v>435239</v>
      </c>
      <c r="D23" s="1">
        <v>2059984</v>
      </c>
      <c r="E23" s="49">
        <f t="shared" si="0"/>
        <v>432232</v>
      </c>
      <c r="F23" s="1">
        <v>2927455</v>
      </c>
      <c r="G23" s="71">
        <v>1396488</v>
      </c>
      <c r="H23" s="72">
        <v>0</v>
      </c>
      <c r="I23" s="72">
        <v>5</v>
      </c>
      <c r="J23" s="61">
        <f t="shared" si="1"/>
        <v>306193.40000000002</v>
      </c>
      <c r="K23" s="96">
        <v>470961</v>
      </c>
      <c r="L23" s="96">
        <v>48483</v>
      </c>
      <c r="M23" s="96">
        <v>-346062</v>
      </c>
      <c r="N23" s="96">
        <v>173382</v>
      </c>
      <c r="O23" s="100">
        <f t="shared" si="2"/>
        <v>906200</v>
      </c>
      <c r="P23" s="101">
        <f t="shared" si="2"/>
        <v>2108467</v>
      </c>
      <c r="Q23" s="102">
        <f t="shared" si="2"/>
        <v>86170</v>
      </c>
      <c r="R23" s="101">
        <f t="shared" si="2"/>
        <v>3100837</v>
      </c>
      <c r="S23" s="60">
        <f t="shared" si="3"/>
        <v>0</v>
      </c>
      <c r="T23" s="3">
        <v>10</v>
      </c>
      <c r="U23" s="3">
        <v>0</v>
      </c>
      <c r="V23" s="59">
        <v>10</v>
      </c>
      <c r="W23" s="111">
        <f t="shared" si="4"/>
        <v>0.30059704770045914</v>
      </c>
      <c r="X23" s="112">
        <f t="shared" si="5"/>
        <v>0</v>
      </c>
    </row>
    <row r="24" spans="1:24" x14ac:dyDescent="0.2">
      <c r="A24" t="s">
        <v>57</v>
      </c>
      <c r="B24" s="2" t="s">
        <v>58</v>
      </c>
      <c r="C24" s="48">
        <v>2288594</v>
      </c>
      <c r="D24" s="1">
        <v>2242435</v>
      </c>
      <c r="E24" s="49">
        <f t="shared" si="0"/>
        <v>100300</v>
      </c>
      <c r="F24" s="1">
        <v>4631329</v>
      </c>
      <c r="G24" s="71">
        <v>0</v>
      </c>
      <c r="H24" s="72">
        <v>0</v>
      </c>
      <c r="I24" s="72">
        <v>0</v>
      </c>
      <c r="J24" s="61">
        <f t="shared" si="1"/>
        <v>308755.26666666666</v>
      </c>
      <c r="K24" s="96">
        <v>0</v>
      </c>
      <c r="L24" s="96">
        <v>0</v>
      </c>
      <c r="M24" s="96">
        <v>0</v>
      </c>
      <c r="N24" s="96">
        <v>0</v>
      </c>
      <c r="O24" s="100">
        <f t="shared" si="2"/>
        <v>2288594</v>
      </c>
      <c r="P24" s="101">
        <f t="shared" si="2"/>
        <v>2242435</v>
      </c>
      <c r="Q24" s="102">
        <f t="shared" si="2"/>
        <v>100300</v>
      </c>
      <c r="R24" s="101">
        <f t="shared" si="2"/>
        <v>4631329</v>
      </c>
      <c r="S24" s="60">
        <f t="shared" si="3"/>
        <v>9</v>
      </c>
      <c r="T24" s="3">
        <v>6</v>
      </c>
      <c r="U24" s="3">
        <v>0</v>
      </c>
      <c r="V24" s="59">
        <v>15</v>
      </c>
      <c r="W24" s="111">
        <f t="shared" si="4"/>
        <v>0.50509365532641703</v>
      </c>
      <c r="X24" s="112">
        <f t="shared" si="5"/>
        <v>0.6</v>
      </c>
    </row>
    <row r="25" spans="1:24" x14ac:dyDescent="0.2">
      <c r="A25" t="s">
        <v>59</v>
      </c>
      <c r="B25" t="s">
        <v>60</v>
      </c>
      <c r="C25" s="48">
        <v>1236094</v>
      </c>
      <c r="D25" s="1">
        <v>1399624</v>
      </c>
      <c r="E25" s="49">
        <f t="shared" si="0"/>
        <v>85963</v>
      </c>
      <c r="F25" s="1">
        <v>2721681</v>
      </c>
      <c r="G25" s="71">
        <v>0</v>
      </c>
      <c r="H25" s="72">
        <v>0</v>
      </c>
      <c r="I25" s="72">
        <v>0</v>
      </c>
      <c r="J25" s="61">
        <f t="shared" si="1"/>
        <v>340210.125</v>
      </c>
      <c r="K25" s="96">
        <v>0</v>
      </c>
      <c r="L25" s="96">
        <v>0</v>
      </c>
      <c r="M25" s="96">
        <v>0</v>
      </c>
      <c r="N25" s="96">
        <v>0</v>
      </c>
      <c r="O25" s="100">
        <f t="shared" si="2"/>
        <v>1236094</v>
      </c>
      <c r="P25" s="101">
        <f t="shared" si="2"/>
        <v>1399624</v>
      </c>
      <c r="Q25" s="102">
        <f t="shared" si="2"/>
        <v>85963</v>
      </c>
      <c r="R25" s="101">
        <f t="shared" si="2"/>
        <v>2721681</v>
      </c>
      <c r="S25" s="60">
        <f t="shared" si="3"/>
        <v>4</v>
      </c>
      <c r="T25" s="3">
        <v>4</v>
      </c>
      <c r="U25" s="3">
        <v>0</v>
      </c>
      <c r="V25" s="59">
        <v>8</v>
      </c>
      <c r="W25" s="111">
        <f t="shared" si="4"/>
        <v>0.46897809249699701</v>
      </c>
      <c r="X25" s="112">
        <f t="shared" si="5"/>
        <v>0.5</v>
      </c>
    </row>
    <row r="26" spans="1:24" x14ac:dyDescent="0.2">
      <c r="A26" t="s">
        <v>61</v>
      </c>
      <c r="B26" t="s">
        <v>62</v>
      </c>
      <c r="C26" s="48">
        <v>658589</v>
      </c>
      <c r="D26" s="1">
        <v>334605</v>
      </c>
      <c r="E26" s="49">
        <f t="shared" si="0"/>
        <v>123009</v>
      </c>
      <c r="F26" s="1">
        <v>1116203</v>
      </c>
      <c r="G26" s="71">
        <v>570952</v>
      </c>
      <c r="H26" s="72">
        <v>2</v>
      </c>
      <c r="I26" s="72">
        <v>0</v>
      </c>
      <c r="J26" s="61">
        <f t="shared" si="1"/>
        <v>272625.5</v>
      </c>
      <c r="K26" s="96">
        <v>0</v>
      </c>
      <c r="L26" s="96">
        <v>194658</v>
      </c>
      <c r="M26" s="96">
        <v>-116750</v>
      </c>
      <c r="N26" s="96">
        <v>77908</v>
      </c>
      <c r="O26" s="100">
        <f t="shared" si="2"/>
        <v>658589</v>
      </c>
      <c r="P26" s="101">
        <f t="shared" si="2"/>
        <v>529263</v>
      </c>
      <c r="Q26" s="102">
        <f t="shared" si="2"/>
        <v>6259</v>
      </c>
      <c r="R26" s="101">
        <f t="shared" si="2"/>
        <v>1194111</v>
      </c>
      <c r="S26" s="60">
        <f t="shared" si="3"/>
        <v>2</v>
      </c>
      <c r="T26" s="3">
        <v>2</v>
      </c>
      <c r="U26" s="3">
        <v>0</v>
      </c>
      <c r="V26" s="59">
        <v>4</v>
      </c>
      <c r="W26" s="111">
        <f t="shared" si="4"/>
        <v>0.55443691638352255</v>
      </c>
      <c r="X26" s="112">
        <f t="shared" si="5"/>
        <v>0.5</v>
      </c>
    </row>
    <row r="27" spans="1:24" x14ac:dyDescent="0.2">
      <c r="A27" t="s">
        <v>63</v>
      </c>
      <c r="B27" t="s">
        <v>64</v>
      </c>
      <c r="C27" s="48">
        <v>1429767</v>
      </c>
      <c r="D27" s="1">
        <v>1192674</v>
      </c>
      <c r="E27" s="49">
        <f t="shared" si="0"/>
        <v>44582</v>
      </c>
      <c r="F27" s="1">
        <v>2667023</v>
      </c>
      <c r="G27" s="71">
        <v>0</v>
      </c>
      <c r="H27" s="72">
        <v>0</v>
      </c>
      <c r="I27" s="72">
        <v>0</v>
      </c>
      <c r="J27" s="61">
        <f t="shared" si="1"/>
        <v>296335.88888888888</v>
      </c>
      <c r="K27" s="96">
        <v>0</v>
      </c>
      <c r="L27" s="96">
        <v>0</v>
      </c>
      <c r="M27" s="96">
        <v>0</v>
      </c>
      <c r="N27" s="96">
        <v>0</v>
      </c>
      <c r="O27" s="100">
        <f t="shared" si="2"/>
        <v>1429767</v>
      </c>
      <c r="P27" s="101">
        <f t="shared" si="2"/>
        <v>1192674</v>
      </c>
      <c r="Q27" s="102">
        <f t="shared" si="2"/>
        <v>44582</v>
      </c>
      <c r="R27" s="101">
        <f t="shared" si="2"/>
        <v>2667023</v>
      </c>
      <c r="S27" s="60">
        <f t="shared" si="3"/>
        <v>5</v>
      </c>
      <c r="T27" s="3">
        <v>4</v>
      </c>
      <c r="U27" s="3">
        <v>0</v>
      </c>
      <c r="V27" s="59">
        <v>9</v>
      </c>
      <c r="W27" s="111">
        <f t="shared" si="4"/>
        <v>0.54520463949427267</v>
      </c>
      <c r="X27" s="112">
        <f t="shared" si="5"/>
        <v>0.55555555555555558</v>
      </c>
    </row>
    <row r="28" spans="1:24" x14ac:dyDescent="0.2">
      <c r="A28" t="s">
        <v>65</v>
      </c>
      <c r="B28" t="s">
        <v>66</v>
      </c>
      <c r="C28" s="48">
        <v>286076</v>
      </c>
      <c r="D28" s="1">
        <v>145606</v>
      </c>
      <c r="E28" s="49">
        <f t="shared" si="0"/>
        <v>12548</v>
      </c>
      <c r="F28" s="1">
        <v>444230</v>
      </c>
      <c r="G28" s="71">
        <v>0</v>
      </c>
      <c r="H28" s="72">
        <v>0</v>
      </c>
      <c r="I28" s="72">
        <v>0</v>
      </c>
      <c r="J28" s="61">
        <f t="shared" si="1"/>
        <v>444230</v>
      </c>
      <c r="K28" s="96">
        <v>0</v>
      </c>
      <c r="L28" s="96">
        <v>0</v>
      </c>
      <c r="M28" s="96">
        <v>0</v>
      </c>
      <c r="N28" s="96">
        <v>0</v>
      </c>
      <c r="O28" s="100">
        <f t="shared" si="2"/>
        <v>286076</v>
      </c>
      <c r="P28" s="101">
        <f t="shared" si="2"/>
        <v>145606</v>
      </c>
      <c r="Q28" s="102">
        <f t="shared" si="2"/>
        <v>12548</v>
      </c>
      <c r="R28" s="101">
        <f t="shared" si="2"/>
        <v>444230</v>
      </c>
      <c r="S28" s="60">
        <f t="shared" si="3"/>
        <v>1</v>
      </c>
      <c r="T28" s="3">
        <v>0</v>
      </c>
      <c r="U28" s="3">
        <v>0</v>
      </c>
      <c r="V28" s="59">
        <v>1</v>
      </c>
      <c r="W28" s="111">
        <f t="shared" si="4"/>
        <v>0.66270078437368252</v>
      </c>
      <c r="X28" s="112">
        <f t="shared" si="5"/>
        <v>1</v>
      </c>
    </row>
    <row r="29" spans="1:24" x14ac:dyDescent="0.2">
      <c r="A29" t="s">
        <v>67</v>
      </c>
      <c r="B29" t="s">
        <v>68</v>
      </c>
      <c r="C29" s="48">
        <v>515115</v>
      </c>
      <c r="D29" s="1">
        <v>230697</v>
      </c>
      <c r="E29" s="49">
        <f t="shared" si="0"/>
        <v>19160</v>
      </c>
      <c r="F29" s="1">
        <v>764972</v>
      </c>
      <c r="G29" s="71">
        <v>0</v>
      </c>
      <c r="H29" s="72">
        <v>0</v>
      </c>
      <c r="I29" s="72">
        <v>0</v>
      </c>
      <c r="J29" s="61">
        <f t="shared" si="1"/>
        <v>254990.66666666666</v>
      </c>
      <c r="K29" s="96">
        <v>0</v>
      </c>
      <c r="L29" s="96">
        <v>0</v>
      </c>
      <c r="M29" s="96">
        <v>0</v>
      </c>
      <c r="N29" s="96">
        <v>0</v>
      </c>
      <c r="O29" s="100">
        <f t="shared" si="2"/>
        <v>515115</v>
      </c>
      <c r="P29" s="101">
        <f t="shared" si="2"/>
        <v>230697</v>
      </c>
      <c r="Q29" s="102">
        <f t="shared" si="2"/>
        <v>19160</v>
      </c>
      <c r="R29" s="101">
        <f t="shared" si="2"/>
        <v>764972</v>
      </c>
      <c r="S29" s="60">
        <f t="shared" si="3"/>
        <v>3</v>
      </c>
      <c r="T29" s="3">
        <v>0</v>
      </c>
      <c r="U29" s="3">
        <v>0</v>
      </c>
      <c r="V29" s="59">
        <v>3</v>
      </c>
      <c r="W29" s="111">
        <f t="shared" si="4"/>
        <v>0.69067673891007386</v>
      </c>
      <c r="X29" s="112">
        <f t="shared" si="5"/>
        <v>1</v>
      </c>
    </row>
    <row r="30" spans="1:24" x14ac:dyDescent="0.2">
      <c r="A30" t="s">
        <v>69</v>
      </c>
      <c r="B30" t="s">
        <v>70</v>
      </c>
      <c r="C30" s="48">
        <v>420711</v>
      </c>
      <c r="D30" s="1">
        <v>333912</v>
      </c>
      <c r="E30" s="49">
        <f t="shared" si="0"/>
        <v>36810</v>
      </c>
      <c r="F30" s="1">
        <v>791433</v>
      </c>
      <c r="G30" s="71">
        <v>0</v>
      </c>
      <c r="H30" s="72">
        <v>0</v>
      </c>
      <c r="I30" s="72">
        <v>0</v>
      </c>
      <c r="J30" s="61">
        <f t="shared" si="1"/>
        <v>263811</v>
      </c>
      <c r="K30" s="96">
        <v>0</v>
      </c>
      <c r="L30" s="96">
        <v>0</v>
      </c>
      <c r="M30" s="96">
        <v>0</v>
      </c>
      <c r="N30" s="96">
        <v>0</v>
      </c>
      <c r="O30" s="100">
        <f t="shared" si="2"/>
        <v>420711</v>
      </c>
      <c r="P30" s="101">
        <f t="shared" si="2"/>
        <v>333912</v>
      </c>
      <c r="Q30" s="102">
        <f t="shared" si="2"/>
        <v>36810</v>
      </c>
      <c r="R30" s="101">
        <f t="shared" si="2"/>
        <v>791433</v>
      </c>
      <c r="S30" s="60">
        <f t="shared" si="3"/>
        <v>2</v>
      </c>
      <c r="T30" s="3">
        <v>1</v>
      </c>
      <c r="U30" s="3">
        <v>0</v>
      </c>
      <c r="V30" s="59">
        <v>3</v>
      </c>
      <c r="W30" s="111">
        <f t="shared" si="4"/>
        <v>0.55751149911942788</v>
      </c>
      <c r="X30" s="112">
        <f t="shared" si="5"/>
        <v>0.66666666666666663</v>
      </c>
    </row>
    <row r="31" spans="1:24" x14ac:dyDescent="0.2">
      <c r="A31" t="s">
        <v>71</v>
      </c>
      <c r="B31" t="s">
        <v>72</v>
      </c>
      <c r="C31" s="48">
        <v>396024</v>
      </c>
      <c r="D31" s="1">
        <v>243506</v>
      </c>
      <c r="E31" s="49">
        <f t="shared" si="0"/>
        <v>12036</v>
      </c>
      <c r="F31" s="1">
        <v>651566</v>
      </c>
      <c r="G31" s="71">
        <v>0</v>
      </c>
      <c r="H31" s="72">
        <v>0</v>
      </c>
      <c r="I31" s="72">
        <v>0</v>
      </c>
      <c r="J31" s="61">
        <f t="shared" si="1"/>
        <v>325783</v>
      </c>
      <c r="K31" s="96">
        <v>0</v>
      </c>
      <c r="L31" s="96">
        <v>0</v>
      </c>
      <c r="M31" s="96">
        <v>0</v>
      </c>
      <c r="N31" s="96">
        <v>0</v>
      </c>
      <c r="O31" s="100">
        <f t="shared" si="2"/>
        <v>396024</v>
      </c>
      <c r="P31" s="101">
        <f t="shared" si="2"/>
        <v>243506</v>
      </c>
      <c r="Q31" s="102">
        <f t="shared" si="2"/>
        <v>12036</v>
      </c>
      <c r="R31" s="101">
        <f t="shared" si="2"/>
        <v>651566</v>
      </c>
      <c r="S31" s="60">
        <f t="shared" si="3"/>
        <v>2</v>
      </c>
      <c r="T31" s="3">
        <v>0</v>
      </c>
      <c r="U31" s="3">
        <v>0</v>
      </c>
      <c r="V31" s="59">
        <v>2</v>
      </c>
      <c r="W31" s="111">
        <f t="shared" si="4"/>
        <v>0.6192422560317733</v>
      </c>
      <c r="X31" s="112">
        <f t="shared" si="5"/>
        <v>1</v>
      </c>
    </row>
    <row r="32" spans="1:24" x14ac:dyDescent="0.2">
      <c r="A32" t="s">
        <v>73</v>
      </c>
      <c r="B32" t="s">
        <v>74</v>
      </c>
      <c r="C32" s="48">
        <v>1514784</v>
      </c>
      <c r="D32" s="1">
        <v>1721392</v>
      </c>
      <c r="E32" s="49">
        <f t="shared" si="0"/>
        <v>48419</v>
      </c>
      <c r="F32" s="1">
        <v>3284595</v>
      </c>
      <c r="G32" s="71">
        <v>160713</v>
      </c>
      <c r="H32" s="72">
        <v>0</v>
      </c>
      <c r="I32" s="72">
        <v>1</v>
      </c>
      <c r="J32" s="61">
        <f t="shared" si="1"/>
        <v>260323.5</v>
      </c>
      <c r="K32" s="96">
        <v>78097</v>
      </c>
      <c r="L32" s="96">
        <v>26529</v>
      </c>
      <c r="M32" s="96">
        <v>-5016</v>
      </c>
      <c r="N32" s="96">
        <v>99610</v>
      </c>
      <c r="O32" s="100">
        <f t="shared" si="2"/>
        <v>1592881</v>
      </c>
      <c r="P32" s="101">
        <f t="shared" si="2"/>
        <v>1747921</v>
      </c>
      <c r="Q32" s="102">
        <f t="shared" si="2"/>
        <v>43403</v>
      </c>
      <c r="R32" s="101">
        <f t="shared" si="2"/>
        <v>3384205</v>
      </c>
      <c r="S32" s="60">
        <f t="shared" si="3"/>
        <v>7</v>
      </c>
      <c r="T32" s="3">
        <v>6</v>
      </c>
      <c r="U32" s="3">
        <v>0</v>
      </c>
      <c r="V32" s="59">
        <v>13</v>
      </c>
      <c r="W32" s="111">
        <f t="shared" si="4"/>
        <v>0.47679599090278324</v>
      </c>
      <c r="X32" s="112">
        <f t="shared" si="5"/>
        <v>0.53846153846153844</v>
      </c>
    </row>
    <row r="33" spans="1:24" x14ac:dyDescent="0.2">
      <c r="A33" t="s">
        <v>75</v>
      </c>
      <c r="B33" t="s">
        <v>76</v>
      </c>
      <c r="C33" s="48">
        <v>357805</v>
      </c>
      <c r="D33" s="1">
        <v>384900</v>
      </c>
      <c r="E33" s="49">
        <f t="shared" si="0"/>
        <v>194</v>
      </c>
      <c r="F33" s="1">
        <v>742899</v>
      </c>
      <c r="G33" s="71">
        <v>0</v>
      </c>
      <c r="H33" s="72">
        <v>0</v>
      </c>
      <c r="I33" s="72">
        <v>0</v>
      </c>
      <c r="J33" s="61">
        <f t="shared" si="1"/>
        <v>247633</v>
      </c>
      <c r="K33" s="96">
        <v>0</v>
      </c>
      <c r="L33" s="96">
        <v>0</v>
      </c>
      <c r="M33" s="96">
        <v>0</v>
      </c>
      <c r="N33" s="96">
        <v>0</v>
      </c>
      <c r="O33" s="100">
        <f t="shared" si="2"/>
        <v>357805</v>
      </c>
      <c r="P33" s="101">
        <f t="shared" si="2"/>
        <v>384900</v>
      </c>
      <c r="Q33" s="102">
        <f t="shared" si="2"/>
        <v>194</v>
      </c>
      <c r="R33" s="101">
        <f t="shared" si="2"/>
        <v>742899</v>
      </c>
      <c r="S33" s="60">
        <f t="shared" si="3"/>
        <v>2</v>
      </c>
      <c r="T33" s="3">
        <v>1</v>
      </c>
      <c r="U33" s="3">
        <v>0</v>
      </c>
      <c r="V33" s="59">
        <v>3</v>
      </c>
      <c r="W33" s="111">
        <f t="shared" si="4"/>
        <v>0.48175924492227734</v>
      </c>
      <c r="X33" s="112">
        <f t="shared" si="5"/>
        <v>0.66666666666666663</v>
      </c>
    </row>
    <row r="34" spans="1:24" x14ac:dyDescent="0.2">
      <c r="A34" t="s">
        <v>77</v>
      </c>
      <c r="B34" t="s">
        <v>78</v>
      </c>
      <c r="C34" s="48">
        <v>2209291</v>
      </c>
      <c r="D34" s="1">
        <v>3457124</v>
      </c>
      <c r="E34" s="49">
        <f t="shared" si="0"/>
        <v>1781388</v>
      </c>
      <c r="F34" s="1">
        <v>7447803</v>
      </c>
      <c r="G34" s="71">
        <v>702864</v>
      </c>
      <c r="H34" s="72">
        <v>1</v>
      </c>
      <c r="I34" s="72">
        <v>2</v>
      </c>
      <c r="J34" s="61">
        <f t="shared" si="1"/>
        <v>259420.73076923078</v>
      </c>
      <c r="K34" s="96">
        <v>182084</v>
      </c>
      <c r="L34" s="96">
        <v>264605</v>
      </c>
      <c r="M34" s="96">
        <v>-288399</v>
      </c>
      <c r="N34" s="96">
        <v>158290</v>
      </c>
      <c r="O34" s="100">
        <f t="shared" si="2"/>
        <v>2391375</v>
      </c>
      <c r="P34" s="101">
        <f t="shared" si="2"/>
        <v>3721729</v>
      </c>
      <c r="Q34" s="102">
        <f t="shared" si="2"/>
        <v>1492989</v>
      </c>
      <c r="R34" s="101">
        <f t="shared" si="2"/>
        <v>7606093</v>
      </c>
      <c r="S34" s="60">
        <f t="shared" si="3"/>
        <v>9</v>
      </c>
      <c r="T34" s="3">
        <v>20</v>
      </c>
      <c r="U34" s="3">
        <v>0</v>
      </c>
      <c r="V34" s="59">
        <v>29</v>
      </c>
      <c r="W34" s="111">
        <f t="shared" si="4"/>
        <v>0.39118833901729794</v>
      </c>
      <c r="X34" s="112">
        <f t="shared" si="5"/>
        <v>0.31034482758620691</v>
      </c>
    </row>
    <row r="35" spans="1:24" x14ac:dyDescent="0.2">
      <c r="A35" t="s">
        <v>79</v>
      </c>
      <c r="B35" s="2" t="s">
        <v>80</v>
      </c>
      <c r="C35" s="48">
        <v>1743131</v>
      </c>
      <c r="D35" s="1">
        <v>1669864</v>
      </c>
      <c r="E35" s="49">
        <f t="shared" si="0"/>
        <v>76</v>
      </c>
      <c r="F35" s="1">
        <v>3413071</v>
      </c>
      <c r="G35" s="71">
        <v>0</v>
      </c>
      <c r="H35" s="72">
        <v>0</v>
      </c>
      <c r="I35" s="72">
        <v>0</v>
      </c>
      <c r="J35" s="61">
        <f t="shared" ref="J35:J52" si="6">(F35-G35)/(V35-SUM(H35:I35))</f>
        <v>262543.92307692306</v>
      </c>
      <c r="K35" s="96">
        <v>0</v>
      </c>
      <c r="L35" s="96">
        <v>0</v>
      </c>
      <c r="M35" s="96">
        <v>0</v>
      </c>
      <c r="N35" s="96">
        <v>0</v>
      </c>
      <c r="O35" s="100">
        <f t="shared" ref="O35:R52" si="7">C35+K35</f>
        <v>1743131</v>
      </c>
      <c r="P35" s="101">
        <f t="shared" si="7"/>
        <v>1669864</v>
      </c>
      <c r="Q35" s="102">
        <f t="shared" si="7"/>
        <v>76</v>
      </c>
      <c r="R35" s="101">
        <f t="shared" si="7"/>
        <v>3413071</v>
      </c>
      <c r="S35" s="60">
        <f t="shared" si="3"/>
        <v>7</v>
      </c>
      <c r="T35" s="3">
        <v>6</v>
      </c>
      <c r="U35" s="3">
        <v>0</v>
      </c>
      <c r="V35" s="59">
        <v>13</v>
      </c>
      <c r="W35" s="111">
        <f t="shared" si="4"/>
        <v>0.51073353462281657</v>
      </c>
      <c r="X35" s="112">
        <f t="shared" si="5"/>
        <v>0.53846153846153844</v>
      </c>
    </row>
    <row r="36" spans="1:24" x14ac:dyDescent="0.2">
      <c r="A36" t="s">
        <v>81</v>
      </c>
      <c r="B36" t="s">
        <v>82</v>
      </c>
      <c r="C36" s="48">
        <v>125684</v>
      </c>
      <c r="D36" s="1">
        <v>185130</v>
      </c>
      <c r="E36" s="49">
        <f t="shared" si="0"/>
        <v>0</v>
      </c>
      <c r="F36" s="1">
        <v>310814</v>
      </c>
      <c r="G36" s="71">
        <v>0</v>
      </c>
      <c r="H36" s="72">
        <v>0</v>
      </c>
      <c r="I36" s="72">
        <v>0</v>
      </c>
      <c r="J36" s="61">
        <f t="shared" si="6"/>
        <v>310814</v>
      </c>
      <c r="K36" s="96">
        <v>0</v>
      </c>
      <c r="L36" s="96">
        <v>0</v>
      </c>
      <c r="M36" s="96">
        <v>0</v>
      </c>
      <c r="N36" s="96">
        <v>0</v>
      </c>
      <c r="O36" s="100">
        <f t="shared" si="7"/>
        <v>125684</v>
      </c>
      <c r="P36" s="101">
        <f t="shared" si="7"/>
        <v>185130</v>
      </c>
      <c r="Q36" s="102">
        <f t="shared" si="7"/>
        <v>0</v>
      </c>
      <c r="R36" s="101">
        <f t="shared" si="7"/>
        <v>310814</v>
      </c>
      <c r="S36" s="60">
        <f t="shared" si="3"/>
        <v>0</v>
      </c>
      <c r="T36" s="3">
        <v>1</v>
      </c>
      <c r="U36" s="3">
        <v>0</v>
      </c>
      <c r="V36" s="59">
        <v>1</v>
      </c>
      <c r="W36" s="111">
        <f t="shared" si="4"/>
        <v>0.40437045950311118</v>
      </c>
      <c r="X36" s="112">
        <f t="shared" si="5"/>
        <v>0</v>
      </c>
    </row>
    <row r="37" spans="1:24" x14ac:dyDescent="0.2">
      <c r="A37" t="s">
        <v>83</v>
      </c>
      <c r="B37" s="2" t="s">
        <v>84</v>
      </c>
      <c r="C37" s="48">
        <v>2650122</v>
      </c>
      <c r="D37" s="1">
        <v>2514613</v>
      </c>
      <c r="E37" s="49">
        <f t="shared" si="0"/>
        <v>18771</v>
      </c>
      <c r="F37" s="1">
        <v>5183506</v>
      </c>
      <c r="G37" s="71">
        <v>446358</v>
      </c>
      <c r="H37" s="72">
        <v>0</v>
      </c>
      <c r="I37" s="72">
        <v>2</v>
      </c>
      <c r="J37" s="61">
        <f t="shared" si="6"/>
        <v>296071.75</v>
      </c>
      <c r="K37" s="96">
        <v>191234</v>
      </c>
      <c r="L37" s="96">
        <v>0</v>
      </c>
      <c r="M37" s="96">
        <v>-145</v>
      </c>
      <c r="N37" s="96">
        <v>191089</v>
      </c>
      <c r="O37" s="100">
        <f t="shared" si="7"/>
        <v>2841356</v>
      </c>
      <c r="P37" s="101">
        <f t="shared" si="7"/>
        <v>2514613</v>
      </c>
      <c r="Q37" s="102">
        <f t="shared" si="7"/>
        <v>18626</v>
      </c>
      <c r="R37" s="101">
        <f t="shared" si="7"/>
        <v>5374595</v>
      </c>
      <c r="S37" s="60">
        <f t="shared" si="3"/>
        <v>12</v>
      </c>
      <c r="T37" s="3">
        <v>6</v>
      </c>
      <c r="U37" s="3">
        <v>0</v>
      </c>
      <c r="V37" s="59">
        <v>18</v>
      </c>
      <c r="W37" s="111">
        <f t="shared" si="4"/>
        <v>0.53050269708431841</v>
      </c>
      <c r="X37" s="112">
        <f t="shared" si="5"/>
        <v>0.66666666666666663</v>
      </c>
    </row>
    <row r="38" spans="1:24" x14ac:dyDescent="0.2">
      <c r="A38" t="s">
        <v>85</v>
      </c>
      <c r="B38" t="s">
        <v>86</v>
      </c>
      <c r="C38" s="48">
        <v>875033</v>
      </c>
      <c r="D38" s="1">
        <v>389029</v>
      </c>
      <c r="E38" s="49">
        <f t="shared" si="0"/>
        <v>110548</v>
      </c>
      <c r="F38" s="1">
        <v>1374610</v>
      </c>
      <c r="G38" s="71">
        <v>517985</v>
      </c>
      <c r="H38" s="72">
        <v>2</v>
      </c>
      <c r="I38" s="72">
        <v>0</v>
      </c>
      <c r="J38" s="61">
        <f t="shared" si="6"/>
        <v>285541.66666666669</v>
      </c>
      <c r="K38" s="96">
        <v>894</v>
      </c>
      <c r="L38" s="96">
        <v>178023</v>
      </c>
      <c r="M38" s="96">
        <v>-103490</v>
      </c>
      <c r="N38" s="96">
        <v>75427</v>
      </c>
      <c r="O38" s="100">
        <f t="shared" si="7"/>
        <v>875927</v>
      </c>
      <c r="P38" s="101">
        <f t="shared" si="7"/>
        <v>567052</v>
      </c>
      <c r="Q38" s="102">
        <f t="shared" si="7"/>
        <v>7058</v>
      </c>
      <c r="R38" s="101">
        <f t="shared" si="7"/>
        <v>1450037</v>
      </c>
      <c r="S38" s="60">
        <f t="shared" si="3"/>
        <v>4</v>
      </c>
      <c r="T38" s="3">
        <v>1</v>
      </c>
      <c r="U38" s="3">
        <v>0</v>
      </c>
      <c r="V38" s="59">
        <v>5</v>
      </c>
      <c r="W38" s="111">
        <f t="shared" si="4"/>
        <v>0.6070268520886305</v>
      </c>
      <c r="X38" s="112">
        <f t="shared" si="5"/>
        <v>0.8</v>
      </c>
    </row>
    <row r="39" spans="1:24" x14ac:dyDescent="0.2">
      <c r="A39" t="s">
        <v>87</v>
      </c>
      <c r="B39" t="s">
        <v>88</v>
      </c>
      <c r="C39" s="48">
        <v>761545</v>
      </c>
      <c r="D39" s="1">
        <v>951688</v>
      </c>
      <c r="E39" s="49">
        <f t="shared" si="0"/>
        <v>59073</v>
      </c>
      <c r="F39" s="1">
        <v>1772306</v>
      </c>
      <c r="G39" s="71">
        <v>0</v>
      </c>
      <c r="H39" s="72">
        <v>0</v>
      </c>
      <c r="I39" s="72">
        <v>0</v>
      </c>
      <c r="J39" s="61">
        <f t="shared" si="6"/>
        <v>354461.2</v>
      </c>
      <c r="K39" s="96">
        <v>0</v>
      </c>
      <c r="L39" s="96">
        <v>0</v>
      </c>
      <c r="M39" s="96">
        <v>0</v>
      </c>
      <c r="N39" s="96">
        <v>0</v>
      </c>
      <c r="O39" s="100">
        <f t="shared" si="7"/>
        <v>761545</v>
      </c>
      <c r="P39" s="101">
        <f t="shared" si="7"/>
        <v>951688</v>
      </c>
      <c r="Q39" s="102">
        <f t="shared" si="7"/>
        <v>59073</v>
      </c>
      <c r="R39" s="101">
        <f t="shared" si="7"/>
        <v>1772306</v>
      </c>
      <c r="S39" s="60">
        <f t="shared" si="3"/>
        <v>1</v>
      </c>
      <c r="T39" s="3">
        <v>4</v>
      </c>
      <c r="U39" s="3">
        <v>0</v>
      </c>
      <c r="V39" s="59">
        <v>5</v>
      </c>
      <c r="W39" s="111">
        <f t="shared" si="4"/>
        <v>0.44450754801010722</v>
      </c>
      <c r="X39" s="112">
        <f t="shared" si="5"/>
        <v>0.2</v>
      </c>
    </row>
    <row r="40" spans="1:24" x14ac:dyDescent="0.2">
      <c r="A40" t="s">
        <v>89</v>
      </c>
      <c r="B40" s="2" t="s">
        <v>90</v>
      </c>
      <c r="C40" s="48">
        <v>2565077</v>
      </c>
      <c r="D40" s="1">
        <v>2478239</v>
      </c>
      <c r="E40" s="49">
        <f t="shared" si="0"/>
        <v>107819</v>
      </c>
      <c r="F40" s="1">
        <v>5151135</v>
      </c>
      <c r="G40" s="71">
        <v>1276852</v>
      </c>
      <c r="H40" s="72">
        <v>3</v>
      </c>
      <c r="I40" s="72">
        <v>3</v>
      </c>
      <c r="J40" s="61">
        <f t="shared" si="6"/>
        <v>298021.76923076925</v>
      </c>
      <c r="K40" s="96">
        <v>305568</v>
      </c>
      <c r="L40" s="96">
        <v>316508</v>
      </c>
      <c r="M40" s="96">
        <v>-71969</v>
      </c>
      <c r="N40" s="96">
        <v>550107</v>
      </c>
      <c r="O40" s="100">
        <f t="shared" si="7"/>
        <v>2870645</v>
      </c>
      <c r="P40" s="101">
        <f t="shared" si="7"/>
        <v>2794747</v>
      </c>
      <c r="Q40" s="102">
        <f t="shared" si="7"/>
        <v>35850</v>
      </c>
      <c r="R40" s="101">
        <f t="shared" si="7"/>
        <v>5701242</v>
      </c>
      <c r="S40" s="60">
        <f t="shared" si="3"/>
        <v>12</v>
      </c>
      <c r="T40" s="3">
        <v>7</v>
      </c>
      <c r="U40" s="3">
        <v>0</v>
      </c>
      <c r="V40" s="59">
        <v>19</v>
      </c>
      <c r="W40" s="111">
        <f t="shared" si="4"/>
        <v>0.50669838909646503</v>
      </c>
      <c r="X40" s="112">
        <f t="shared" si="5"/>
        <v>0.63157894736842102</v>
      </c>
    </row>
    <row r="41" spans="1:24" x14ac:dyDescent="0.2">
      <c r="A41" t="s">
        <v>91</v>
      </c>
      <c r="B41" t="s">
        <v>92</v>
      </c>
      <c r="C41" s="48">
        <v>112958</v>
      </c>
      <c r="D41" s="1">
        <v>279315</v>
      </c>
      <c r="E41" s="49">
        <f t="shared" si="0"/>
        <v>9902</v>
      </c>
      <c r="F41" s="1">
        <v>402175</v>
      </c>
      <c r="G41" s="71">
        <v>0</v>
      </c>
      <c r="H41" s="72">
        <v>0</v>
      </c>
      <c r="I41" s="72">
        <v>0</v>
      </c>
      <c r="J41" s="61">
        <f t="shared" si="6"/>
        <v>201087.5</v>
      </c>
      <c r="K41" s="96">
        <v>0</v>
      </c>
      <c r="L41" s="96">
        <v>0</v>
      </c>
      <c r="M41" s="96">
        <v>0</v>
      </c>
      <c r="N41" s="96">
        <v>0</v>
      </c>
      <c r="O41" s="100">
        <f t="shared" si="7"/>
        <v>112958</v>
      </c>
      <c r="P41" s="101">
        <f t="shared" si="7"/>
        <v>279315</v>
      </c>
      <c r="Q41" s="102">
        <f t="shared" si="7"/>
        <v>9902</v>
      </c>
      <c r="R41" s="101">
        <f t="shared" si="7"/>
        <v>402175</v>
      </c>
      <c r="S41" s="60">
        <f t="shared" si="3"/>
        <v>0</v>
      </c>
      <c r="T41" s="3">
        <v>2</v>
      </c>
      <c r="U41" s="3">
        <v>0</v>
      </c>
      <c r="V41" s="59">
        <v>2</v>
      </c>
      <c r="W41" s="111">
        <f t="shared" si="4"/>
        <v>0.28795762135043707</v>
      </c>
      <c r="X41" s="112">
        <f t="shared" si="5"/>
        <v>0</v>
      </c>
    </row>
    <row r="42" spans="1:24" x14ac:dyDescent="0.2">
      <c r="A42" t="s">
        <v>93</v>
      </c>
      <c r="B42" t="s">
        <v>94</v>
      </c>
      <c r="C42" s="48">
        <v>913168</v>
      </c>
      <c r="D42" s="1">
        <v>486479</v>
      </c>
      <c r="E42" s="49">
        <f t="shared" si="0"/>
        <v>39471</v>
      </c>
      <c r="F42" s="1">
        <v>1439118</v>
      </c>
      <c r="G42" s="71">
        <v>404307</v>
      </c>
      <c r="H42" s="72">
        <v>2</v>
      </c>
      <c r="I42" s="72">
        <v>0</v>
      </c>
      <c r="J42" s="61">
        <f t="shared" si="6"/>
        <v>258702.75</v>
      </c>
      <c r="K42" s="96">
        <v>0</v>
      </c>
      <c r="L42" s="96">
        <v>161785</v>
      </c>
      <c r="M42" s="96">
        <v>-26807</v>
      </c>
      <c r="N42" s="96">
        <v>134978</v>
      </c>
      <c r="O42" s="100">
        <f t="shared" si="7"/>
        <v>913168</v>
      </c>
      <c r="P42" s="101">
        <f t="shared" si="7"/>
        <v>648264</v>
      </c>
      <c r="Q42" s="102">
        <f t="shared" si="7"/>
        <v>12664</v>
      </c>
      <c r="R42" s="101">
        <f t="shared" si="7"/>
        <v>1574096</v>
      </c>
      <c r="S42" s="60">
        <f t="shared" si="3"/>
        <v>4</v>
      </c>
      <c r="T42" s="3">
        <v>2</v>
      </c>
      <c r="U42" s="3">
        <v>0</v>
      </c>
      <c r="V42" s="59">
        <v>6</v>
      </c>
      <c r="W42" s="111">
        <f t="shared" si="4"/>
        <v>0.58482726112952721</v>
      </c>
      <c r="X42" s="112">
        <f t="shared" si="5"/>
        <v>0.66666666666666663</v>
      </c>
    </row>
    <row r="43" spans="1:24" x14ac:dyDescent="0.2">
      <c r="A43" t="s">
        <v>95</v>
      </c>
      <c r="B43" t="s">
        <v>96</v>
      </c>
      <c r="C43" s="48">
        <v>178823</v>
      </c>
      <c r="D43" s="1">
        <v>207837</v>
      </c>
      <c r="E43" s="49">
        <f t="shared" si="0"/>
        <v>2808</v>
      </c>
      <c r="F43" s="1">
        <v>389468</v>
      </c>
      <c r="G43" s="71">
        <v>0</v>
      </c>
      <c r="H43" s="72">
        <v>0</v>
      </c>
      <c r="I43" s="72">
        <v>0</v>
      </c>
      <c r="J43" s="61">
        <f t="shared" si="6"/>
        <v>389468</v>
      </c>
      <c r="K43" s="96">
        <v>0</v>
      </c>
      <c r="L43" s="96">
        <v>0</v>
      </c>
      <c r="M43" s="96">
        <v>0</v>
      </c>
      <c r="N43" s="96">
        <v>0</v>
      </c>
      <c r="O43" s="100">
        <f t="shared" si="7"/>
        <v>178823</v>
      </c>
      <c r="P43" s="101">
        <f t="shared" si="7"/>
        <v>207837</v>
      </c>
      <c r="Q43" s="102">
        <f t="shared" si="7"/>
        <v>2808</v>
      </c>
      <c r="R43" s="101">
        <f t="shared" si="7"/>
        <v>389468</v>
      </c>
      <c r="S43" s="60">
        <f t="shared" si="3"/>
        <v>0</v>
      </c>
      <c r="T43" s="3">
        <v>1</v>
      </c>
      <c r="U43" s="3">
        <v>0</v>
      </c>
      <c r="V43" s="59">
        <v>1</v>
      </c>
      <c r="W43" s="111">
        <f t="shared" si="4"/>
        <v>0.46248124967671855</v>
      </c>
      <c r="X43" s="112">
        <f t="shared" si="5"/>
        <v>0</v>
      </c>
    </row>
    <row r="44" spans="1:24" x14ac:dyDescent="0.2">
      <c r="A44" t="s">
        <v>97</v>
      </c>
      <c r="B44" t="s">
        <v>98</v>
      </c>
      <c r="C44" s="48">
        <v>1160821</v>
      </c>
      <c r="D44" s="1">
        <v>1031959</v>
      </c>
      <c r="E44" s="49">
        <f t="shared" si="0"/>
        <v>25958</v>
      </c>
      <c r="F44" s="1">
        <v>2218738</v>
      </c>
      <c r="G44" s="71">
        <v>232404</v>
      </c>
      <c r="H44" s="72">
        <v>1</v>
      </c>
      <c r="I44" s="72">
        <v>0</v>
      </c>
      <c r="J44" s="61">
        <f t="shared" si="6"/>
        <v>248291.75</v>
      </c>
      <c r="K44" s="96">
        <v>0</v>
      </c>
      <c r="L44" s="96">
        <v>99602</v>
      </c>
      <c r="M44" s="96">
        <v>0</v>
      </c>
      <c r="N44" s="96">
        <v>99602</v>
      </c>
      <c r="O44" s="100">
        <f t="shared" si="7"/>
        <v>1160821</v>
      </c>
      <c r="P44" s="101">
        <f t="shared" si="7"/>
        <v>1131561</v>
      </c>
      <c r="Q44" s="102">
        <f t="shared" si="7"/>
        <v>25958</v>
      </c>
      <c r="R44" s="101">
        <f t="shared" si="7"/>
        <v>2318340</v>
      </c>
      <c r="S44" s="60">
        <f t="shared" si="3"/>
        <v>4</v>
      </c>
      <c r="T44" s="3">
        <v>5</v>
      </c>
      <c r="U44" s="3">
        <v>0</v>
      </c>
      <c r="V44" s="59">
        <v>9</v>
      </c>
      <c r="W44" s="111">
        <f t="shared" si="4"/>
        <v>0.50638200788524779</v>
      </c>
      <c r="X44" s="112">
        <f t="shared" si="5"/>
        <v>0.44444444444444442</v>
      </c>
    </row>
    <row r="45" spans="1:24" x14ac:dyDescent="0.2">
      <c r="A45" t="s">
        <v>99</v>
      </c>
      <c r="B45" s="2" t="s">
        <v>100</v>
      </c>
      <c r="C45" s="48">
        <v>4012534</v>
      </c>
      <c r="D45" s="1">
        <v>2713968</v>
      </c>
      <c r="E45" s="49">
        <f t="shared" si="0"/>
        <v>232101</v>
      </c>
      <c r="F45" s="1">
        <v>6958603</v>
      </c>
      <c r="G45" s="71">
        <v>1212350</v>
      </c>
      <c r="H45" s="72">
        <v>4</v>
      </c>
      <c r="I45" s="72">
        <v>3</v>
      </c>
      <c r="J45" s="61">
        <f t="shared" si="6"/>
        <v>229850.12</v>
      </c>
      <c r="K45" s="96">
        <v>206865</v>
      </c>
      <c r="L45" s="96">
        <v>434752</v>
      </c>
      <c r="M45" s="96">
        <v>-128235</v>
      </c>
      <c r="N45" s="96">
        <v>513382</v>
      </c>
      <c r="O45" s="100">
        <f t="shared" si="7"/>
        <v>4219399</v>
      </c>
      <c r="P45" s="101">
        <f t="shared" si="7"/>
        <v>3148720</v>
      </c>
      <c r="Q45" s="102">
        <f t="shared" si="7"/>
        <v>103866</v>
      </c>
      <c r="R45" s="101">
        <f t="shared" si="7"/>
        <v>7471985</v>
      </c>
      <c r="S45" s="60">
        <f t="shared" si="3"/>
        <v>21</v>
      </c>
      <c r="T45" s="3">
        <v>11</v>
      </c>
      <c r="U45" s="3">
        <v>0</v>
      </c>
      <c r="V45" s="59">
        <v>32</v>
      </c>
      <c r="W45" s="111">
        <f t="shared" si="4"/>
        <v>0.57265619624221598</v>
      </c>
      <c r="X45" s="112">
        <f t="shared" si="5"/>
        <v>0.65625</v>
      </c>
    </row>
    <row r="46" spans="1:24" x14ac:dyDescent="0.2">
      <c r="A46" t="s">
        <v>101</v>
      </c>
      <c r="B46" t="s">
        <v>102</v>
      </c>
      <c r="C46" s="48">
        <v>520403</v>
      </c>
      <c r="D46" s="1">
        <v>361628</v>
      </c>
      <c r="E46" s="49">
        <f t="shared" si="0"/>
        <v>26826</v>
      </c>
      <c r="F46" s="1">
        <v>908857</v>
      </c>
      <c r="G46" s="71">
        <v>0</v>
      </c>
      <c r="H46" s="72">
        <v>0</v>
      </c>
      <c r="I46" s="72">
        <v>0</v>
      </c>
      <c r="J46" s="61">
        <f t="shared" si="6"/>
        <v>302952.33333333331</v>
      </c>
      <c r="K46" s="96">
        <v>0</v>
      </c>
      <c r="L46" s="96">
        <v>0</v>
      </c>
      <c r="M46" s="96">
        <v>0</v>
      </c>
      <c r="N46" s="96">
        <v>0</v>
      </c>
      <c r="O46" s="100">
        <f t="shared" si="7"/>
        <v>520403</v>
      </c>
      <c r="P46" s="101">
        <f t="shared" si="7"/>
        <v>361628</v>
      </c>
      <c r="Q46" s="102">
        <f t="shared" si="7"/>
        <v>26826</v>
      </c>
      <c r="R46" s="101">
        <f t="shared" si="7"/>
        <v>908857</v>
      </c>
      <c r="S46" s="60">
        <f t="shared" si="3"/>
        <v>2</v>
      </c>
      <c r="T46" s="3">
        <v>1</v>
      </c>
      <c r="U46" s="3">
        <v>0</v>
      </c>
      <c r="V46" s="59">
        <v>3</v>
      </c>
      <c r="W46" s="111">
        <f t="shared" si="4"/>
        <v>0.59000533994836912</v>
      </c>
      <c r="X46" s="112">
        <f t="shared" si="5"/>
        <v>0.66666666666666663</v>
      </c>
    </row>
    <row r="47" spans="1:24" x14ac:dyDescent="0.2">
      <c r="A47" t="s">
        <v>103</v>
      </c>
      <c r="B47" t="s">
        <v>104</v>
      </c>
      <c r="C47" s="48">
        <v>74271</v>
      </c>
      <c r="D47" s="1">
        <v>21684</v>
      </c>
      <c r="E47" s="49">
        <f t="shared" si="0"/>
        <v>209053</v>
      </c>
      <c r="F47" s="1">
        <v>305008</v>
      </c>
      <c r="G47" s="71">
        <v>0</v>
      </c>
      <c r="H47" s="72">
        <v>0</v>
      </c>
      <c r="I47" s="72">
        <v>0</v>
      </c>
      <c r="J47" s="61">
        <f t="shared" si="6"/>
        <v>305008</v>
      </c>
      <c r="K47" s="96">
        <v>0</v>
      </c>
      <c r="L47" s="96">
        <v>0</v>
      </c>
      <c r="M47" s="96">
        <v>0</v>
      </c>
      <c r="N47" s="96">
        <v>0</v>
      </c>
      <c r="O47" s="100">
        <f t="shared" si="7"/>
        <v>74271</v>
      </c>
      <c r="P47" s="101">
        <f t="shared" si="7"/>
        <v>21684</v>
      </c>
      <c r="Q47" s="102">
        <f t="shared" si="7"/>
        <v>209053</v>
      </c>
      <c r="R47" s="101">
        <f t="shared" si="7"/>
        <v>305008</v>
      </c>
      <c r="S47" s="60">
        <f t="shared" si="3"/>
        <v>0</v>
      </c>
      <c r="T47" s="3">
        <v>0</v>
      </c>
      <c r="U47" s="3">
        <v>1</v>
      </c>
      <c r="V47" s="59">
        <v>1</v>
      </c>
      <c r="W47" s="111" t="s">
        <v>0</v>
      </c>
      <c r="X47" s="112" t="s">
        <v>0</v>
      </c>
    </row>
    <row r="48" spans="1:24" x14ac:dyDescent="0.2">
      <c r="A48" t="s">
        <v>105</v>
      </c>
      <c r="B48" s="2" t="s">
        <v>106</v>
      </c>
      <c r="C48" s="48">
        <v>1817422</v>
      </c>
      <c r="D48" s="1">
        <v>1023187</v>
      </c>
      <c r="E48" s="49">
        <f t="shared" si="0"/>
        <v>163398</v>
      </c>
      <c r="F48" s="1">
        <v>3004007</v>
      </c>
      <c r="G48" s="71">
        <v>805840</v>
      </c>
      <c r="H48" s="72">
        <v>3</v>
      </c>
      <c r="I48" s="72">
        <v>0</v>
      </c>
      <c r="J48" s="61">
        <f t="shared" si="6"/>
        <v>274770.875</v>
      </c>
      <c r="K48" s="96">
        <v>0</v>
      </c>
      <c r="L48" s="96">
        <v>283884</v>
      </c>
      <c r="M48" s="96">
        <v>-143444</v>
      </c>
      <c r="N48" s="96">
        <v>140440</v>
      </c>
      <c r="O48" s="100">
        <f t="shared" si="7"/>
        <v>1817422</v>
      </c>
      <c r="P48" s="101">
        <f t="shared" si="7"/>
        <v>1307071</v>
      </c>
      <c r="Q48" s="102">
        <f t="shared" si="7"/>
        <v>19954</v>
      </c>
      <c r="R48" s="101">
        <f t="shared" si="7"/>
        <v>3144447</v>
      </c>
      <c r="S48" s="60">
        <f t="shared" si="3"/>
        <v>8</v>
      </c>
      <c r="T48" s="3">
        <v>3</v>
      </c>
      <c r="U48" s="3">
        <v>0</v>
      </c>
      <c r="V48" s="59">
        <v>11</v>
      </c>
      <c r="W48" s="111">
        <f t="shared" si="4"/>
        <v>0.58166941004508577</v>
      </c>
      <c r="X48" s="112">
        <f t="shared" si="5"/>
        <v>0.72727272727272729</v>
      </c>
    </row>
    <row r="49" spans="1:24" x14ac:dyDescent="0.2">
      <c r="A49" t="s">
        <v>107</v>
      </c>
      <c r="B49" t="s">
        <v>108</v>
      </c>
      <c r="C49" s="48">
        <v>1095493</v>
      </c>
      <c r="D49" s="1">
        <v>1608751</v>
      </c>
      <c r="E49" s="49">
        <f t="shared" si="0"/>
        <v>25751</v>
      </c>
      <c r="F49" s="1">
        <v>2729995</v>
      </c>
      <c r="G49" s="71">
        <v>0</v>
      </c>
      <c r="H49" s="72">
        <v>0</v>
      </c>
      <c r="I49" s="72">
        <v>0</v>
      </c>
      <c r="J49" s="61">
        <f t="shared" si="6"/>
        <v>303332.77777777775</v>
      </c>
      <c r="K49" s="96">
        <v>0</v>
      </c>
      <c r="L49" s="96">
        <v>0</v>
      </c>
      <c r="M49" s="96">
        <v>0</v>
      </c>
      <c r="N49" s="96">
        <v>0</v>
      </c>
      <c r="O49" s="100">
        <f t="shared" si="7"/>
        <v>1095493</v>
      </c>
      <c r="P49" s="101">
        <f t="shared" si="7"/>
        <v>1608751</v>
      </c>
      <c r="Q49" s="102">
        <f t="shared" si="7"/>
        <v>25751</v>
      </c>
      <c r="R49" s="101">
        <f t="shared" si="7"/>
        <v>2729995</v>
      </c>
      <c r="S49" s="60">
        <f t="shared" si="3"/>
        <v>3</v>
      </c>
      <c r="T49" s="3">
        <v>6</v>
      </c>
      <c r="U49" s="3">
        <v>0</v>
      </c>
      <c r="V49" s="59">
        <v>9</v>
      </c>
      <c r="W49" s="111">
        <f t="shared" si="4"/>
        <v>0.40510138878000651</v>
      </c>
      <c r="X49" s="112">
        <f t="shared" si="5"/>
        <v>0.33333333333333331</v>
      </c>
    </row>
    <row r="50" spans="1:24" x14ac:dyDescent="0.2">
      <c r="A50" t="s">
        <v>109</v>
      </c>
      <c r="B50" t="s">
        <v>110</v>
      </c>
      <c r="C50" s="48">
        <v>303042</v>
      </c>
      <c r="D50" s="1">
        <v>415396</v>
      </c>
      <c r="E50" s="49">
        <f t="shared" si="0"/>
        <v>3218</v>
      </c>
      <c r="F50" s="1">
        <v>721656</v>
      </c>
      <c r="G50" s="71">
        <v>0</v>
      </c>
      <c r="H50" s="72">
        <v>0</v>
      </c>
      <c r="I50" s="72">
        <v>0</v>
      </c>
      <c r="J50" s="61">
        <f t="shared" si="6"/>
        <v>240552</v>
      </c>
      <c r="K50" s="96">
        <v>0</v>
      </c>
      <c r="L50" s="96">
        <v>0</v>
      </c>
      <c r="M50" s="96">
        <v>0</v>
      </c>
      <c r="N50" s="96">
        <v>0</v>
      </c>
      <c r="O50" s="100">
        <f t="shared" si="7"/>
        <v>303042</v>
      </c>
      <c r="P50" s="101">
        <f t="shared" si="7"/>
        <v>415396</v>
      </c>
      <c r="Q50" s="102">
        <f t="shared" si="7"/>
        <v>3218</v>
      </c>
      <c r="R50" s="101">
        <f t="shared" si="7"/>
        <v>721656</v>
      </c>
      <c r="S50" s="60">
        <f t="shared" si="3"/>
        <v>1</v>
      </c>
      <c r="T50" s="3">
        <v>2</v>
      </c>
      <c r="U50" s="3">
        <v>0</v>
      </c>
      <c r="V50" s="59">
        <v>3</v>
      </c>
      <c r="W50" s="111">
        <f t="shared" si="4"/>
        <v>0.42180675298355597</v>
      </c>
      <c r="X50" s="112">
        <f t="shared" si="5"/>
        <v>0.33333333333333331</v>
      </c>
    </row>
    <row r="51" spans="1:24" x14ac:dyDescent="0.2">
      <c r="A51" t="s">
        <v>111</v>
      </c>
      <c r="B51" s="2" t="s">
        <v>112</v>
      </c>
      <c r="C51" s="48">
        <v>1380819</v>
      </c>
      <c r="D51" s="1">
        <v>1368537</v>
      </c>
      <c r="E51" s="49">
        <f t="shared" si="0"/>
        <v>72257</v>
      </c>
      <c r="F51" s="1">
        <v>2821613</v>
      </c>
      <c r="G51" s="71">
        <v>281752</v>
      </c>
      <c r="H51" s="72">
        <v>0</v>
      </c>
      <c r="I51" s="72">
        <v>1</v>
      </c>
      <c r="J51" s="61">
        <f t="shared" si="6"/>
        <v>362837.28571428574</v>
      </c>
      <c r="K51" s="96">
        <v>108851</v>
      </c>
      <c r="L51" s="96">
        <v>12680</v>
      </c>
      <c r="M51" s="96">
        <v>-40446</v>
      </c>
      <c r="N51" s="96">
        <v>81085</v>
      </c>
      <c r="O51" s="100">
        <f t="shared" si="7"/>
        <v>1489670</v>
      </c>
      <c r="P51" s="101">
        <f t="shared" si="7"/>
        <v>1381217</v>
      </c>
      <c r="Q51" s="102">
        <f t="shared" si="7"/>
        <v>31811</v>
      </c>
      <c r="R51" s="101">
        <f t="shared" si="7"/>
        <v>2902698</v>
      </c>
      <c r="S51" s="60">
        <f t="shared" si="3"/>
        <v>4</v>
      </c>
      <c r="T51" s="3">
        <v>4</v>
      </c>
      <c r="U51" s="3">
        <v>0</v>
      </c>
      <c r="V51" s="59">
        <v>8</v>
      </c>
      <c r="W51" s="111">
        <f t="shared" si="4"/>
        <v>0.5188884132325654</v>
      </c>
      <c r="X51" s="112">
        <f t="shared" si="5"/>
        <v>0.5</v>
      </c>
    </row>
    <row r="52" spans="1:24" x14ac:dyDescent="0.2">
      <c r="A52" t="s">
        <v>113</v>
      </c>
      <c r="B52" t="s">
        <v>114</v>
      </c>
      <c r="C52" s="48">
        <v>132107</v>
      </c>
      <c r="D52" s="1">
        <v>99989</v>
      </c>
      <c r="E52" s="49">
        <f t="shared" si="0"/>
        <v>7067</v>
      </c>
      <c r="F52" s="1">
        <v>239163</v>
      </c>
      <c r="G52" s="71">
        <v>0</v>
      </c>
      <c r="H52" s="72">
        <v>0</v>
      </c>
      <c r="I52" s="72">
        <v>0</v>
      </c>
      <c r="J52" s="61">
        <f t="shared" si="6"/>
        <v>239163</v>
      </c>
      <c r="K52" s="96">
        <v>0</v>
      </c>
      <c r="L52" s="96">
        <v>0</v>
      </c>
      <c r="M52" s="96">
        <v>0</v>
      </c>
      <c r="N52" s="96">
        <v>0</v>
      </c>
      <c r="O52" s="100">
        <f t="shared" si="7"/>
        <v>132107</v>
      </c>
      <c r="P52" s="101">
        <f t="shared" si="7"/>
        <v>99989</v>
      </c>
      <c r="Q52" s="102">
        <f t="shared" si="7"/>
        <v>7067</v>
      </c>
      <c r="R52" s="101">
        <f t="shared" si="7"/>
        <v>239163</v>
      </c>
      <c r="S52" s="60">
        <f t="shared" si="3"/>
        <v>1</v>
      </c>
      <c r="T52" s="3">
        <v>0</v>
      </c>
      <c r="U52" s="3">
        <v>0</v>
      </c>
      <c r="V52" s="59">
        <v>1</v>
      </c>
      <c r="W52" s="111">
        <f t="shared" si="4"/>
        <v>0.56919119674617402</v>
      </c>
      <c r="X52" s="112">
        <f t="shared" si="5"/>
        <v>1</v>
      </c>
    </row>
    <row r="53" spans="1:24" x14ac:dyDescent="0.2">
      <c r="E53" s="49"/>
      <c r="O53" s="100"/>
      <c r="P53" s="103"/>
      <c r="Q53" s="104"/>
      <c r="R53" s="103"/>
    </row>
    <row r="54" spans="1:24" s="58" customFormat="1" x14ac:dyDescent="0.2">
      <c r="A54" s="54" t="s">
        <v>115</v>
      </c>
      <c r="B54" s="54"/>
      <c r="C54" s="55">
        <f>SUM(C3:C52)</f>
        <v>55713412</v>
      </c>
      <c r="D54" s="56">
        <f t="shared" ref="D54:U54" si="8">SUM(D3:D52)</f>
        <v>52745121</v>
      </c>
      <c r="E54" s="56">
        <f t="shared" si="8"/>
        <v>4733753</v>
      </c>
      <c r="F54" s="56">
        <f t="shared" si="8"/>
        <v>113192286</v>
      </c>
      <c r="G54" s="55">
        <f>SUM(G3:G52)</f>
        <v>12934911</v>
      </c>
      <c r="H54" s="56">
        <f t="shared" ref="H54:I54" si="9">SUM(H3:H52)</f>
        <v>36</v>
      </c>
      <c r="I54" s="56">
        <f t="shared" si="9"/>
        <v>29</v>
      </c>
      <c r="J54" s="57" t="s">
        <v>0</v>
      </c>
      <c r="K54" s="56"/>
      <c r="L54" s="56"/>
      <c r="M54" s="56"/>
      <c r="N54" s="56"/>
      <c r="O54" s="105">
        <f>SUM(O3:O52)</f>
        <v>59141375</v>
      </c>
      <c r="P54" s="106">
        <f t="shared" ref="P54:R54" si="10">SUM(P3:P52)</f>
        <v>57262154</v>
      </c>
      <c r="Q54" s="106">
        <f t="shared" si="10"/>
        <v>3140771</v>
      </c>
      <c r="R54" s="106">
        <f t="shared" si="10"/>
        <v>119544300</v>
      </c>
      <c r="S54" s="26">
        <f t="shared" si="8"/>
        <v>233</v>
      </c>
      <c r="T54" s="25">
        <f t="shared" si="8"/>
        <v>201</v>
      </c>
      <c r="U54" s="25">
        <f t="shared" si="8"/>
        <v>1</v>
      </c>
      <c r="V54" s="25">
        <f t="shared" ref="V54" si="11">SUM(V3:V52)</f>
        <v>435</v>
      </c>
      <c r="W54" s="115">
        <f>O54/SUM(O54:P54)</f>
        <v>0.50807201042848105</v>
      </c>
      <c r="X54" s="116">
        <f>S54/V54</f>
        <v>0.53563218390804601</v>
      </c>
    </row>
    <row r="55" spans="1:24" x14ac:dyDescent="0.2">
      <c r="A55" s="117" t="s">
        <v>180</v>
      </c>
      <c r="O55" s="100"/>
      <c r="P55" s="103"/>
      <c r="Q55" s="103"/>
      <c r="R55" s="103"/>
      <c r="W55" s="113">
        <f>ROUND(V54*W54,0)</f>
        <v>221</v>
      </c>
    </row>
    <row r="56" spans="1:24" x14ac:dyDescent="0.2">
      <c r="A56" s="117" t="s">
        <v>181</v>
      </c>
      <c r="O56" s="100"/>
      <c r="P56" s="103"/>
      <c r="Q56" s="103"/>
      <c r="R56" s="103"/>
    </row>
    <row r="57" spans="1:24" x14ac:dyDescent="0.2">
      <c r="A57" s="117"/>
    </row>
    <row r="58" spans="1:24" x14ac:dyDescent="0.2">
      <c r="A58" s="114" t="s">
        <v>182</v>
      </c>
    </row>
  </sheetData>
  <autoFilter ref="A2:X52" xr:uid="{00000000-0009-0000-0000-000000000000}"/>
  <pageMargins left="0.7" right="0.7" top="0.75" bottom="0.75" header="0.3" footer="0.3"/>
  <ignoredErrors>
    <ignoredError sqref="W53:X56 W3 W4:W46 W48:W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workbookViewId="0">
      <pane xSplit="2" ySplit="2" topLeftCell="M75" activePane="bottomRight" state="frozen"/>
      <selection pane="topRight" activeCell="C1" sqref="C1"/>
      <selection pane="bottomLeft" activeCell="A3" sqref="A3"/>
      <selection pane="bottomRight" activeCell="U95" sqref="A2:U95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9"/>
    <col min="6" max="6" width="10.83203125" style="30"/>
    <col min="7" max="7" width="10.83203125" style="1"/>
    <col min="8" max="8" width="10.83203125" style="29"/>
    <col min="11" max="11" width="10.83203125" style="29"/>
    <col min="13" max="13" width="10.83203125" style="1"/>
    <col min="14" max="14" width="10.83203125" style="48"/>
    <col min="15" max="17" width="10.83203125" style="1"/>
    <col min="18" max="18" width="10.83203125" style="48"/>
    <col min="19" max="21" width="10.83203125" style="1"/>
    <col min="22" max="22" width="52.33203125" style="29" bestFit="1" customWidth="1"/>
  </cols>
  <sheetData>
    <row r="1" spans="1:22" x14ac:dyDescent="0.2">
      <c r="A1" s="4"/>
      <c r="B1" s="4" t="s">
        <v>0</v>
      </c>
      <c r="C1" s="5"/>
      <c r="D1" s="6"/>
      <c r="E1" s="7" t="s">
        <v>1</v>
      </c>
      <c r="F1" s="8"/>
      <c r="G1" s="9"/>
      <c r="H1" s="10"/>
      <c r="I1" s="11" t="s">
        <v>2</v>
      </c>
      <c r="J1" s="12"/>
      <c r="K1" s="73" t="s">
        <v>154</v>
      </c>
      <c r="L1" s="74"/>
      <c r="M1" s="41" t="s">
        <v>119</v>
      </c>
      <c r="N1" s="73"/>
      <c r="O1" s="75" t="s">
        <v>155</v>
      </c>
      <c r="P1" s="76"/>
      <c r="Q1" s="74"/>
      <c r="R1" s="73"/>
      <c r="S1" s="74" t="s">
        <v>156</v>
      </c>
      <c r="T1" s="74"/>
      <c r="U1" s="74"/>
      <c r="V1" s="10"/>
    </row>
    <row r="2" spans="1:22" x14ac:dyDescent="0.2">
      <c r="A2" s="13" t="s">
        <v>3</v>
      </c>
      <c r="B2" s="13" t="s">
        <v>4</v>
      </c>
      <c r="C2" s="5" t="s">
        <v>5</v>
      </c>
      <c r="D2" s="5" t="s">
        <v>6</v>
      </c>
      <c r="E2" s="4" t="s">
        <v>7</v>
      </c>
      <c r="F2" s="14" t="s">
        <v>8</v>
      </c>
      <c r="G2" s="15" t="s">
        <v>9</v>
      </c>
      <c r="H2" s="5" t="s">
        <v>10</v>
      </c>
      <c r="I2" s="4" t="s">
        <v>11</v>
      </c>
      <c r="J2" s="4" t="s">
        <v>12</v>
      </c>
      <c r="K2" s="73" t="s">
        <v>157</v>
      </c>
      <c r="L2" s="74" t="s">
        <v>158</v>
      </c>
      <c r="M2" s="41" t="s">
        <v>124</v>
      </c>
      <c r="N2" s="73" t="s">
        <v>122</v>
      </c>
      <c r="O2" s="74" t="s">
        <v>123</v>
      </c>
      <c r="P2" s="74" t="s">
        <v>159</v>
      </c>
      <c r="Q2" s="74" t="s">
        <v>121</v>
      </c>
      <c r="R2" s="73" t="s">
        <v>160</v>
      </c>
      <c r="S2" s="74" t="s">
        <v>161</v>
      </c>
      <c r="T2" s="74" t="s">
        <v>162</v>
      </c>
      <c r="U2" s="74" t="s">
        <v>163</v>
      </c>
      <c r="V2" s="10" t="s">
        <v>13</v>
      </c>
    </row>
    <row r="3" spans="1:22" s="24" customFormat="1" x14ac:dyDescent="0.2">
      <c r="A3" s="16" t="s">
        <v>14</v>
      </c>
      <c r="B3" s="16" t="s">
        <v>15</v>
      </c>
      <c r="C3" s="17" t="s">
        <v>125</v>
      </c>
      <c r="D3" s="18">
        <v>264819</v>
      </c>
      <c r="E3" s="19">
        <v>0</v>
      </c>
      <c r="F3" s="20">
        <f t="shared" ref="F3:F95" si="0">G3-SUM(D3:E3)</f>
        <v>3224</v>
      </c>
      <c r="G3" s="19">
        <v>268043</v>
      </c>
      <c r="H3" s="21">
        <v>1</v>
      </c>
      <c r="I3" s="22">
        <v>0</v>
      </c>
      <c r="J3" s="22">
        <v>0</v>
      </c>
      <c r="K3" s="77">
        <f>C$99</f>
        <v>0.7</v>
      </c>
      <c r="L3" s="78">
        <f>C$100</f>
        <v>0.7</v>
      </c>
      <c r="M3" s="79">
        <f>VLOOKUP(B3,'Election Results by State'!$B$3:$J$52,9,FALSE)</f>
        <v>254119.33333333334</v>
      </c>
      <c r="N3" s="80">
        <f>IF(G3&gt;0,IF(H3&gt;0,MAX(D3,ROUND(K3*M3,0)),MAX(F3,ROUND((1-L3)*(O3/L3),0))),D3)</f>
        <v>264819</v>
      </c>
      <c r="O3" s="79">
        <f>IF(G3&gt;0,IF(I3&gt;0,MAX(E3,ROUND(L3*M3,0)),MAX(F3,ROUND((1-K3)*(N3/K3),0))),E3)</f>
        <v>113494</v>
      </c>
      <c r="P3" s="79">
        <v>0</v>
      </c>
      <c r="Q3" s="79">
        <f>SUM(N3:P3)</f>
        <v>378313</v>
      </c>
      <c r="R3" s="80">
        <f t="shared" ref="R3:U3" si="1">N3-D3</f>
        <v>0</v>
      </c>
      <c r="S3" s="79">
        <f t="shared" si="1"/>
        <v>113494</v>
      </c>
      <c r="T3" s="79">
        <f t="shared" si="1"/>
        <v>-3224</v>
      </c>
      <c r="U3" s="79">
        <f t="shared" si="1"/>
        <v>110270</v>
      </c>
      <c r="V3" s="23"/>
    </row>
    <row r="4" spans="1:22" s="24" customFormat="1" x14ac:dyDescent="0.2">
      <c r="A4" s="16" t="s">
        <v>17</v>
      </c>
      <c r="B4" s="16" t="s">
        <v>18</v>
      </c>
      <c r="C4" s="17" t="s">
        <v>16</v>
      </c>
      <c r="D4" s="18">
        <v>0</v>
      </c>
      <c r="E4" s="19">
        <v>0</v>
      </c>
      <c r="F4" s="20">
        <f t="shared" si="0"/>
        <v>0</v>
      </c>
      <c r="G4" s="19">
        <v>0</v>
      </c>
      <c r="H4" s="21">
        <v>0</v>
      </c>
      <c r="I4" s="22">
        <v>0</v>
      </c>
      <c r="J4" s="22">
        <v>0</v>
      </c>
      <c r="K4" s="77">
        <f t="shared" ref="K4:K67" si="2">C$99</f>
        <v>0.7</v>
      </c>
      <c r="L4" s="78">
        <f t="shared" ref="L4:L67" si="3">C$100</f>
        <v>0.7</v>
      </c>
      <c r="M4" s="79">
        <f>VLOOKUP(B4,'Election Results by State'!$B$3:$J$52,9,FALSE)</f>
        <v>299996</v>
      </c>
      <c r="N4" s="80">
        <f t="shared" ref="N4:N67" si="4">IF(G4&gt;0,IF(H4&gt;0,MAX(D4,ROUND(K4*M4,0)),MAX(F4,ROUND((1-L4)*(O4/L4),0))),D4)</f>
        <v>0</v>
      </c>
      <c r="O4" s="79">
        <f t="shared" ref="O4:O67" si="5">IF(G4&gt;0,IF(I4&gt;0,MAX(E4,ROUND(L4*M4,0)),MAX(F4,ROUND((1-K4)*(N4/K4),0))),E4)</f>
        <v>0</v>
      </c>
      <c r="P4" s="79">
        <v>0</v>
      </c>
      <c r="Q4" s="79">
        <f t="shared" ref="Q4:Q67" si="6">SUM(N4:P4)</f>
        <v>0</v>
      </c>
      <c r="R4" s="80">
        <f t="shared" ref="R4:R67" si="7">N4-D4</f>
        <v>0</v>
      </c>
      <c r="S4" s="79">
        <f t="shared" ref="S4:S67" si="8">O4-E4</f>
        <v>0</v>
      </c>
      <c r="T4" s="79">
        <f t="shared" ref="T4:T67" si="9">P4-F4</f>
        <v>0</v>
      </c>
      <c r="U4" s="79">
        <f t="shared" ref="U4:U67" si="10">Q4-G4</f>
        <v>0</v>
      </c>
      <c r="V4" s="23"/>
    </row>
    <row r="5" spans="1:22" s="24" customFormat="1" x14ac:dyDescent="0.2">
      <c r="A5" s="16" t="s">
        <v>19</v>
      </c>
      <c r="B5" s="16" t="s">
        <v>20</v>
      </c>
      <c r="C5" s="17" t="s">
        <v>126</v>
      </c>
      <c r="D5" s="18">
        <v>181012</v>
      </c>
      <c r="E5" s="19">
        <v>0</v>
      </c>
      <c r="F5" s="20">
        <f t="shared" si="0"/>
        <v>44962</v>
      </c>
      <c r="G5" s="19">
        <v>225974</v>
      </c>
      <c r="H5" s="21">
        <v>1</v>
      </c>
      <c r="I5" s="22">
        <v>0</v>
      </c>
      <c r="J5" s="22">
        <v>0</v>
      </c>
      <c r="K5" s="77">
        <f t="shared" si="2"/>
        <v>0.7</v>
      </c>
      <c r="L5" s="78">
        <f t="shared" si="3"/>
        <v>0.7</v>
      </c>
      <c r="M5" s="79">
        <f>VLOOKUP(B5,'Election Results by State'!$B$3:$J$52,9,FALSE)</f>
        <v>231649</v>
      </c>
      <c r="N5" s="80">
        <f t="shared" si="4"/>
        <v>181012</v>
      </c>
      <c r="O5" s="79">
        <f t="shared" si="5"/>
        <v>77577</v>
      </c>
      <c r="P5" s="79">
        <v>0</v>
      </c>
      <c r="Q5" s="79">
        <f t="shared" si="6"/>
        <v>258589</v>
      </c>
      <c r="R5" s="80">
        <f t="shared" si="7"/>
        <v>0</v>
      </c>
      <c r="S5" s="79">
        <f t="shared" si="8"/>
        <v>77577</v>
      </c>
      <c r="T5" s="79">
        <f t="shared" si="9"/>
        <v>-44962</v>
      </c>
      <c r="U5" s="79">
        <f t="shared" si="10"/>
        <v>32615</v>
      </c>
      <c r="V5" s="23"/>
    </row>
    <row r="6" spans="1:22" s="24" customFormat="1" x14ac:dyDescent="0.2">
      <c r="A6" s="16" t="s">
        <v>19</v>
      </c>
      <c r="B6" s="16" t="s">
        <v>20</v>
      </c>
      <c r="C6" s="17" t="s">
        <v>125</v>
      </c>
      <c r="D6" s="18">
        <v>202882</v>
      </c>
      <c r="E6" s="19">
        <v>0</v>
      </c>
      <c r="F6" s="20">
        <f t="shared" ref="F6" si="11">G6-SUM(D6:E6)</f>
        <v>52695</v>
      </c>
      <c r="G6" s="19">
        <v>255577</v>
      </c>
      <c r="H6" s="21">
        <v>1</v>
      </c>
      <c r="I6" s="22">
        <v>0</v>
      </c>
      <c r="J6" s="22">
        <v>0</v>
      </c>
      <c r="K6" s="77">
        <f t="shared" si="2"/>
        <v>0.7</v>
      </c>
      <c r="L6" s="78">
        <f t="shared" si="3"/>
        <v>0.7</v>
      </c>
      <c r="M6" s="79">
        <f>VLOOKUP(B6,'Election Results by State'!$B$3:$J$52,9,FALSE)</f>
        <v>231649</v>
      </c>
      <c r="N6" s="80">
        <f t="shared" si="4"/>
        <v>202882</v>
      </c>
      <c r="O6" s="79">
        <f t="shared" si="5"/>
        <v>86949</v>
      </c>
      <c r="P6" s="79">
        <v>0</v>
      </c>
      <c r="Q6" s="79">
        <f t="shared" si="6"/>
        <v>289831</v>
      </c>
      <c r="R6" s="80">
        <f t="shared" si="7"/>
        <v>0</v>
      </c>
      <c r="S6" s="79">
        <f t="shared" si="8"/>
        <v>86949</v>
      </c>
      <c r="T6" s="79">
        <f t="shared" si="9"/>
        <v>-52695</v>
      </c>
      <c r="U6" s="79">
        <f t="shared" si="10"/>
        <v>34254</v>
      </c>
      <c r="V6" s="23"/>
    </row>
    <row r="7" spans="1:22" s="70" customFormat="1" x14ac:dyDescent="0.2">
      <c r="A7" s="62" t="s">
        <v>21</v>
      </c>
      <c r="B7" s="62" t="s">
        <v>22</v>
      </c>
      <c r="C7" s="63" t="s">
        <v>16</v>
      </c>
      <c r="D7" s="64" t="s">
        <v>0</v>
      </c>
      <c r="E7" s="65" t="s">
        <v>0</v>
      </c>
      <c r="F7" s="66" t="s">
        <v>0</v>
      </c>
      <c r="G7" s="65" t="s">
        <v>0</v>
      </c>
      <c r="H7" s="67">
        <v>0</v>
      </c>
      <c r="I7" s="68">
        <v>1</v>
      </c>
      <c r="J7" s="68">
        <v>0</v>
      </c>
      <c r="K7" s="85">
        <f t="shared" si="2"/>
        <v>0.7</v>
      </c>
      <c r="L7" s="86">
        <f t="shared" si="3"/>
        <v>0.7</v>
      </c>
      <c r="M7" s="87">
        <f>VLOOKUP(B7,'Election Results by State'!$B$3:$J$52,9,FALSE)</f>
        <v>263746.66666666669</v>
      </c>
      <c r="N7" s="88">
        <f t="shared" si="4"/>
        <v>79124</v>
      </c>
      <c r="O7" s="87">
        <f t="shared" si="5"/>
        <v>184623</v>
      </c>
      <c r="P7" s="87">
        <v>0</v>
      </c>
      <c r="Q7" s="87">
        <f t="shared" si="6"/>
        <v>263747</v>
      </c>
      <c r="R7" s="88">
        <f>N7</f>
        <v>79124</v>
      </c>
      <c r="S7" s="87">
        <f>O7</f>
        <v>184623</v>
      </c>
      <c r="T7" s="87">
        <f>P7</f>
        <v>0</v>
      </c>
      <c r="U7" s="87">
        <f>Q7</f>
        <v>263747</v>
      </c>
      <c r="V7" s="69" t="s">
        <v>127</v>
      </c>
    </row>
    <row r="8" spans="1:22" s="24" customFormat="1" x14ac:dyDescent="0.2">
      <c r="A8" s="16" t="s">
        <v>23</v>
      </c>
      <c r="B8" s="16" t="s">
        <v>24</v>
      </c>
      <c r="C8" s="17" t="s">
        <v>128</v>
      </c>
      <c r="D8" s="18">
        <v>209384</v>
      </c>
      <c r="E8" s="19">
        <v>0</v>
      </c>
      <c r="F8" s="20">
        <f t="shared" si="0"/>
        <v>0</v>
      </c>
      <c r="G8" s="19">
        <v>209384</v>
      </c>
      <c r="H8" s="21">
        <v>1</v>
      </c>
      <c r="I8" s="22">
        <v>0</v>
      </c>
      <c r="J8" s="22">
        <v>0</v>
      </c>
      <c r="K8" s="77">
        <f t="shared" si="2"/>
        <v>0.7</v>
      </c>
      <c r="L8" s="78">
        <f t="shared" si="3"/>
        <v>0.7</v>
      </c>
      <c r="M8" s="79">
        <f>VLOOKUP(B8,'Election Results by State'!$B$3:$J$52,9,FALSE)</f>
        <v>223960.85416666666</v>
      </c>
      <c r="N8" s="80">
        <f t="shared" si="4"/>
        <v>209384</v>
      </c>
      <c r="O8" s="79">
        <f t="shared" si="5"/>
        <v>89736</v>
      </c>
      <c r="P8" s="79">
        <v>0</v>
      </c>
      <c r="Q8" s="79">
        <f t="shared" si="6"/>
        <v>299120</v>
      </c>
      <c r="R8" s="80">
        <f t="shared" si="7"/>
        <v>0</v>
      </c>
      <c r="S8" s="79">
        <f t="shared" si="8"/>
        <v>89736</v>
      </c>
      <c r="T8" s="79">
        <f t="shared" si="9"/>
        <v>0</v>
      </c>
      <c r="U8" s="79">
        <f t="shared" si="10"/>
        <v>89736</v>
      </c>
      <c r="V8" s="23"/>
    </row>
    <row r="9" spans="1:22" s="24" customFormat="1" x14ac:dyDescent="0.2">
      <c r="A9" s="16" t="s">
        <v>23</v>
      </c>
      <c r="B9" s="16" t="s">
        <v>24</v>
      </c>
      <c r="C9" s="17" t="s">
        <v>129</v>
      </c>
      <c r="D9" s="18">
        <v>0</v>
      </c>
      <c r="E9" s="19">
        <v>119144</v>
      </c>
      <c r="F9" s="20">
        <f t="shared" ref="F9:F12" si="12">G9-SUM(D9:E9)</f>
        <v>21002</v>
      </c>
      <c r="G9" s="19">
        <v>140146</v>
      </c>
      <c r="H9" s="21">
        <v>0</v>
      </c>
      <c r="I9" s="22">
        <v>1</v>
      </c>
      <c r="J9" s="22">
        <v>0</v>
      </c>
      <c r="K9" s="77">
        <f t="shared" si="2"/>
        <v>0.7</v>
      </c>
      <c r="L9" s="78">
        <f t="shared" si="3"/>
        <v>0.7</v>
      </c>
      <c r="M9" s="79">
        <f>VLOOKUP(B9,'Election Results by State'!$B$3:$J$52,9,FALSE)</f>
        <v>223960.85416666666</v>
      </c>
      <c r="N9" s="80">
        <f t="shared" si="4"/>
        <v>67188</v>
      </c>
      <c r="O9" s="79">
        <f t="shared" si="5"/>
        <v>156773</v>
      </c>
      <c r="P9" s="79">
        <v>0</v>
      </c>
      <c r="Q9" s="79">
        <f t="shared" si="6"/>
        <v>223961</v>
      </c>
      <c r="R9" s="80">
        <f t="shared" si="7"/>
        <v>67188</v>
      </c>
      <c r="S9" s="79">
        <f t="shared" si="8"/>
        <v>37629</v>
      </c>
      <c r="T9" s="79">
        <f t="shared" si="9"/>
        <v>-21002</v>
      </c>
      <c r="U9" s="79">
        <f t="shared" si="10"/>
        <v>83815</v>
      </c>
      <c r="V9" s="23"/>
    </row>
    <row r="10" spans="1:22" s="24" customFormat="1" x14ac:dyDescent="0.2">
      <c r="A10" s="16" t="s">
        <v>23</v>
      </c>
      <c r="B10" s="16" t="s">
        <v>24</v>
      </c>
      <c r="C10" s="17" t="s">
        <v>130</v>
      </c>
      <c r="D10" s="18">
        <v>0</v>
      </c>
      <c r="E10" s="19">
        <v>166801</v>
      </c>
      <c r="F10" s="20">
        <f t="shared" si="12"/>
        <v>21513</v>
      </c>
      <c r="G10" s="19">
        <v>188314</v>
      </c>
      <c r="H10" s="21">
        <v>0</v>
      </c>
      <c r="I10" s="22">
        <v>1</v>
      </c>
      <c r="J10" s="22">
        <v>0</v>
      </c>
      <c r="K10" s="77">
        <f t="shared" si="2"/>
        <v>0.7</v>
      </c>
      <c r="L10" s="78">
        <f t="shared" si="3"/>
        <v>0.7</v>
      </c>
      <c r="M10" s="79">
        <f>VLOOKUP(B10,'Election Results by State'!$B$3:$J$52,9,FALSE)</f>
        <v>223960.85416666666</v>
      </c>
      <c r="N10" s="80">
        <f t="shared" si="4"/>
        <v>71486</v>
      </c>
      <c r="O10" s="79">
        <f t="shared" si="5"/>
        <v>166801</v>
      </c>
      <c r="P10" s="79">
        <v>0</v>
      </c>
      <c r="Q10" s="79">
        <f t="shared" si="6"/>
        <v>238287</v>
      </c>
      <c r="R10" s="80">
        <f t="shared" si="7"/>
        <v>71486</v>
      </c>
      <c r="S10" s="79">
        <f t="shared" si="8"/>
        <v>0</v>
      </c>
      <c r="T10" s="79">
        <f t="shared" si="9"/>
        <v>-21513</v>
      </c>
      <c r="U10" s="79">
        <f t="shared" si="10"/>
        <v>49973</v>
      </c>
      <c r="V10" s="23"/>
    </row>
    <row r="11" spans="1:22" s="24" customFormat="1" x14ac:dyDescent="0.2">
      <c r="A11" s="16" t="s">
        <v>23</v>
      </c>
      <c r="B11" s="16" t="s">
        <v>24</v>
      </c>
      <c r="C11" s="17" t="s">
        <v>131</v>
      </c>
      <c r="D11" s="18">
        <v>0</v>
      </c>
      <c r="E11" s="19">
        <v>116851</v>
      </c>
      <c r="F11" s="20">
        <f t="shared" si="12"/>
        <v>0</v>
      </c>
      <c r="G11" s="19">
        <v>116851</v>
      </c>
      <c r="H11" s="21">
        <v>0</v>
      </c>
      <c r="I11" s="22">
        <v>1</v>
      </c>
      <c r="J11" s="22">
        <v>0</v>
      </c>
      <c r="K11" s="77">
        <f t="shared" si="2"/>
        <v>0.7</v>
      </c>
      <c r="L11" s="78">
        <f t="shared" si="3"/>
        <v>0.7</v>
      </c>
      <c r="M11" s="79">
        <f>VLOOKUP(B11,'Election Results by State'!$B$3:$J$52,9,FALSE)</f>
        <v>223960.85416666666</v>
      </c>
      <c r="N11" s="80">
        <f t="shared" si="4"/>
        <v>67188</v>
      </c>
      <c r="O11" s="79">
        <f t="shared" si="5"/>
        <v>156773</v>
      </c>
      <c r="P11" s="79">
        <v>0</v>
      </c>
      <c r="Q11" s="79">
        <f t="shared" si="6"/>
        <v>223961</v>
      </c>
      <c r="R11" s="80">
        <f t="shared" si="7"/>
        <v>67188</v>
      </c>
      <c r="S11" s="79">
        <f t="shared" si="8"/>
        <v>39922</v>
      </c>
      <c r="T11" s="79">
        <f t="shared" si="9"/>
        <v>0</v>
      </c>
      <c r="U11" s="79">
        <f t="shared" si="10"/>
        <v>107110</v>
      </c>
      <c r="V11" s="23"/>
    </row>
    <row r="12" spans="1:22" s="24" customFormat="1" x14ac:dyDescent="0.2">
      <c r="A12" s="16" t="s">
        <v>23</v>
      </c>
      <c r="B12" s="16" t="s">
        <v>24</v>
      </c>
      <c r="C12" s="17" t="s">
        <v>132</v>
      </c>
      <c r="D12" s="18">
        <v>181605</v>
      </c>
      <c r="E12" s="19">
        <v>0</v>
      </c>
      <c r="F12" s="20">
        <f t="shared" si="12"/>
        <v>37332</v>
      </c>
      <c r="G12" s="19">
        <v>218937</v>
      </c>
      <c r="H12" s="21">
        <v>1</v>
      </c>
      <c r="I12" s="22">
        <v>0</v>
      </c>
      <c r="J12" s="22">
        <v>0</v>
      </c>
      <c r="K12" s="77">
        <f t="shared" si="2"/>
        <v>0.7</v>
      </c>
      <c r="L12" s="78">
        <f t="shared" si="3"/>
        <v>0.7</v>
      </c>
      <c r="M12" s="79">
        <f>VLOOKUP(B12,'Election Results by State'!$B$3:$J$52,9,FALSE)</f>
        <v>223960.85416666666</v>
      </c>
      <c r="N12" s="80">
        <f t="shared" si="4"/>
        <v>181605</v>
      </c>
      <c r="O12" s="79">
        <f t="shared" si="5"/>
        <v>77831</v>
      </c>
      <c r="P12" s="79">
        <v>0</v>
      </c>
      <c r="Q12" s="79">
        <f t="shared" si="6"/>
        <v>259436</v>
      </c>
      <c r="R12" s="80">
        <f t="shared" si="7"/>
        <v>0</v>
      </c>
      <c r="S12" s="79">
        <f t="shared" si="8"/>
        <v>77831</v>
      </c>
      <c r="T12" s="79">
        <f t="shared" si="9"/>
        <v>-37332</v>
      </c>
      <c r="U12" s="79">
        <f t="shared" si="10"/>
        <v>40499</v>
      </c>
      <c r="V12" s="23"/>
    </row>
    <row r="13" spans="1:22" s="24" customFormat="1" x14ac:dyDescent="0.2">
      <c r="A13" s="16" t="s">
        <v>25</v>
      </c>
      <c r="B13" s="16" t="s">
        <v>26</v>
      </c>
      <c r="C13" s="17" t="s">
        <v>16</v>
      </c>
      <c r="D13" s="18">
        <v>0</v>
      </c>
      <c r="E13" s="19">
        <v>0</v>
      </c>
      <c r="F13" s="20">
        <f t="shared" si="0"/>
        <v>0</v>
      </c>
      <c r="G13" s="19">
        <v>0</v>
      </c>
      <c r="H13" s="21">
        <v>0</v>
      </c>
      <c r="I13" s="22">
        <v>0</v>
      </c>
      <c r="J13" s="22">
        <v>0</v>
      </c>
      <c r="K13" s="77">
        <f t="shared" si="2"/>
        <v>0.7</v>
      </c>
      <c r="L13" s="78">
        <f t="shared" si="3"/>
        <v>0.7</v>
      </c>
      <c r="M13" s="79">
        <f>VLOOKUP(B13,'Election Results by State'!$B$3:$J$52,9,FALSE)</f>
        <v>291287.28571428574</v>
      </c>
      <c r="N13" s="80">
        <f t="shared" si="4"/>
        <v>0</v>
      </c>
      <c r="O13" s="79">
        <f t="shared" si="5"/>
        <v>0</v>
      </c>
      <c r="P13" s="79">
        <v>0</v>
      </c>
      <c r="Q13" s="79">
        <f t="shared" si="6"/>
        <v>0</v>
      </c>
      <c r="R13" s="80">
        <f t="shared" si="7"/>
        <v>0</v>
      </c>
      <c r="S13" s="79">
        <f t="shared" si="8"/>
        <v>0</v>
      </c>
      <c r="T13" s="79">
        <f t="shared" si="9"/>
        <v>0</v>
      </c>
      <c r="U13" s="79">
        <f t="shared" si="10"/>
        <v>0</v>
      </c>
      <c r="V13" s="23"/>
    </row>
    <row r="14" spans="1:22" s="24" customFormat="1" x14ac:dyDescent="0.2">
      <c r="A14" s="16" t="s">
        <v>27</v>
      </c>
      <c r="B14" s="16" t="s">
        <v>28</v>
      </c>
      <c r="C14" s="17" t="s">
        <v>16</v>
      </c>
      <c r="D14" s="18">
        <v>0</v>
      </c>
      <c r="E14" s="19">
        <v>0</v>
      </c>
      <c r="F14" s="20">
        <f t="shared" si="0"/>
        <v>0</v>
      </c>
      <c r="G14" s="19">
        <v>0</v>
      </c>
      <c r="H14" s="21">
        <v>0</v>
      </c>
      <c r="I14" s="22">
        <v>0</v>
      </c>
      <c r="J14" s="22">
        <v>0</v>
      </c>
      <c r="K14" s="77">
        <f t="shared" si="2"/>
        <v>0.7</v>
      </c>
      <c r="L14" s="78">
        <f t="shared" si="3"/>
        <v>0.7</v>
      </c>
      <c r="M14" s="79">
        <f>VLOOKUP(B14,'Election Results by State'!$B$3:$J$52,9,FALSE)</f>
        <v>285747.59999999998</v>
      </c>
      <c r="N14" s="80">
        <f t="shared" si="4"/>
        <v>0</v>
      </c>
      <c r="O14" s="79">
        <f t="shared" si="5"/>
        <v>0</v>
      </c>
      <c r="P14" s="79">
        <v>0</v>
      </c>
      <c r="Q14" s="79">
        <f t="shared" si="6"/>
        <v>0</v>
      </c>
      <c r="R14" s="80">
        <f t="shared" si="7"/>
        <v>0</v>
      </c>
      <c r="S14" s="79">
        <f t="shared" si="8"/>
        <v>0</v>
      </c>
      <c r="T14" s="79">
        <f t="shared" si="9"/>
        <v>0</v>
      </c>
      <c r="U14" s="79">
        <f t="shared" si="10"/>
        <v>0</v>
      </c>
      <c r="V14" s="23"/>
    </row>
    <row r="15" spans="1:22" s="24" customFormat="1" x14ac:dyDescent="0.2">
      <c r="A15" s="16" t="s">
        <v>29</v>
      </c>
      <c r="B15" s="16" t="s">
        <v>30</v>
      </c>
      <c r="C15" s="17" t="s">
        <v>16</v>
      </c>
      <c r="D15" s="18">
        <v>0</v>
      </c>
      <c r="E15" s="19">
        <v>0</v>
      </c>
      <c r="F15" s="20">
        <f t="shared" si="0"/>
        <v>0</v>
      </c>
      <c r="G15" s="19">
        <v>0</v>
      </c>
      <c r="H15" s="21">
        <v>0</v>
      </c>
      <c r="I15" s="22">
        <v>0</v>
      </c>
      <c r="J15" s="22">
        <v>0</v>
      </c>
      <c r="K15" s="77">
        <f t="shared" si="2"/>
        <v>0.7</v>
      </c>
      <c r="L15" s="78">
        <f t="shared" si="3"/>
        <v>0.7</v>
      </c>
      <c r="M15" s="79">
        <f>VLOOKUP(B15,'Election Results by State'!$B$3:$J$52,9,FALSE)</f>
        <v>356045</v>
      </c>
      <c r="N15" s="80">
        <f t="shared" si="4"/>
        <v>0</v>
      </c>
      <c r="O15" s="79">
        <f t="shared" si="5"/>
        <v>0</v>
      </c>
      <c r="P15" s="79">
        <v>0</v>
      </c>
      <c r="Q15" s="79">
        <f t="shared" si="6"/>
        <v>0</v>
      </c>
      <c r="R15" s="80">
        <f t="shared" si="7"/>
        <v>0</v>
      </c>
      <c r="S15" s="79">
        <f t="shared" si="8"/>
        <v>0</v>
      </c>
      <c r="T15" s="79">
        <f t="shared" si="9"/>
        <v>0</v>
      </c>
      <c r="U15" s="79">
        <f t="shared" si="10"/>
        <v>0</v>
      </c>
      <c r="V15" s="23"/>
    </row>
    <row r="16" spans="1:22" s="24" customFormat="1" x14ac:dyDescent="0.2">
      <c r="A16" s="16" t="s">
        <v>31</v>
      </c>
      <c r="B16" s="16" t="s">
        <v>32</v>
      </c>
      <c r="C16" s="17" t="s">
        <v>126</v>
      </c>
      <c r="D16" s="18">
        <v>0</v>
      </c>
      <c r="E16" s="19">
        <v>172833</v>
      </c>
      <c r="F16" s="20">
        <f t="shared" si="0"/>
        <v>1323</v>
      </c>
      <c r="G16" s="19">
        <v>174156</v>
      </c>
      <c r="H16" s="21">
        <v>0</v>
      </c>
      <c r="I16" s="22">
        <v>1</v>
      </c>
      <c r="J16" s="22">
        <v>0</v>
      </c>
      <c r="K16" s="77">
        <f t="shared" si="2"/>
        <v>0.7</v>
      </c>
      <c r="L16" s="78">
        <f t="shared" si="3"/>
        <v>0.7</v>
      </c>
      <c r="M16" s="79">
        <f>VLOOKUP(B16,'Election Results by State'!$B$3:$J$52,9,FALSE)</f>
        <v>307684.64285714284</v>
      </c>
      <c r="N16" s="80">
        <f t="shared" si="4"/>
        <v>92305</v>
      </c>
      <c r="O16" s="79">
        <f t="shared" si="5"/>
        <v>215379</v>
      </c>
      <c r="P16" s="79">
        <v>0</v>
      </c>
      <c r="Q16" s="79">
        <f t="shared" si="6"/>
        <v>307684</v>
      </c>
      <c r="R16" s="80">
        <f t="shared" si="7"/>
        <v>92305</v>
      </c>
      <c r="S16" s="79">
        <f t="shared" si="8"/>
        <v>42546</v>
      </c>
      <c r="T16" s="79">
        <f t="shared" si="9"/>
        <v>-1323</v>
      </c>
      <c r="U16" s="79">
        <f t="shared" si="10"/>
        <v>133528</v>
      </c>
      <c r="V16" s="23"/>
    </row>
    <row r="17" spans="1:22" s="24" customFormat="1" x14ac:dyDescent="0.2">
      <c r="A17" s="16" t="s">
        <v>31</v>
      </c>
      <c r="B17" s="16" t="s">
        <v>32</v>
      </c>
      <c r="C17" s="17" t="s">
        <v>133</v>
      </c>
      <c r="D17" s="18">
        <v>256157</v>
      </c>
      <c r="E17" s="19">
        <v>0</v>
      </c>
      <c r="F17" s="20">
        <f t="shared" ref="F17:F23" si="13">G17-SUM(D17:E17)</f>
        <v>1170</v>
      </c>
      <c r="G17" s="19">
        <v>257327</v>
      </c>
      <c r="H17" s="21">
        <v>1</v>
      </c>
      <c r="I17" s="22">
        <v>0</v>
      </c>
      <c r="J17" s="22">
        <v>0</v>
      </c>
      <c r="K17" s="77">
        <f t="shared" si="2"/>
        <v>0.7</v>
      </c>
      <c r="L17" s="78">
        <f t="shared" si="3"/>
        <v>0.7</v>
      </c>
      <c r="M17" s="79">
        <f>VLOOKUP(B17,'Election Results by State'!$B$3:$J$52,9,FALSE)</f>
        <v>307684.64285714284</v>
      </c>
      <c r="N17" s="80">
        <f t="shared" si="4"/>
        <v>256157</v>
      </c>
      <c r="O17" s="79">
        <f t="shared" si="5"/>
        <v>109782</v>
      </c>
      <c r="P17" s="79">
        <v>0</v>
      </c>
      <c r="Q17" s="79">
        <f t="shared" si="6"/>
        <v>365939</v>
      </c>
      <c r="R17" s="80">
        <f t="shared" si="7"/>
        <v>0</v>
      </c>
      <c r="S17" s="79">
        <f t="shared" si="8"/>
        <v>109782</v>
      </c>
      <c r="T17" s="79">
        <f t="shared" si="9"/>
        <v>-1170</v>
      </c>
      <c r="U17" s="79">
        <f t="shared" si="10"/>
        <v>108612</v>
      </c>
      <c r="V17" s="23"/>
    </row>
    <row r="18" spans="1:22" s="70" customFormat="1" x14ac:dyDescent="0.2">
      <c r="A18" s="62" t="s">
        <v>31</v>
      </c>
      <c r="B18" s="62" t="s">
        <v>32</v>
      </c>
      <c r="C18" s="63" t="s">
        <v>134</v>
      </c>
      <c r="D18" s="64" t="s">
        <v>0</v>
      </c>
      <c r="E18" s="65" t="s">
        <v>0</v>
      </c>
      <c r="F18" s="66" t="s">
        <v>0</v>
      </c>
      <c r="G18" s="65" t="s">
        <v>0</v>
      </c>
      <c r="H18" s="67">
        <v>1</v>
      </c>
      <c r="I18" s="68">
        <v>0</v>
      </c>
      <c r="J18" s="68">
        <v>0</v>
      </c>
      <c r="K18" s="85">
        <f t="shared" si="2"/>
        <v>0.7</v>
      </c>
      <c r="L18" s="86">
        <f t="shared" si="3"/>
        <v>0.7</v>
      </c>
      <c r="M18" s="87">
        <f>VLOOKUP(B18,'Election Results by State'!$B$3:$J$52,9,FALSE)</f>
        <v>307684.64285714284</v>
      </c>
      <c r="N18" s="88">
        <f t="shared" si="4"/>
        <v>215379</v>
      </c>
      <c r="O18" s="87">
        <f t="shared" si="5"/>
        <v>92305</v>
      </c>
      <c r="P18" s="87">
        <v>0</v>
      </c>
      <c r="Q18" s="87">
        <f t="shared" si="6"/>
        <v>307684</v>
      </c>
      <c r="R18" s="88">
        <f>N18</f>
        <v>215379</v>
      </c>
      <c r="S18" s="87">
        <f>O18</f>
        <v>92305</v>
      </c>
      <c r="T18" s="87">
        <f>P18</f>
        <v>0</v>
      </c>
      <c r="U18" s="87">
        <f>Q18</f>
        <v>307684</v>
      </c>
      <c r="V18" s="69" t="s">
        <v>127</v>
      </c>
    </row>
    <row r="19" spans="1:22" s="24" customFormat="1" x14ac:dyDescent="0.2">
      <c r="A19" s="16" t="s">
        <v>31</v>
      </c>
      <c r="B19" s="16" t="s">
        <v>32</v>
      </c>
      <c r="C19" s="17" t="s">
        <v>135</v>
      </c>
      <c r="D19" s="18">
        <v>284035</v>
      </c>
      <c r="E19" s="19">
        <v>0</v>
      </c>
      <c r="F19" s="20">
        <f t="shared" si="13"/>
        <v>243</v>
      </c>
      <c r="G19" s="19">
        <v>284278</v>
      </c>
      <c r="H19" s="21">
        <v>1</v>
      </c>
      <c r="I19" s="22">
        <v>0</v>
      </c>
      <c r="J19" s="22">
        <v>0</v>
      </c>
      <c r="K19" s="77">
        <f t="shared" si="2"/>
        <v>0.7</v>
      </c>
      <c r="L19" s="78">
        <f t="shared" si="3"/>
        <v>0.7</v>
      </c>
      <c r="M19" s="79">
        <f>VLOOKUP(B19,'Election Results by State'!$B$3:$J$52,9,FALSE)</f>
        <v>307684.64285714284</v>
      </c>
      <c r="N19" s="80">
        <f t="shared" si="4"/>
        <v>284035</v>
      </c>
      <c r="O19" s="79">
        <f t="shared" si="5"/>
        <v>121729</v>
      </c>
      <c r="P19" s="79">
        <v>0</v>
      </c>
      <c r="Q19" s="79">
        <f t="shared" si="6"/>
        <v>405764</v>
      </c>
      <c r="R19" s="80">
        <f t="shared" si="7"/>
        <v>0</v>
      </c>
      <c r="S19" s="79">
        <f t="shared" si="8"/>
        <v>121729</v>
      </c>
      <c r="T19" s="79">
        <f t="shared" si="9"/>
        <v>-243</v>
      </c>
      <c r="U19" s="79">
        <f t="shared" si="10"/>
        <v>121486</v>
      </c>
      <c r="V19" s="23"/>
    </row>
    <row r="20" spans="1:22" s="24" customFormat="1" x14ac:dyDescent="0.2">
      <c r="A20" s="16" t="s">
        <v>31</v>
      </c>
      <c r="B20" s="16" t="s">
        <v>32</v>
      </c>
      <c r="C20" s="17" t="s">
        <v>136</v>
      </c>
      <c r="D20" s="18">
        <v>0</v>
      </c>
      <c r="E20" s="19">
        <v>191780</v>
      </c>
      <c r="F20" s="20">
        <f t="shared" si="13"/>
        <v>31701</v>
      </c>
      <c r="G20" s="19">
        <v>223481</v>
      </c>
      <c r="H20" s="21">
        <v>0</v>
      </c>
      <c r="I20" s="22">
        <v>1</v>
      </c>
      <c r="J20" s="22">
        <v>0</v>
      </c>
      <c r="K20" s="77">
        <f t="shared" si="2"/>
        <v>0.7</v>
      </c>
      <c r="L20" s="78">
        <f t="shared" si="3"/>
        <v>0.7</v>
      </c>
      <c r="M20" s="79">
        <f>VLOOKUP(B20,'Election Results by State'!$B$3:$J$52,9,FALSE)</f>
        <v>307684.64285714284</v>
      </c>
      <c r="N20" s="80">
        <f t="shared" si="4"/>
        <v>92305</v>
      </c>
      <c r="O20" s="79">
        <f t="shared" si="5"/>
        <v>215379</v>
      </c>
      <c r="P20" s="79">
        <v>0</v>
      </c>
      <c r="Q20" s="79">
        <f t="shared" si="6"/>
        <v>307684</v>
      </c>
      <c r="R20" s="80">
        <f t="shared" si="7"/>
        <v>92305</v>
      </c>
      <c r="S20" s="79">
        <f t="shared" si="8"/>
        <v>23599</v>
      </c>
      <c r="T20" s="79">
        <f t="shared" si="9"/>
        <v>-31701</v>
      </c>
      <c r="U20" s="79">
        <f t="shared" si="10"/>
        <v>84203</v>
      </c>
      <c r="V20" s="23"/>
    </row>
    <row r="21" spans="1:22" s="24" customFormat="1" x14ac:dyDescent="0.2">
      <c r="A21" s="16" t="s">
        <v>31</v>
      </c>
      <c r="B21" s="16" t="s">
        <v>32</v>
      </c>
      <c r="C21" s="17" t="s">
        <v>137</v>
      </c>
      <c r="D21" s="18">
        <v>0</v>
      </c>
      <c r="E21" s="19">
        <v>178690</v>
      </c>
      <c r="F21" s="20">
        <f t="shared" si="13"/>
        <v>734</v>
      </c>
      <c r="G21" s="19">
        <v>179424</v>
      </c>
      <c r="H21" s="21">
        <v>0</v>
      </c>
      <c r="I21" s="22">
        <v>1</v>
      </c>
      <c r="J21" s="22">
        <v>0</v>
      </c>
      <c r="K21" s="77">
        <f t="shared" si="2"/>
        <v>0.7</v>
      </c>
      <c r="L21" s="78">
        <f t="shared" si="3"/>
        <v>0.7</v>
      </c>
      <c r="M21" s="79">
        <f>VLOOKUP(B21,'Election Results by State'!$B$3:$J$52,9,FALSE)</f>
        <v>307684.64285714284</v>
      </c>
      <c r="N21" s="80">
        <f t="shared" si="4"/>
        <v>92305</v>
      </c>
      <c r="O21" s="79">
        <f t="shared" si="5"/>
        <v>215379</v>
      </c>
      <c r="P21" s="79">
        <v>0</v>
      </c>
      <c r="Q21" s="79">
        <f t="shared" si="6"/>
        <v>307684</v>
      </c>
      <c r="R21" s="80">
        <f t="shared" si="7"/>
        <v>92305</v>
      </c>
      <c r="S21" s="79">
        <f t="shared" si="8"/>
        <v>36689</v>
      </c>
      <c r="T21" s="79">
        <f t="shared" si="9"/>
        <v>-734</v>
      </c>
      <c r="U21" s="79">
        <f t="shared" si="10"/>
        <v>128260</v>
      </c>
      <c r="V21" s="23"/>
    </row>
    <row r="22" spans="1:22" s="70" customFormat="1" x14ac:dyDescent="0.2">
      <c r="A22" s="62" t="s">
        <v>31</v>
      </c>
      <c r="B22" s="62" t="s">
        <v>32</v>
      </c>
      <c r="C22" s="63" t="s">
        <v>138</v>
      </c>
      <c r="D22" s="64" t="s">
        <v>0</v>
      </c>
      <c r="E22" s="65" t="s">
        <v>0</v>
      </c>
      <c r="F22" s="66" t="s">
        <v>0</v>
      </c>
      <c r="G22" s="65" t="s">
        <v>0</v>
      </c>
      <c r="H22" s="67">
        <v>0</v>
      </c>
      <c r="I22" s="68">
        <v>1</v>
      </c>
      <c r="J22" s="68">
        <v>0</v>
      </c>
      <c r="K22" s="85">
        <f t="shared" si="2"/>
        <v>0.7</v>
      </c>
      <c r="L22" s="86">
        <f t="shared" si="3"/>
        <v>0.7</v>
      </c>
      <c r="M22" s="87">
        <f>VLOOKUP(B22,'Election Results by State'!$B$3:$J$52,9,FALSE)</f>
        <v>307684.64285714284</v>
      </c>
      <c r="N22" s="88">
        <f t="shared" si="4"/>
        <v>92305</v>
      </c>
      <c r="O22" s="87">
        <f t="shared" si="5"/>
        <v>215379</v>
      </c>
      <c r="P22" s="87">
        <v>0</v>
      </c>
      <c r="Q22" s="87">
        <f t="shared" si="6"/>
        <v>307684</v>
      </c>
      <c r="R22" s="88">
        <f>N22</f>
        <v>92305</v>
      </c>
      <c r="S22" s="87">
        <f>O22</f>
        <v>215379</v>
      </c>
      <c r="T22" s="87">
        <f>P22</f>
        <v>0</v>
      </c>
      <c r="U22" s="87">
        <f>Q22</f>
        <v>307684</v>
      </c>
      <c r="V22" s="69" t="s">
        <v>127</v>
      </c>
    </row>
    <row r="23" spans="1:22" s="24" customFormat="1" x14ac:dyDescent="0.2">
      <c r="A23" s="16" t="s">
        <v>31</v>
      </c>
      <c r="B23" s="16" t="s">
        <v>32</v>
      </c>
      <c r="C23" s="17" t="s">
        <v>139</v>
      </c>
      <c r="D23" s="18">
        <v>146507</v>
      </c>
      <c r="E23" s="19">
        <v>0</v>
      </c>
      <c r="F23" s="20">
        <f t="shared" si="13"/>
        <v>54736</v>
      </c>
      <c r="G23" s="19">
        <v>201243</v>
      </c>
      <c r="H23" s="21">
        <v>1</v>
      </c>
      <c r="I23" s="22">
        <v>0</v>
      </c>
      <c r="J23" s="22">
        <v>0</v>
      </c>
      <c r="K23" s="81">
        <f t="shared" si="2"/>
        <v>0.7</v>
      </c>
      <c r="L23" s="82">
        <f t="shared" si="3"/>
        <v>0.7</v>
      </c>
      <c r="M23" s="83">
        <f>VLOOKUP(B23,'Election Results by State'!$B$3:$J$52,9,FALSE)</f>
        <v>307684.64285714284</v>
      </c>
      <c r="N23" s="84">
        <f t="shared" si="4"/>
        <v>215379</v>
      </c>
      <c r="O23" s="83">
        <f t="shared" si="5"/>
        <v>92305</v>
      </c>
      <c r="P23" s="83">
        <v>0</v>
      </c>
      <c r="Q23" s="83">
        <f t="shared" si="6"/>
        <v>307684</v>
      </c>
      <c r="R23" s="84">
        <f t="shared" si="7"/>
        <v>68872</v>
      </c>
      <c r="S23" s="83">
        <f t="shared" si="8"/>
        <v>92305</v>
      </c>
      <c r="T23" s="83">
        <f t="shared" si="9"/>
        <v>-54736</v>
      </c>
      <c r="U23" s="83">
        <f t="shared" si="10"/>
        <v>106441</v>
      </c>
      <c r="V23" s="23"/>
    </row>
    <row r="24" spans="1:22" s="70" customFormat="1" x14ac:dyDescent="0.2">
      <c r="A24" s="62" t="s">
        <v>31</v>
      </c>
      <c r="B24" s="62" t="s">
        <v>32</v>
      </c>
      <c r="C24" s="63" t="s">
        <v>140</v>
      </c>
      <c r="D24" s="64" t="s">
        <v>0</v>
      </c>
      <c r="E24" s="65" t="s">
        <v>0</v>
      </c>
      <c r="F24" s="66" t="s">
        <v>0</v>
      </c>
      <c r="G24" s="65" t="s">
        <v>0</v>
      </c>
      <c r="H24" s="67">
        <v>0</v>
      </c>
      <c r="I24" s="68">
        <v>1</v>
      </c>
      <c r="J24" s="68">
        <v>0</v>
      </c>
      <c r="K24" s="85">
        <f t="shared" si="2"/>
        <v>0.7</v>
      </c>
      <c r="L24" s="86">
        <f t="shared" si="3"/>
        <v>0.7</v>
      </c>
      <c r="M24" s="87">
        <f>VLOOKUP(B24,'Election Results by State'!$B$3:$J$52,9,FALSE)</f>
        <v>307684.64285714284</v>
      </c>
      <c r="N24" s="88">
        <f t="shared" si="4"/>
        <v>92305</v>
      </c>
      <c r="O24" s="87">
        <f t="shared" si="5"/>
        <v>215379</v>
      </c>
      <c r="P24" s="87">
        <v>0</v>
      </c>
      <c r="Q24" s="87">
        <f t="shared" si="6"/>
        <v>307684</v>
      </c>
      <c r="R24" s="88">
        <f t="shared" ref="R24:U26" si="14">N24</f>
        <v>92305</v>
      </c>
      <c r="S24" s="87">
        <f t="shared" si="14"/>
        <v>215379</v>
      </c>
      <c r="T24" s="87">
        <f t="shared" si="14"/>
        <v>0</v>
      </c>
      <c r="U24" s="87">
        <f t="shared" si="14"/>
        <v>307684</v>
      </c>
      <c r="V24" s="69" t="s">
        <v>127</v>
      </c>
    </row>
    <row r="25" spans="1:22" s="70" customFormat="1" x14ac:dyDescent="0.2">
      <c r="A25" s="62" t="s">
        <v>31</v>
      </c>
      <c r="B25" s="62" t="s">
        <v>32</v>
      </c>
      <c r="C25" s="63" t="s">
        <v>141</v>
      </c>
      <c r="D25" s="64" t="s">
        <v>0</v>
      </c>
      <c r="E25" s="65" t="s">
        <v>0</v>
      </c>
      <c r="F25" s="66" t="s">
        <v>0</v>
      </c>
      <c r="G25" s="65" t="s">
        <v>0</v>
      </c>
      <c r="H25" s="67">
        <v>1</v>
      </c>
      <c r="I25" s="68">
        <v>0</v>
      </c>
      <c r="J25" s="68">
        <v>0</v>
      </c>
      <c r="K25" s="85">
        <f t="shared" si="2"/>
        <v>0.7</v>
      </c>
      <c r="L25" s="86">
        <f t="shared" si="3"/>
        <v>0.7</v>
      </c>
      <c r="M25" s="87">
        <f>VLOOKUP(B25,'Election Results by State'!$B$3:$J$52,9,FALSE)</f>
        <v>307684.64285714284</v>
      </c>
      <c r="N25" s="88">
        <f t="shared" si="4"/>
        <v>215379</v>
      </c>
      <c r="O25" s="87">
        <f t="shared" si="5"/>
        <v>92305</v>
      </c>
      <c r="P25" s="87">
        <v>0</v>
      </c>
      <c r="Q25" s="87">
        <f t="shared" si="6"/>
        <v>307684</v>
      </c>
      <c r="R25" s="88">
        <f t="shared" si="14"/>
        <v>215379</v>
      </c>
      <c r="S25" s="87">
        <f t="shared" si="14"/>
        <v>92305</v>
      </c>
      <c r="T25" s="87">
        <f t="shared" si="14"/>
        <v>0</v>
      </c>
      <c r="U25" s="87">
        <f t="shared" si="14"/>
        <v>307684</v>
      </c>
      <c r="V25" s="69" t="s">
        <v>127</v>
      </c>
    </row>
    <row r="26" spans="1:22" s="70" customFormat="1" x14ac:dyDescent="0.2">
      <c r="A26" s="62" t="s">
        <v>31</v>
      </c>
      <c r="B26" s="62" t="s">
        <v>32</v>
      </c>
      <c r="C26" s="63" t="s">
        <v>142</v>
      </c>
      <c r="D26" s="64" t="s">
        <v>0</v>
      </c>
      <c r="E26" s="65" t="s">
        <v>0</v>
      </c>
      <c r="F26" s="66" t="s">
        <v>0</v>
      </c>
      <c r="G26" s="65" t="s">
        <v>0</v>
      </c>
      <c r="H26" s="67">
        <v>1</v>
      </c>
      <c r="I26" s="68">
        <v>0</v>
      </c>
      <c r="J26" s="68">
        <v>0</v>
      </c>
      <c r="K26" s="85">
        <f t="shared" si="2"/>
        <v>0.7</v>
      </c>
      <c r="L26" s="86">
        <f t="shared" si="3"/>
        <v>0.7</v>
      </c>
      <c r="M26" s="87">
        <f>VLOOKUP(B26,'Election Results by State'!$B$3:$J$52,9,FALSE)</f>
        <v>307684.64285714284</v>
      </c>
      <c r="N26" s="88">
        <f t="shared" si="4"/>
        <v>215379</v>
      </c>
      <c r="O26" s="87">
        <f t="shared" si="5"/>
        <v>92305</v>
      </c>
      <c r="P26" s="87">
        <v>0</v>
      </c>
      <c r="Q26" s="87">
        <f t="shared" si="6"/>
        <v>307684</v>
      </c>
      <c r="R26" s="88">
        <f t="shared" si="14"/>
        <v>215379</v>
      </c>
      <c r="S26" s="87">
        <f t="shared" si="14"/>
        <v>92305</v>
      </c>
      <c r="T26" s="87">
        <f t="shared" si="14"/>
        <v>0</v>
      </c>
      <c r="U26" s="87">
        <f t="shared" si="14"/>
        <v>307684</v>
      </c>
      <c r="V26" s="69" t="s">
        <v>127</v>
      </c>
    </row>
    <row r="27" spans="1:22" s="24" customFormat="1" x14ac:dyDescent="0.2">
      <c r="A27" s="16" t="s">
        <v>33</v>
      </c>
      <c r="B27" s="16" t="s">
        <v>34</v>
      </c>
      <c r="C27" s="17" t="s">
        <v>143</v>
      </c>
      <c r="D27" s="18">
        <v>188347</v>
      </c>
      <c r="E27" s="19">
        <v>0</v>
      </c>
      <c r="F27" s="20">
        <f t="shared" si="0"/>
        <v>0</v>
      </c>
      <c r="G27" s="19">
        <v>188347</v>
      </c>
      <c r="H27" s="21">
        <v>1</v>
      </c>
      <c r="I27" s="22">
        <v>0</v>
      </c>
      <c r="J27" s="22">
        <v>0</v>
      </c>
      <c r="K27" s="77">
        <f t="shared" si="2"/>
        <v>0.7</v>
      </c>
      <c r="L27" s="78">
        <f t="shared" si="3"/>
        <v>0.7</v>
      </c>
      <c r="M27" s="79">
        <f>VLOOKUP(B27,'Election Results by State'!$B$3:$J$52,9,FALSE)</f>
        <v>236321.28571428571</v>
      </c>
      <c r="N27" s="80">
        <f t="shared" si="4"/>
        <v>188347</v>
      </c>
      <c r="O27" s="79">
        <f t="shared" si="5"/>
        <v>80720</v>
      </c>
      <c r="P27" s="79">
        <v>0</v>
      </c>
      <c r="Q27" s="79">
        <f t="shared" si="6"/>
        <v>269067</v>
      </c>
      <c r="R27" s="80">
        <f t="shared" si="7"/>
        <v>0</v>
      </c>
      <c r="S27" s="79">
        <f t="shared" si="8"/>
        <v>80720</v>
      </c>
      <c r="T27" s="79">
        <f t="shared" si="9"/>
        <v>0</v>
      </c>
      <c r="U27" s="79">
        <f t="shared" si="10"/>
        <v>80720</v>
      </c>
      <c r="V27" s="23"/>
    </row>
    <row r="28" spans="1:22" s="24" customFormat="1" x14ac:dyDescent="0.2">
      <c r="A28" s="16" t="s">
        <v>33</v>
      </c>
      <c r="B28" s="16" t="s">
        <v>34</v>
      </c>
      <c r="C28" s="17" t="s">
        <v>144</v>
      </c>
      <c r="D28" s="18">
        <v>0</v>
      </c>
      <c r="E28" s="19">
        <v>201773</v>
      </c>
      <c r="F28" s="20">
        <f t="shared" ref="F28:F32" si="15">G28-SUM(D28:E28)</f>
        <v>0</v>
      </c>
      <c r="G28" s="19">
        <v>201773</v>
      </c>
      <c r="H28" s="21">
        <v>0</v>
      </c>
      <c r="I28" s="22">
        <v>1</v>
      </c>
      <c r="J28" s="22">
        <v>0</v>
      </c>
      <c r="K28" s="77">
        <f t="shared" si="2"/>
        <v>0.7</v>
      </c>
      <c r="L28" s="78">
        <f t="shared" si="3"/>
        <v>0.7</v>
      </c>
      <c r="M28" s="79">
        <f>VLOOKUP(B28,'Election Results by State'!$B$3:$J$52,9,FALSE)</f>
        <v>236321.28571428571</v>
      </c>
      <c r="N28" s="80">
        <f t="shared" si="4"/>
        <v>86474</v>
      </c>
      <c r="O28" s="79">
        <f t="shared" si="5"/>
        <v>201773</v>
      </c>
      <c r="P28" s="79">
        <v>0</v>
      </c>
      <c r="Q28" s="79">
        <f t="shared" si="6"/>
        <v>288247</v>
      </c>
      <c r="R28" s="80">
        <f t="shared" si="7"/>
        <v>86474</v>
      </c>
      <c r="S28" s="79">
        <f t="shared" si="8"/>
        <v>0</v>
      </c>
      <c r="T28" s="79">
        <f t="shared" si="9"/>
        <v>0</v>
      </c>
      <c r="U28" s="79">
        <f t="shared" si="10"/>
        <v>86474</v>
      </c>
      <c r="V28" s="23"/>
    </row>
    <row r="29" spans="1:22" s="24" customFormat="1" x14ac:dyDescent="0.2">
      <c r="A29" s="16" t="s">
        <v>33</v>
      </c>
      <c r="B29" s="16" t="s">
        <v>34</v>
      </c>
      <c r="C29" s="17" t="s">
        <v>125</v>
      </c>
      <c r="D29" s="18">
        <v>267542</v>
      </c>
      <c r="E29" s="19">
        <v>0</v>
      </c>
      <c r="F29" s="20">
        <f t="shared" si="15"/>
        <v>77</v>
      </c>
      <c r="G29" s="19">
        <v>267619</v>
      </c>
      <c r="H29" s="21">
        <v>1</v>
      </c>
      <c r="I29" s="22">
        <v>0</v>
      </c>
      <c r="J29" s="22">
        <v>0</v>
      </c>
      <c r="K29" s="77">
        <f t="shared" si="2"/>
        <v>0.7</v>
      </c>
      <c r="L29" s="78">
        <f t="shared" si="3"/>
        <v>0.7</v>
      </c>
      <c r="M29" s="79">
        <f>VLOOKUP(B29,'Election Results by State'!$B$3:$J$52,9,FALSE)</f>
        <v>236321.28571428571</v>
      </c>
      <c r="N29" s="80">
        <f t="shared" si="4"/>
        <v>267542</v>
      </c>
      <c r="O29" s="79">
        <f t="shared" si="5"/>
        <v>114661</v>
      </c>
      <c r="P29" s="79">
        <v>0</v>
      </c>
      <c r="Q29" s="79">
        <f t="shared" si="6"/>
        <v>382203</v>
      </c>
      <c r="R29" s="80">
        <f t="shared" si="7"/>
        <v>0</v>
      </c>
      <c r="S29" s="79">
        <f t="shared" si="8"/>
        <v>114661</v>
      </c>
      <c r="T29" s="79">
        <f t="shared" si="9"/>
        <v>-77</v>
      </c>
      <c r="U29" s="79">
        <f t="shared" si="10"/>
        <v>114584</v>
      </c>
      <c r="V29" s="23"/>
    </row>
    <row r="30" spans="1:22" s="24" customFormat="1" x14ac:dyDescent="0.2">
      <c r="A30" s="16" t="s">
        <v>33</v>
      </c>
      <c r="B30" s="16" t="s">
        <v>34</v>
      </c>
      <c r="C30" s="17" t="s">
        <v>134</v>
      </c>
      <c r="D30" s="18">
        <v>258982</v>
      </c>
      <c r="E30" s="19">
        <v>0</v>
      </c>
      <c r="F30" s="20">
        <f t="shared" si="15"/>
        <v>0</v>
      </c>
      <c r="G30" s="19">
        <v>258982</v>
      </c>
      <c r="H30" s="21">
        <v>1</v>
      </c>
      <c r="I30" s="22">
        <v>0</v>
      </c>
      <c r="J30" s="22">
        <v>0</v>
      </c>
      <c r="K30" s="77">
        <f t="shared" si="2"/>
        <v>0.7</v>
      </c>
      <c r="L30" s="78">
        <f t="shared" si="3"/>
        <v>0.7</v>
      </c>
      <c r="M30" s="79">
        <f>VLOOKUP(B30,'Election Results by State'!$B$3:$J$52,9,FALSE)</f>
        <v>236321.28571428571</v>
      </c>
      <c r="N30" s="80">
        <f t="shared" si="4"/>
        <v>258982</v>
      </c>
      <c r="O30" s="79">
        <f t="shared" si="5"/>
        <v>110992</v>
      </c>
      <c r="P30" s="79">
        <v>0</v>
      </c>
      <c r="Q30" s="79">
        <f t="shared" si="6"/>
        <v>369974</v>
      </c>
      <c r="R30" s="80">
        <f t="shared" si="7"/>
        <v>0</v>
      </c>
      <c r="S30" s="79">
        <f t="shared" si="8"/>
        <v>110992</v>
      </c>
      <c r="T30" s="79">
        <f t="shared" si="9"/>
        <v>0</v>
      </c>
      <c r="U30" s="79">
        <f t="shared" si="10"/>
        <v>110992</v>
      </c>
      <c r="V30" s="23"/>
    </row>
    <row r="31" spans="1:22" s="24" customFormat="1" x14ac:dyDescent="0.2">
      <c r="A31" s="16" t="s">
        <v>33</v>
      </c>
      <c r="B31" s="16" t="s">
        <v>34</v>
      </c>
      <c r="C31" s="17" t="s">
        <v>145</v>
      </c>
      <c r="D31" s="18">
        <v>219136</v>
      </c>
      <c r="E31" s="19">
        <v>0</v>
      </c>
      <c r="F31" s="20">
        <f t="shared" si="15"/>
        <v>0</v>
      </c>
      <c r="G31" s="19">
        <v>219136</v>
      </c>
      <c r="H31" s="21">
        <v>1</v>
      </c>
      <c r="I31" s="22">
        <v>0</v>
      </c>
      <c r="J31" s="22">
        <v>0</v>
      </c>
      <c r="K31" s="77">
        <f t="shared" si="2"/>
        <v>0.7</v>
      </c>
      <c r="L31" s="78">
        <f t="shared" si="3"/>
        <v>0.7</v>
      </c>
      <c r="M31" s="79">
        <f>VLOOKUP(B31,'Election Results by State'!$B$3:$J$52,9,FALSE)</f>
        <v>236321.28571428571</v>
      </c>
      <c r="N31" s="80">
        <f t="shared" si="4"/>
        <v>219136</v>
      </c>
      <c r="O31" s="79">
        <f t="shared" si="5"/>
        <v>93915</v>
      </c>
      <c r="P31" s="79">
        <v>0</v>
      </c>
      <c r="Q31" s="79">
        <f t="shared" si="6"/>
        <v>313051</v>
      </c>
      <c r="R31" s="80">
        <f t="shared" si="7"/>
        <v>0</v>
      </c>
      <c r="S31" s="79">
        <f t="shared" si="8"/>
        <v>93915</v>
      </c>
      <c r="T31" s="79">
        <f t="shared" si="9"/>
        <v>0</v>
      </c>
      <c r="U31" s="79">
        <f t="shared" si="10"/>
        <v>93915</v>
      </c>
      <c r="V31" s="23"/>
    </row>
    <row r="32" spans="1:22" s="24" customFormat="1" x14ac:dyDescent="0.2">
      <c r="A32" s="16" t="s">
        <v>33</v>
      </c>
      <c r="B32" s="16" t="s">
        <v>34</v>
      </c>
      <c r="C32" s="17" t="s">
        <v>146</v>
      </c>
      <c r="D32" s="18">
        <v>0</v>
      </c>
      <c r="E32" s="19">
        <v>170657</v>
      </c>
      <c r="F32" s="20">
        <f t="shared" si="15"/>
        <v>0</v>
      </c>
      <c r="G32" s="19">
        <v>170657</v>
      </c>
      <c r="H32" s="21">
        <v>0</v>
      </c>
      <c r="I32" s="22">
        <v>1</v>
      </c>
      <c r="J32" s="22">
        <v>0</v>
      </c>
      <c r="K32" s="77">
        <f t="shared" si="2"/>
        <v>0.7</v>
      </c>
      <c r="L32" s="78">
        <f t="shared" si="3"/>
        <v>0.7</v>
      </c>
      <c r="M32" s="79">
        <f>VLOOKUP(B32,'Election Results by State'!$B$3:$J$52,9,FALSE)</f>
        <v>236321.28571428571</v>
      </c>
      <c r="N32" s="80">
        <f t="shared" si="4"/>
        <v>73139</v>
      </c>
      <c r="O32" s="79">
        <f t="shared" si="5"/>
        <v>170657</v>
      </c>
      <c r="P32" s="79">
        <v>0</v>
      </c>
      <c r="Q32" s="79">
        <f t="shared" si="6"/>
        <v>243796</v>
      </c>
      <c r="R32" s="80">
        <f t="shared" si="7"/>
        <v>73139</v>
      </c>
      <c r="S32" s="79">
        <f t="shared" si="8"/>
        <v>0</v>
      </c>
      <c r="T32" s="79">
        <f t="shared" si="9"/>
        <v>0</v>
      </c>
      <c r="U32" s="79">
        <f t="shared" si="10"/>
        <v>73139</v>
      </c>
      <c r="V32" s="23"/>
    </row>
    <row r="33" spans="1:22" s="24" customFormat="1" x14ac:dyDescent="0.2">
      <c r="A33" s="16" t="s">
        <v>35</v>
      </c>
      <c r="B33" s="16" t="s">
        <v>36</v>
      </c>
      <c r="C33" s="17" t="s">
        <v>16</v>
      </c>
      <c r="D33" s="18">
        <v>0</v>
      </c>
      <c r="E33" s="19">
        <v>0</v>
      </c>
      <c r="F33" s="20">
        <f t="shared" si="0"/>
        <v>0</v>
      </c>
      <c r="G33" s="19">
        <v>0</v>
      </c>
      <c r="H33" s="21">
        <v>0</v>
      </c>
      <c r="I33" s="22">
        <v>0</v>
      </c>
      <c r="J33" s="22">
        <v>0</v>
      </c>
      <c r="K33" s="77">
        <f t="shared" si="2"/>
        <v>0.7</v>
      </c>
      <c r="L33" s="78">
        <f t="shared" si="3"/>
        <v>0.7</v>
      </c>
      <c r="M33" s="79">
        <f>VLOOKUP(B33,'Election Results by State'!$B$3:$J$52,9,FALSE)</f>
        <v>208285</v>
      </c>
      <c r="N33" s="80">
        <f t="shared" si="4"/>
        <v>0</v>
      </c>
      <c r="O33" s="79">
        <f t="shared" si="5"/>
        <v>0</v>
      </c>
      <c r="P33" s="79">
        <v>0</v>
      </c>
      <c r="Q33" s="79">
        <f t="shared" si="6"/>
        <v>0</v>
      </c>
      <c r="R33" s="80">
        <f t="shared" si="7"/>
        <v>0</v>
      </c>
      <c r="S33" s="79">
        <f t="shared" si="8"/>
        <v>0</v>
      </c>
      <c r="T33" s="79">
        <f t="shared" si="9"/>
        <v>0</v>
      </c>
      <c r="U33" s="79">
        <f t="shared" si="10"/>
        <v>0</v>
      </c>
      <c r="V33" s="23"/>
    </row>
    <row r="34" spans="1:22" s="24" customFormat="1" x14ac:dyDescent="0.2">
      <c r="A34" s="16" t="s">
        <v>37</v>
      </c>
      <c r="B34" s="16" t="s">
        <v>38</v>
      </c>
      <c r="C34" s="17" t="s">
        <v>16</v>
      </c>
      <c r="D34" s="18">
        <v>0</v>
      </c>
      <c r="E34" s="19">
        <v>0</v>
      </c>
      <c r="F34" s="20">
        <f t="shared" si="0"/>
        <v>0</v>
      </c>
      <c r="G34" s="19">
        <v>0</v>
      </c>
      <c r="H34" s="21">
        <v>0</v>
      </c>
      <c r="I34" s="22">
        <v>0</v>
      </c>
      <c r="J34" s="22">
        <v>0</v>
      </c>
      <c r="K34" s="77">
        <f t="shared" si="2"/>
        <v>0.7</v>
      </c>
      <c r="L34" s="78">
        <f t="shared" si="3"/>
        <v>0.7</v>
      </c>
      <c r="M34" s="79">
        <f>VLOOKUP(B34,'Election Results by State'!$B$3:$J$52,9,FALSE)</f>
        <v>286213</v>
      </c>
      <c r="N34" s="80">
        <f t="shared" si="4"/>
        <v>0</v>
      </c>
      <c r="O34" s="79">
        <f t="shared" si="5"/>
        <v>0</v>
      </c>
      <c r="P34" s="79">
        <v>0</v>
      </c>
      <c r="Q34" s="79">
        <f t="shared" si="6"/>
        <v>0</v>
      </c>
      <c r="R34" s="80">
        <f t="shared" si="7"/>
        <v>0</v>
      </c>
      <c r="S34" s="79">
        <f t="shared" si="8"/>
        <v>0</v>
      </c>
      <c r="T34" s="79">
        <f t="shared" si="9"/>
        <v>0</v>
      </c>
      <c r="U34" s="79">
        <f t="shared" si="10"/>
        <v>0</v>
      </c>
      <c r="V34" s="23"/>
    </row>
    <row r="35" spans="1:22" s="24" customFormat="1" x14ac:dyDescent="0.2">
      <c r="A35" s="16" t="s">
        <v>39</v>
      </c>
      <c r="B35" s="16" t="s">
        <v>40</v>
      </c>
      <c r="C35" s="17" t="s">
        <v>147</v>
      </c>
      <c r="D35" s="18">
        <v>0</v>
      </c>
      <c r="E35" s="19">
        <v>207535</v>
      </c>
      <c r="F35" s="20">
        <f t="shared" si="0"/>
        <v>26990</v>
      </c>
      <c r="G35" s="19">
        <v>234525</v>
      </c>
      <c r="H35" s="21">
        <v>0</v>
      </c>
      <c r="I35" s="22">
        <v>1</v>
      </c>
      <c r="J35" s="22">
        <v>0</v>
      </c>
      <c r="K35" s="77">
        <f t="shared" si="2"/>
        <v>0.7</v>
      </c>
      <c r="L35" s="78">
        <f t="shared" si="3"/>
        <v>0.7</v>
      </c>
      <c r="M35" s="79">
        <f>VLOOKUP(B35,'Election Results by State'!$B$3:$J$52,9,FALSE)</f>
        <v>264118.88888888888</v>
      </c>
      <c r="N35" s="80">
        <f t="shared" si="4"/>
        <v>88944</v>
      </c>
      <c r="O35" s="79">
        <f t="shared" si="5"/>
        <v>207535</v>
      </c>
      <c r="P35" s="79">
        <v>0</v>
      </c>
      <c r="Q35" s="79">
        <f t="shared" si="6"/>
        <v>296479</v>
      </c>
      <c r="R35" s="80">
        <f t="shared" si="7"/>
        <v>88944</v>
      </c>
      <c r="S35" s="79">
        <f t="shared" si="8"/>
        <v>0</v>
      </c>
      <c r="T35" s="79">
        <f t="shared" si="9"/>
        <v>-26990</v>
      </c>
      <c r="U35" s="79">
        <f t="shared" si="10"/>
        <v>61954</v>
      </c>
      <c r="V35" s="23"/>
    </row>
    <row r="36" spans="1:22" s="24" customFormat="1" x14ac:dyDescent="0.2">
      <c r="A36" s="16" t="s">
        <v>41</v>
      </c>
      <c r="B36" s="16" t="s">
        <v>42</v>
      </c>
      <c r="C36" s="17" t="s">
        <v>16</v>
      </c>
      <c r="D36" s="18">
        <v>0</v>
      </c>
      <c r="E36" s="19">
        <v>0</v>
      </c>
      <c r="F36" s="20">
        <f t="shared" si="0"/>
        <v>0</v>
      </c>
      <c r="G36" s="19">
        <v>0</v>
      </c>
      <c r="H36" s="21">
        <v>0</v>
      </c>
      <c r="I36" s="22">
        <v>0</v>
      </c>
      <c r="J36" s="22">
        <v>0</v>
      </c>
      <c r="K36" s="77">
        <f t="shared" si="2"/>
        <v>0.7</v>
      </c>
      <c r="L36" s="78">
        <f t="shared" si="3"/>
        <v>0.7</v>
      </c>
      <c r="M36" s="79">
        <f>VLOOKUP(B36,'Election Results by State'!$B$3:$J$52,9,FALSE)</f>
        <v>268472.33333333331</v>
      </c>
      <c r="N36" s="80">
        <f t="shared" si="4"/>
        <v>0</v>
      </c>
      <c r="O36" s="79">
        <f t="shared" si="5"/>
        <v>0</v>
      </c>
      <c r="P36" s="79">
        <v>0</v>
      </c>
      <c r="Q36" s="79">
        <f t="shared" si="6"/>
        <v>0</v>
      </c>
      <c r="R36" s="80">
        <f t="shared" si="7"/>
        <v>0</v>
      </c>
      <c r="S36" s="79">
        <f t="shared" si="8"/>
        <v>0</v>
      </c>
      <c r="T36" s="79">
        <f t="shared" si="9"/>
        <v>0</v>
      </c>
      <c r="U36" s="79">
        <f t="shared" si="10"/>
        <v>0</v>
      </c>
      <c r="V36" s="23"/>
    </row>
    <row r="37" spans="1:22" s="24" customFormat="1" x14ac:dyDescent="0.2">
      <c r="A37" s="16" t="s">
        <v>43</v>
      </c>
      <c r="B37" s="16" t="s">
        <v>44</v>
      </c>
      <c r="C37" s="17" t="s">
        <v>16</v>
      </c>
      <c r="D37" s="18">
        <v>0</v>
      </c>
      <c r="E37" s="19">
        <v>0</v>
      </c>
      <c r="F37" s="20">
        <f t="shared" si="0"/>
        <v>0</v>
      </c>
      <c r="G37" s="19">
        <v>0</v>
      </c>
      <c r="H37" s="21">
        <v>0</v>
      </c>
      <c r="I37" s="22">
        <v>0</v>
      </c>
      <c r="J37" s="22">
        <v>0</v>
      </c>
      <c r="K37" s="77">
        <f t="shared" si="2"/>
        <v>0.7</v>
      </c>
      <c r="L37" s="78">
        <f t="shared" si="3"/>
        <v>0.7</v>
      </c>
      <c r="M37" s="79">
        <f>VLOOKUP(B37,'Election Results by State'!$B$3:$J$52,9,FALSE)</f>
        <v>291632.2</v>
      </c>
      <c r="N37" s="80">
        <f t="shared" si="4"/>
        <v>0</v>
      </c>
      <c r="O37" s="79">
        <f t="shared" si="5"/>
        <v>0</v>
      </c>
      <c r="P37" s="79">
        <v>0</v>
      </c>
      <c r="Q37" s="79">
        <f t="shared" si="6"/>
        <v>0</v>
      </c>
      <c r="R37" s="80">
        <f t="shared" si="7"/>
        <v>0</v>
      </c>
      <c r="S37" s="79">
        <f t="shared" si="8"/>
        <v>0</v>
      </c>
      <c r="T37" s="79">
        <f t="shared" si="9"/>
        <v>0</v>
      </c>
      <c r="U37" s="79">
        <f t="shared" si="10"/>
        <v>0</v>
      </c>
      <c r="V37" s="23"/>
    </row>
    <row r="38" spans="1:22" s="24" customFormat="1" x14ac:dyDescent="0.2">
      <c r="A38" s="16" t="s">
        <v>45</v>
      </c>
      <c r="B38" s="16" t="s">
        <v>46</v>
      </c>
      <c r="C38" s="17" t="s">
        <v>143</v>
      </c>
      <c r="D38" s="18">
        <v>239776</v>
      </c>
      <c r="E38" s="19">
        <v>0</v>
      </c>
      <c r="F38" s="20">
        <f t="shared" si="0"/>
        <v>24517</v>
      </c>
      <c r="G38" s="19">
        <v>264293</v>
      </c>
      <c r="H38" s="21">
        <v>1</v>
      </c>
      <c r="I38" s="22">
        <v>0</v>
      </c>
      <c r="J38" s="22">
        <v>0</v>
      </c>
      <c r="K38" s="77">
        <f t="shared" si="2"/>
        <v>0.7</v>
      </c>
      <c r="L38" s="78">
        <f t="shared" si="3"/>
        <v>0.7</v>
      </c>
      <c r="M38" s="79">
        <f>VLOOKUP(B38,'Election Results by State'!$B$3:$J$52,9,FALSE)</f>
        <v>297363.33333333331</v>
      </c>
      <c r="N38" s="80">
        <f t="shared" si="4"/>
        <v>239776</v>
      </c>
      <c r="O38" s="79">
        <f t="shared" si="5"/>
        <v>102761</v>
      </c>
      <c r="P38" s="79">
        <v>0</v>
      </c>
      <c r="Q38" s="79">
        <f t="shared" si="6"/>
        <v>342537</v>
      </c>
      <c r="R38" s="80">
        <f t="shared" si="7"/>
        <v>0</v>
      </c>
      <c r="S38" s="79">
        <f t="shared" si="8"/>
        <v>102761</v>
      </c>
      <c r="T38" s="79">
        <f t="shared" si="9"/>
        <v>-24517</v>
      </c>
      <c r="U38" s="79">
        <f t="shared" si="10"/>
        <v>78244</v>
      </c>
      <c r="V38" s="23"/>
    </row>
    <row r="39" spans="1:22" s="24" customFormat="1" x14ac:dyDescent="0.2">
      <c r="A39" s="16" t="s">
        <v>47</v>
      </c>
      <c r="B39" s="16" t="s">
        <v>48</v>
      </c>
      <c r="C39" s="17" t="s">
        <v>144</v>
      </c>
      <c r="D39" s="18">
        <v>177579</v>
      </c>
      <c r="E39" s="19">
        <v>0</v>
      </c>
      <c r="F39" s="20">
        <f t="shared" si="0"/>
        <v>0</v>
      </c>
      <c r="G39" s="19">
        <v>177579</v>
      </c>
      <c r="H39" s="21">
        <v>1</v>
      </c>
      <c r="I39" s="22">
        <v>0</v>
      </c>
      <c r="J39" s="22">
        <v>0</v>
      </c>
      <c r="K39" s="77">
        <f t="shared" si="2"/>
        <v>0.7</v>
      </c>
      <c r="L39" s="78">
        <f t="shared" si="3"/>
        <v>0.7</v>
      </c>
      <c r="M39" s="79">
        <f>VLOOKUP(B39,'Election Results by State'!$B$3:$J$52,9,FALSE)</f>
        <v>291532.79999999999</v>
      </c>
      <c r="N39" s="80">
        <f t="shared" si="4"/>
        <v>204073</v>
      </c>
      <c r="O39" s="79">
        <f t="shared" si="5"/>
        <v>87460</v>
      </c>
      <c r="P39" s="79">
        <v>0</v>
      </c>
      <c r="Q39" s="79">
        <f t="shared" si="6"/>
        <v>291533</v>
      </c>
      <c r="R39" s="80">
        <f t="shared" si="7"/>
        <v>26494</v>
      </c>
      <c r="S39" s="79">
        <f t="shared" si="8"/>
        <v>87460</v>
      </c>
      <c r="T39" s="79">
        <f t="shared" si="9"/>
        <v>0</v>
      </c>
      <c r="U39" s="79">
        <f t="shared" si="10"/>
        <v>113954</v>
      </c>
      <c r="V39" s="23"/>
    </row>
    <row r="40" spans="1:22" s="70" customFormat="1" x14ac:dyDescent="0.2">
      <c r="A40" s="62" t="s">
        <v>49</v>
      </c>
      <c r="B40" s="62" t="s">
        <v>50</v>
      </c>
      <c r="C40" s="63" t="s">
        <v>133</v>
      </c>
      <c r="D40" s="64" t="s">
        <v>0</v>
      </c>
      <c r="E40" s="65" t="s">
        <v>0</v>
      </c>
      <c r="F40" s="66" t="s">
        <v>0</v>
      </c>
      <c r="G40" s="65" t="s">
        <v>0</v>
      </c>
      <c r="H40" s="67">
        <v>1</v>
      </c>
      <c r="I40" s="68">
        <v>0</v>
      </c>
      <c r="J40" s="68">
        <v>0</v>
      </c>
      <c r="K40" s="85">
        <f t="shared" si="2"/>
        <v>0.7</v>
      </c>
      <c r="L40" s="86">
        <f t="shared" si="3"/>
        <v>0.7</v>
      </c>
      <c r="M40" s="87">
        <f>VLOOKUP(B40,'Election Results by State'!$B$3:$J$52,9,FALSE)</f>
        <v>209769.16666666666</v>
      </c>
      <c r="N40" s="88">
        <f t="shared" si="4"/>
        <v>146838</v>
      </c>
      <c r="O40" s="87">
        <f t="shared" si="5"/>
        <v>62931</v>
      </c>
      <c r="P40" s="87">
        <v>0</v>
      </c>
      <c r="Q40" s="87">
        <f t="shared" si="6"/>
        <v>209769</v>
      </c>
      <c r="R40" s="88">
        <f>N40</f>
        <v>146838</v>
      </c>
      <c r="S40" s="87">
        <f>O40</f>
        <v>62931</v>
      </c>
      <c r="T40" s="87">
        <f>P40</f>
        <v>0</v>
      </c>
      <c r="U40" s="87">
        <f>Q40</f>
        <v>209769</v>
      </c>
      <c r="V40" s="69" t="s">
        <v>127</v>
      </c>
    </row>
    <row r="41" spans="1:22" s="24" customFormat="1" x14ac:dyDescent="0.2">
      <c r="A41" s="16" t="s">
        <v>51</v>
      </c>
      <c r="B41" s="16" t="s">
        <v>52</v>
      </c>
      <c r="C41" s="17" t="s">
        <v>16</v>
      </c>
      <c r="D41" s="18">
        <v>0</v>
      </c>
      <c r="E41" s="19">
        <v>0</v>
      </c>
      <c r="F41" s="20">
        <f t="shared" si="0"/>
        <v>0</v>
      </c>
      <c r="G41" s="19">
        <v>0</v>
      </c>
      <c r="H41" s="21">
        <v>0</v>
      </c>
      <c r="I41" s="22">
        <v>0</v>
      </c>
      <c r="J41" s="22">
        <v>0</v>
      </c>
      <c r="K41" s="77">
        <f t="shared" si="2"/>
        <v>0.7</v>
      </c>
      <c r="L41" s="78">
        <f t="shared" si="3"/>
        <v>0.7</v>
      </c>
      <c r="M41" s="79">
        <f>VLOOKUP(B41,'Election Results by State'!$B$3:$J$52,9,FALSE)</f>
        <v>355088</v>
      </c>
      <c r="N41" s="80">
        <f t="shared" si="4"/>
        <v>0</v>
      </c>
      <c r="O41" s="79">
        <f t="shared" si="5"/>
        <v>0</v>
      </c>
      <c r="P41" s="79">
        <v>0</v>
      </c>
      <c r="Q41" s="79">
        <f t="shared" si="6"/>
        <v>0</v>
      </c>
      <c r="R41" s="80">
        <f t="shared" si="7"/>
        <v>0</v>
      </c>
      <c r="S41" s="79">
        <f t="shared" si="8"/>
        <v>0</v>
      </c>
      <c r="T41" s="79">
        <f t="shared" si="9"/>
        <v>0</v>
      </c>
      <c r="U41" s="79">
        <f t="shared" si="10"/>
        <v>0</v>
      </c>
      <c r="V41" s="23"/>
    </row>
    <row r="42" spans="1:22" s="24" customFormat="1" x14ac:dyDescent="0.2">
      <c r="A42" s="16" t="s">
        <v>53</v>
      </c>
      <c r="B42" s="16" t="s">
        <v>54</v>
      </c>
      <c r="C42" s="17" t="s">
        <v>16</v>
      </c>
      <c r="D42" s="18">
        <v>0</v>
      </c>
      <c r="E42" s="19">
        <v>0</v>
      </c>
      <c r="F42" s="20">
        <f t="shared" si="0"/>
        <v>0</v>
      </c>
      <c r="G42" s="19">
        <v>0</v>
      </c>
      <c r="H42" s="21">
        <v>0</v>
      </c>
      <c r="I42" s="22">
        <v>0</v>
      </c>
      <c r="J42" s="22">
        <v>0</v>
      </c>
      <c r="K42" s="77">
        <f t="shared" si="2"/>
        <v>0.7</v>
      </c>
      <c r="L42" s="78">
        <f t="shared" si="3"/>
        <v>0.7</v>
      </c>
      <c r="M42" s="79">
        <f>VLOOKUP(B42,'Election Results by State'!$B$3:$J$52,9,FALSE)</f>
        <v>281690</v>
      </c>
      <c r="N42" s="80">
        <f t="shared" si="4"/>
        <v>0</v>
      </c>
      <c r="O42" s="79">
        <f t="shared" si="5"/>
        <v>0</v>
      </c>
      <c r="P42" s="79">
        <v>0</v>
      </c>
      <c r="Q42" s="79">
        <f t="shared" si="6"/>
        <v>0</v>
      </c>
      <c r="R42" s="80">
        <f t="shared" si="7"/>
        <v>0</v>
      </c>
      <c r="S42" s="79">
        <f t="shared" si="8"/>
        <v>0</v>
      </c>
      <c r="T42" s="79">
        <f t="shared" si="9"/>
        <v>0</v>
      </c>
      <c r="U42" s="79">
        <f t="shared" si="10"/>
        <v>0</v>
      </c>
      <c r="V42" s="23"/>
    </row>
    <row r="43" spans="1:22" s="24" customFormat="1" x14ac:dyDescent="0.2">
      <c r="A43" s="16" t="s">
        <v>55</v>
      </c>
      <c r="B43" s="16" t="s">
        <v>56</v>
      </c>
      <c r="C43" s="17" t="s">
        <v>143</v>
      </c>
      <c r="D43" s="18">
        <v>0</v>
      </c>
      <c r="E43" s="19">
        <v>229465</v>
      </c>
      <c r="F43" s="20">
        <f t="shared" si="0"/>
        <v>65743</v>
      </c>
      <c r="G43" s="19">
        <v>295208</v>
      </c>
      <c r="H43" s="21">
        <v>0</v>
      </c>
      <c r="I43" s="22">
        <v>1</v>
      </c>
      <c r="J43" s="22">
        <v>0</v>
      </c>
      <c r="K43" s="77">
        <f t="shared" si="2"/>
        <v>0.7</v>
      </c>
      <c r="L43" s="78">
        <f t="shared" si="3"/>
        <v>0.7</v>
      </c>
      <c r="M43" s="79">
        <f>VLOOKUP(B43,'Election Results by State'!$B$3:$J$52,9,FALSE)</f>
        <v>306193.40000000002</v>
      </c>
      <c r="N43" s="80">
        <f t="shared" si="4"/>
        <v>98342</v>
      </c>
      <c r="O43" s="79">
        <f t="shared" si="5"/>
        <v>229465</v>
      </c>
      <c r="P43" s="79">
        <v>0</v>
      </c>
      <c r="Q43" s="79">
        <f t="shared" si="6"/>
        <v>327807</v>
      </c>
      <c r="R43" s="80">
        <f t="shared" si="7"/>
        <v>98342</v>
      </c>
      <c r="S43" s="79">
        <f t="shared" si="8"/>
        <v>0</v>
      </c>
      <c r="T43" s="79">
        <f t="shared" si="9"/>
        <v>-65743</v>
      </c>
      <c r="U43" s="79">
        <f t="shared" si="10"/>
        <v>32599</v>
      </c>
      <c r="V43" s="23"/>
    </row>
    <row r="44" spans="1:22" s="24" customFormat="1" x14ac:dyDescent="0.2">
      <c r="A44" s="16" t="s">
        <v>55</v>
      </c>
      <c r="B44" s="16" t="s">
        <v>56</v>
      </c>
      <c r="C44" s="17" t="s">
        <v>147</v>
      </c>
      <c r="D44" s="18">
        <v>0</v>
      </c>
      <c r="E44" s="19">
        <v>217682</v>
      </c>
      <c r="F44" s="20">
        <f t="shared" ref="F44:F47" si="16">G44-SUM(D44:E44)</f>
        <v>70189</v>
      </c>
      <c r="G44" s="19">
        <v>287871</v>
      </c>
      <c r="H44" s="21">
        <v>0</v>
      </c>
      <c r="I44" s="22">
        <v>1</v>
      </c>
      <c r="J44" s="22">
        <v>0</v>
      </c>
      <c r="K44" s="77">
        <f t="shared" si="2"/>
        <v>0.7</v>
      </c>
      <c r="L44" s="78">
        <f t="shared" si="3"/>
        <v>0.7</v>
      </c>
      <c r="M44" s="79">
        <f>VLOOKUP(B44,'Election Results by State'!$B$3:$J$52,9,FALSE)</f>
        <v>306193.40000000002</v>
      </c>
      <c r="N44" s="80">
        <f t="shared" si="4"/>
        <v>93292</v>
      </c>
      <c r="O44" s="79">
        <f t="shared" si="5"/>
        <v>217682</v>
      </c>
      <c r="P44" s="79">
        <v>0</v>
      </c>
      <c r="Q44" s="79">
        <f t="shared" si="6"/>
        <v>310974</v>
      </c>
      <c r="R44" s="80">
        <f t="shared" si="7"/>
        <v>93292</v>
      </c>
      <c r="S44" s="79">
        <f t="shared" si="8"/>
        <v>0</v>
      </c>
      <c r="T44" s="79">
        <f t="shared" si="9"/>
        <v>-70189</v>
      </c>
      <c r="U44" s="79">
        <f t="shared" si="10"/>
        <v>23103</v>
      </c>
      <c r="V44" s="23"/>
    </row>
    <row r="45" spans="1:22" s="24" customFormat="1" x14ac:dyDescent="0.2">
      <c r="A45" s="16" t="s">
        <v>55</v>
      </c>
      <c r="B45" s="16" t="s">
        <v>56</v>
      </c>
      <c r="C45" s="17" t="s">
        <v>133</v>
      </c>
      <c r="D45" s="18">
        <v>0</v>
      </c>
      <c r="E45" s="19">
        <v>219260</v>
      </c>
      <c r="F45" s="20">
        <f t="shared" si="16"/>
        <v>80523</v>
      </c>
      <c r="G45" s="19">
        <v>299783</v>
      </c>
      <c r="H45" s="21">
        <v>0</v>
      </c>
      <c r="I45" s="22">
        <v>1</v>
      </c>
      <c r="J45" s="22">
        <v>0</v>
      </c>
      <c r="K45" s="77">
        <f t="shared" si="2"/>
        <v>0.7</v>
      </c>
      <c r="L45" s="78">
        <f t="shared" si="3"/>
        <v>0.7</v>
      </c>
      <c r="M45" s="79">
        <f>VLOOKUP(B45,'Election Results by State'!$B$3:$J$52,9,FALSE)</f>
        <v>306193.40000000002</v>
      </c>
      <c r="N45" s="80">
        <f t="shared" si="4"/>
        <v>93969</v>
      </c>
      <c r="O45" s="79">
        <f t="shared" si="5"/>
        <v>219260</v>
      </c>
      <c r="P45" s="79">
        <v>0</v>
      </c>
      <c r="Q45" s="79">
        <f t="shared" si="6"/>
        <v>313229</v>
      </c>
      <c r="R45" s="80">
        <f t="shared" si="7"/>
        <v>93969</v>
      </c>
      <c r="S45" s="79">
        <f t="shared" si="8"/>
        <v>0</v>
      </c>
      <c r="T45" s="79">
        <f t="shared" si="9"/>
        <v>-80523</v>
      </c>
      <c r="U45" s="79">
        <f t="shared" si="10"/>
        <v>13446</v>
      </c>
      <c r="V45" s="23"/>
    </row>
    <row r="46" spans="1:22" s="24" customFormat="1" x14ac:dyDescent="0.2">
      <c r="A46" s="16" t="s">
        <v>55</v>
      </c>
      <c r="B46" s="16" t="s">
        <v>56</v>
      </c>
      <c r="C46" s="17" t="s">
        <v>148</v>
      </c>
      <c r="D46" s="18">
        <v>0</v>
      </c>
      <c r="E46" s="19">
        <v>165852</v>
      </c>
      <c r="F46" s="20">
        <f t="shared" si="16"/>
        <v>49948</v>
      </c>
      <c r="G46" s="19">
        <v>215800</v>
      </c>
      <c r="H46" s="21">
        <v>0</v>
      </c>
      <c r="I46" s="22">
        <v>1</v>
      </c>
      <c r="J46" s="22">
        <v>0</v>
      </c>
      <c r="K46" s="77">
        <f t="shared" si="2"/>
        <v>0.7</v>
      </c>
      <c r="L46" s="78">
        <f t="shared" si="3"/>
        <v>0.7</v>
      </c>
      <c r="M46" s="79">
        <f>VLOOKUP(B46,'Election Results by State'!$B$3:$J$52,9,FALSE)</f>
        <v>306193.40000000002</v>
      </c>
      <c r="N46" s="80">
        <f t="shared" si="4"/>
        <v>91858</v>
      </c>
      <c r="O46" s="79">
        <f t="shared" si="5"/>
        <v>214335</v>
      </c>
      <c r="P46" s="79">
        <v>0</v>
      </c>
      <c r="Q46" s="79">
        <f t="shared" si="6"/>
        <v>306193</v>
      </c>
      <c r="R46" s="80">
        <f t="shared" si="7"/>
        <v>91858</v>
      </c>
      <c r="S46" s="79">
        <f t="shared" si="8"/>
        <v>48483</v>
      </c>
      <c r="T46" s="79">
        <f t="shared" si="9"/>
        <v>-49948</v>
      </c>
      <c r="U46" s="79">
        <f t="shared" si="10"/>
        <v>90393</v>
      </c>
      <c r="V46" s="23"/>
    </row>
    <row r="47" spans="1:22" s="24" customFormat="1" x14ac:dyDescent="0.2">
      <c r="A47" s="16" t="s">
        <v>55</v>
      </c>
      <c r="B47" s="16" t="s">
        <v>56</v>
      </c>
      <c r="C47" s="17" t="s">
        <v>135</v>
      </c>
      <c r="D47" s="18">
        <v>0</v>
      </c>
      <c r="E47" s="19">
        <v>218167</v>
      </c>
      <c r="F47" s="20">
        <f t="shared" si="16"/>
        <v>79659</v>
      </c>
      <c r="G47" s="19">
        <v>297826</v>
      </c>
      <c r="H47" s="21">
        <v>0</v>
      </c>
      <c r="I47" s="22">
        <v>1</v>
      </c>
      <c r="J47" s="22">
        <v>0</v>
      </c>
      <c r="K47" s="77">
        <f t="shared" si="2"/>
        <v>0.7</v>
      </c>
      <c r="L47" s="78">
        <f t="shared" si="3"/>
        <v>0.7</v>
      </c>
      <c r="M47" s="79">
        <f>VLOOKUP(B47,'Election Results by State'!$B$3:$J$52,9,FALSE)</f>
        <v>306193.40000000002</v>
      </c>
      <c r="N47" s="80">
        <f t="shared" si="4"/>
        <v>93500</v>
      </c>
      <c r="O47" s="79">
        <f t="shared" si="5"/>
        <v>218167</v>
      </c>
      <c r="P47" s="79">
        <v>0</v>
      </c>
      <c r="Q47" s="79">
        <f t="shared" si="6"/>
        <v>311667</v>
      </c>
      <c r="R47" s="80">
        <f t="shared" si="7"/>
        <v>93500</v>
      </c>
      <c r="S47" s="79">
        <f t="shared" si="8"/>
        <v>0</v>
      </c>
      <c r="T47" s="79">
        <f t="shared" si="9"/>
        <v>-79659</v>
      </c>
      <c r="U47" s="79">
        <f t="shared" si="10"/>
        <v>13841</v>
      </c>
      <c r="V47" s="23"/>
    </row>
    <row r="48" spans="1:22" s="24" customFormat="1" x14ac:dyDescent="0.2">
      <c r="A48" s="16" t="s">
        <v>57</v>
      </c>
      <c r="B48" s="16" t="s">
        <v>58</v>
      </c>
      <c r="C48" s="17" t="s">
        <v>16</v>
      </c>
      <c r="D48" s="18">
        <v>0</v>
      </c>
      <c r="E48" s="19">
        <v>0</v>
      </c>
      <c r="F48" s="20">
        <f t="shared" si="0"/>
        <v>0</v>
      </c>
      <c r="G48" s="19">
        <v>0</v>
      </c>
      <c r="H48" s="21">
        <v>0</v>
      </c>
      <c r="I48" s="22">
        <v>0</v>
      </c>
      <c r="J48" s="22">
        <v>0</v>
      </c>
      <c r="K48" s="77">
        <f t="shared" si="2"/>
        <v>0.7</v>
      </c>
      <c r="L48" s="78">
        <f t="shared" si="3"/>
        <v>0.7</v>
      </c>
      <c r="M48" s="79">
        <f>VLOOKUP(B48,'Election Results by State'!$B$3:$J$52,9,FALSE)</f>
        <v>308755.26666666666</v>
      </c>
      <c r="N48" s="80">
        <f t="shared" si="4"/>
        <v>0</v>
      </c>
      <c r="O48" s="79">
        <f t="shared" si="5"/>
        <v>0</v>
      </c>
      <c r="P48" s="79">
        <v>0</v>
      </c>
      <c r="Q48" s="79">
        <f t="shared" si="6"/>
        <v>0</v>
      </c>
      <c r="R48" s="80">
        <f t="shared" si="7"/>
        <v>0</v>
      </c>
      <c r="S48" s="79">
        <f t="shared" si="8"/>
        <v>0</v>
      </c>
      <c r="T48" s="79">
        <f t="shared" si="9"/>
        <v>0</v>
      </c>
      <c r="U48" s="79">
        <f t="shared" si="10"/>
        <v>0</v>
      </c>
      <c r="V48" s="23"/>
    </row>
    <row r="49" spans="1:22" s="24" customFormat="1" x14ac:dyDescent="0.2">
      <c r="A49" s="16" t="s">
        <v>59</v>
      </c>
      <c r="B49" s="16" t="s">
        <v>60</v>
      </c>
      <c r="C49" s="17" t="s">
        <v>16</v>
      </c>
      <c r="D49" s="18">
        <v>0</v>
      </c>
      <c r="E49" s="19">
        <v>0</v>
      </c>
      <c r="F49" s="20">
        <f t="shared" si="0"/>
        <v>0</v>
      </c>
      <c r="G49" s="19">
        <v>0</v>
      </c>
      <c r="H49" s="21">
        <v>0</v>
      </c>
      <c r="I49" s="22">
        <v>0</v>
      </c>
      <c r="J49" s="22">
        <v>0</v>
      </c>
      <c r="K49" s="77">
        <f t="shared" si="2"/>
        <v>0.7</v>
      </c>
      <c r="L49" s="78">
        <f t="shared" si="3"/>
        <v>0.7</v>
      </c>
      <c r="M49" s="79">
        <f>VLOOKUP(B49,'Election Results by State'!$B$3:$J$52,9,FALSE)</f>
        <v>340210.125</v>
      </c>
      <c r="N49" s="80">
        <f t="shared" si="4"/>
        <v>0</v>
      </c>
      <c r="O49" s="79">
        <f t="shared" si="5"/>
        <v>0</v>
      </c>
      <c r="P49" s="79">
        <v>0</v>
      </c>
      <c r="Q49" s="79">
        <f t="shared" si="6"/>
        <v>0</v>
      </c>
      <c r="R49" s="80">
        <f t="shared" si="7"/>
        <v>0</v>
      </c>
      <c r="S49" s="79">
        <f t="shared" si="8"/>
        <v>0</v>
      </c>
      <c r="T49" s="79">
        <f t="shared" si="9"/>
        <v>0</v>
      </c>
      <c r="U49" s="79">
        <f t="shared" si="10"/>
        <v>0</v>
      </c>
      <c r="V49" s="23"/>
    </row>
    <row r="50" spans="1:22" s="24" customFormat="1" x14ac:dyDescent="0.2">
      <c r="A50" s="16" t="s">
        <v>61</v>
      </c>
      <c r="B50" s="16" t="s">
        <v>62</v>
      </c>
      <c r="C50" s="17" t="s">
        <v>143</v>
      </c>
      <c r="D50" s="18">
        <v>219328</v>
      </c>
      <c r="E50" s="19">
        <v>0</v>
      </c>
      <c r="F50" s="20">
        <f t="shared" si="0"/>
        <v>58256</v>
      </c>
      <c r="G50" s="19">
        <v>277584</v>
      </c>
      <c r="H50" s="21">
        <v>1</v>
      </c>
      <c r="I50" s="22">
        <v>0</v>
      </c>
      <c r="J50" s="22">
        <v>0</v>
      </c>
      <c r="K50" s="77">
        <f t="shared" si="2"/>
        <v>0.7</v>
      </c>
      <c r="L50" s="78">
        <f t="shared" si="3"/>
        <v>0.7</v>
      </c>
      <c r="M50" s="79">
        <f>VLOOKUP(B50,'Election Results by State'!$B$3:$J$52,9,FALSE)</f>
        <v>272625.5</v>
      </c>
      <c r="N50" s="80">
        <f t="shared" si="4"/>
        <v>219328</v>
      </c>
      <c r="O50" s="79">
        <f t="shared" si="5"/>
        <v>93998</v>
      </c>
      <c r="P50" s="79">
        <v>0</v>
      </c>
      <c r="Q50" s="79">
        <f t="shared" si="6"/>
        <v>313326</v>
      </c>
      <c r="R50" s="80">
        <f t="shared" si="7"/>
        <v>0</v>
      </c>
      <c r="S50" s="79">
        <f t="shared" si="8"/>
        <v>93998</v>
      </c>
      <c r="T50" s="79">
        <f t="shared" si="9"/>
        <v>-58256</v>
      </c>
      <c r="U50" s="79">
        <f t="shared" si="10"/>
        <v>35742</v>
      </c>
      <c r="V50" s="23"/>
    </row>
    <row r="51" spans="1:22" s="24" customFormat="1" x14ac:dyDescent="0.2">
      <c r="A51" s="16" t="s">
        <v>61</v>
      </c>
      <c r="B51" s="16" t="s">
        <v>62</v>
      </c>
      <c r="C51" s="17" t="s">
        <v>126</v>
      </c>
      <c r="D51" s="18">
        <v>234874</v>
      </c>
      <c r="E51" s="19">
        <v>0</v>
      </c>
      <c r="F51" s="20">
        <f t="shared" ref="F51" si="17">G51-SUM(D51:E51)</f>
        <v>58494</v>
      </c>
      <c r="G51" s="19">
        <v>293368</v>
      </c>
      <c r="H51" s="21">
        <v>1</v>
      </c>
      <c r="I51" s="22">
        <v>0</v>
      </c>
      <c r="J51" s="22">
        <v>0</v>
      </c>
      <c r="K51" s="77">
        <f t="shared" si="2"/>
        <v>0.7</v>
      </c>
      <c r="L51" s="78">
        <f t="shared" si="3"/>
        <v>0.7</v>
      </c>
      <c r="M51" s="79">
        <f>VLOOKUP(B51,'Election Results by State'!$B$3:$J$52,9,FALSE)</f>
        <v>272625.5</v>
      </c>
      <c r="N51" s="80">
        <f t="shared" si="4"/>
        <v>234874</v>
      </c>
      <c r="O51" s="79">
        <f t="shared" si="5"/>
        <v>100660</v>
      </c>
      <c r="P51" s="79">
        <v>0</v>
      </c>
      <c r="Q51" s="79">
        <f t="shared" si="6"/>
        <v>335534</v>
      </c>
      <c r="R51" s="80">
        <f t="shared" si="7"/>
        <v>0</v>
      </c>
      <c r="S51" s="79">
        <f t="shared" si="8"/>
        <v>100660</v>
      </c>
      <c r="T51" s="79">
        <f t="shared" si="9"/>
        <v>-58494</v>
      </c>
      <c r="U51" s="79">
        <f t="shared" si="10"/>
        <v>42166</v>
      </c>
      <c r="V51" s="23"/>
    </row>
    <row r="52" spans="1:22" s="24" customFormat="1" x14ac:dyDescent="0.2">
      <c r="A52" s="16" t="s">
        <v>63</v>
      </c>
      <c r="B52" s="16" t="s">
        <v>64</v>
      </c>
      <c r="C52" s="17" t="s">
        <v>16</v>
      </c>
      <c r="D52" s="18">
        <v>0</v>
      </c>
      <c r="E52" s="19">
        <v>0</v>
      </c>
      <c r="F52" s="20">
        <f t="shared" si="0"/>
        <v>0</v>
      </c>
      <c r="G52" s="19">
        <v>0</v>
      </c>
      <c r="H52" s="21">
        <v>0</v>
      </c>
      <c r="I52" s="22">
        <v>0</v>
      </c>
      <c r="J52" s="22">
        <v>0</v>
      </c>
      <c r="K52" s="77">
        <f t="shared" si="2"/>
        <v>0.7</v>
      </c>
      <c r="L52" s="78">
        <f t="shared" si="3"/>
        <v>0.7</v>
      </c>
      <c r="M52" s="79">
        <f>VLOOKUP(B52,'Election Results by State'!$B$3:$J$52,9,FALSE)</f>
        <v>296335.88888888888</v>
      </c>
      <c r="N52" s="80">
        <f t="shared" si="4"/>
        <v>0</v>
      </c>
      <c r="O52" s="79">
        <f t="shared" si="5"/>
        <v>0</v>
      </c>
      <c r="P52" s="79">
        <v>0</v>
      </c>
      <c r="Q52" s="79">
        <f t="shared" si="6"/>
        <v>0</v>
      </c>
      <c r="R52" s="80">
        <f t="shared" si="7"/>
        <v>0</v>
      </c>
      <c r="S52" s="79">
        <f t="shared" si="8"/>
        <v>0</v>
      </c>
      <c r="T52" s="79">
        <f t="shared" si="9"/>
        <v>0</v>
      </c>
      <c r="U52" s="79">
        <f t="shared" si="10"/>
        <v>0</v>
      </c>
      <c r="V52" s="23"/>
    </row>
    <row r="53" spans="1:22" s="24" customFormat="1" x14ac:dyDescent="0.2">
      <c r="A53" s="16" t="s">
        <v>65</v>
      </c>
      <c r="B53" s="16" t="s">
        <v>66</v>
      </c>
      <c r="C53" s="17" t="s">
        <v>16</v>
      </c>
      <c r="D53" s="18">
        <v>0</v>
      </c>
      <c r="E53" s="19">
        <v>0</v>
      </c>
      <c r="F53" s="20">
        <f t="shared" si="0"/>
        <v>0</v>
      </c>
      <c r="G53" s="19">
        <v>0</v>
      </c>
      <c r="H53" s="21">
        <v>0</v>
      </c>
      <c r="I53" s="22">
        <v>0</v>
      </c>
      <c r="J53" s="22">
        <v>0</v>
      </c>
      <c r="K53" s="77">
        <f t="shared" si="2"/>
        <v>0.7</v>
      </c>
      <c r="L53" s="78">
        <f t="shared" si="3"/>
        <v>0.7</v>
      </c>
      <c r="M53" s="79">
        <f>VLOOKUP(B53,'Election Results by State'!$B$3:$J$52,9,FALSE)</f>
        <v>444230</v>
      </c>
      <c r="N53" s="80">
        <f t="shared" si="4"/>
        <v>0</v>
      </c>
      <c r="O53" s="79">
        <f t="shared" si="5"/>
        <v>0</v>
      </c>
      <c r="P53" s="79">
        <v>0</v>
      </c>
      <c r="Q53" s="79">
        <f t="shared" si="6"/>
        <v>0</v>
      </c>
      <c r="R53" s="80">
        <f t="shared" si="7"/>
        <v>0</v>
      </c>
      <c r="S53" s="79">
        <f t="shared" si="8"/>
        <v>0</v>
      </c>
      <c r="T53" s="79">
        <f t="shared" si="9"/>
        <v>0</v>
      </c>
      <c r="U53" s="79">
        <f t="shared" si="10"/>
        <v>0</v>
      </c>
      <c r="V53" s="23"/>
    </row>
    <row r="54" spans="1:22" s="24" customFormat="1" x14ac:dyDescent="0.2">
      <c r="A54" s="16" t="s">
        <v>67</v>
      </c>
      <c r="B54" s="16" t="s">
        <v>68</v>
      </c>
      <c r="C54" s="17" t="s">
        <v>16</v>
      </c>
      <c r="D54" s="18">
        <v>0</v>
      </c>
      <c r="E54" s="19">
        <v>0</v>
      </c>
      <c r="F54" s="20">
        <f t="shared" si="0"/>
        <v>0</v>
      </c>
      <c r="G54" s="19">
        <v>0</v>
      </c>
      <c r="H54" s="21">
        <v>0</v>
      </c>
      <c r="I54" s="22">
        <v>0</v>
      </c>
      <c r="J54" s="22">
        <v>0</v>
      </c>
      <c r="K54" s="77">
        <f t="shared" si="2"/>
        <v>0.7</v>
      </c>
      <c r="L54" s="78">
        <f t="shared" si="3"/>
        <v>0.7</v>
      </c>
      <c r="M54" s="79">
        <f>VLOOKUP(B54,'Election Results by State'!$B$3:$J$52,9,FALSE)</f>
        <v>254990.66666666666</v>
      </c>
      <c r="N54" s="80">
        <f t="shared" si="4"/>
        <v>0</v>
      </c>
      <c r="O54" s="79">
        <f t="shared" si="5"/>
        <v>0</v>
      </c>
      <c r="P54" s="79">
        <v>0</v>
      </c>
      <c r="Q54" s="79">
        <f t="shared" si="6"/>
        <v>0</v>
      </c>
      <c r="R54" s="80">
        <f t="shared" si="7"/>
        <v>0</v>
      </c>
      <c r="S54" s="79">
        <f t="shared" si="8"/>
        <v>0</v>
      </c>
      <c r="T54" s="79">
        <f t="shared" si="9"/>
        <v>0</v>
      </c>
      <c r="U54" s="79">
        <f t="shared" si="10"/>
        <v>0</v>
      </c>
      <c r="V54" s="23"/>
    </row>
    <row r="55" spans="1:22" s="24" customFormat="1" x14ac:dyDescent="0.2">
      <c r="A55" s="16" t="s">
        <v>69</v>
      </c>
      <c r="B55" s="16" t="s">
        <v>70</v>
      </c>
      <c r="C55" s="17" t="s">
        <v>16</v>
      </c>
      <c r="D55" s="18">
        <v>0</v>
      </c>
      <c r="E55" s="19">
        <v>0</v>
      </c>
      <c r="F55" s="20">
        <f t="shared" si="0"/>
        <v>0</v>
      </c>
      <c r="G55" s="19">
        <v>0</v>
      </c>
      <c r="H55" s="21">
        <v>0</v>
      </c>
      <c r="I55" s="22">
        <v>0</v>
      </c>
      <c r="J55" s="22">
        <v>0</v>
      </c>
      <c r="K55" s="77">
        <f t="shared" si="2"/>
        <v>0.7</v>
      </c>
      <c r="L55" s="78">
        <f t="shared" si="3"/>
        <v>0.7</v>
      </c>
      <c r="M55" s="79">
        <f>VLOOKUP(B55,'Election Results by State'!$B$3:$J$52,9,FALSE)</f>
        <v>263811</v>
      </c>
      <c r="N55" s="80">
        <f t="shared" si="4"/>
        <v>0</v>
      </c>
      <c r="O55" s="79">
        <f t="shared" si="5"/>
        <v>0</v>
      </c>
      <c r="P55" s="79">
        <v>0</v>
      </c>
      <c r="Q55" s="79">
        <f t="shared" si="6"/>
        <v>0</v>
      </c>
      <c r="R55" s="80">
        <f t="shared" si="7"/>
        <v>0</v>
      </c>
      <c r="S55" s="79">
        <f t="shared" si="8"/>
        <v>0</v>
      </c>
      <c r="T55" s="79">
        <f t="shared" si="9"/>
        <v>0</v>
      </c>
      <c r="U55" s="79">
        <f t="shared" si="10"/>
        <v>0</v>
      </c>
      <c r="V55" s="23"/>
    </row>
    <row r="56" spans="1:22" s="24" customFormat="1" x14ac:dyDescent="0.2">
      <c r="A56" s="16" t="s">
        <v>71</v>
      </c>
      <c r="B56" s="16" t="s">
        <v>72</v>
      </c>
      <c r="C56" s="17" t="s">
        <v>16</v>
      </c>
      <c r="D56" s="18">
        <v>0</v>
      </c>
      <c r="E56" s="19">
        <v>0</v>
      </c>
      <c r="F56" s="20">
        <f t="shared" si="0"/>
        <v>0</v>
      </c>
      <c r="G56" s="19">
        <v>0</v>
      </c>
      <c r="H56" s="21">
        <v>0</v>
      </c>
      <c r="I56" s="22">
        <v>0</v>
      </c>
      <c r="J56" s="22">
        <v>0</v>
      </c>
      <c r="K56" s="77">
        <f t="shared" si="2"/>
        <v>0.7</v>
      </c>
      <c r="L56" s="78">
        <f t="shared" si="3"/>
        <v>0.7</v>
      </c>
      <c r="M56" s="79">
        <f>VLOOKUP(B56,'Election Results by State'!$B$3:$J$52,9,FALSE)</f>
        <v>325783</v>
      </c>
      <c r="N56" s="80">
        <f t="shared" si="4"/>
        <v>0</v>
      </c>
      <c r="O56" s="79">
        <f t="shared" si="5"/>
        <v>0</v>
      </c>
      <c r="P56" s="79">
        <v>0</v>
      </c>
      <c r="Q56" s="79">
        <f t="shared" si="6"/>
        <v>0</v>
      </c>
      <c r="R56" s="80">
        <f t="shared" si="7"/>
        <v>0</v>
      </c>
      <c r="S56" s="79">
        <f t="shared" si="8"/>
        <v>0</v>
      </c>
      <c r="T56" s="79">
        <f t="shared" si="9"/>
        <v>0</v>
      </c>
      <c r="U56" s="79">
        <f t="shared" si="10"/>
        <v>0</v>
      </c>
      <c r="V56" s="23"/>
    </row>
    <row r="57" spans="1:22" s="24" customFormat="1" x14ac:dyDescent="0.2">
      <c r="A57" s="16" t="s">
        <v>73</v>
      </c>
      <c r="B57" s="16" t="s">
        <v>74</v>
      </c>
      <c r="C57" s="17" t="s">
        <v>145</v>
      </c>
      <c r="D57" s="18">
        <v>0</v>
      </c>
      <c r="E57" s="19">
        <v>155697</v>
      </c>
      <c r="F57" s="20">
        <f t="shared" si="0"/>
        <v>5016</v>
      </c>
      <c r="G57" s="19">
        <v>160713</v>
      </c>
      <c r="H57" s="21">
        <v>0</v>
      </c>
      <c r="I57" s="22">
        <v>1</v>
      </c>
      <c r="J57" s="22">
        <v>0</v>
      </c>
      <c r="K57" s="81">
        <f t="shared" si="2"/>
        <v>0.7</v>
      </c>
      <c r="L57" s="82">
        <f t="shared" si="3"/>
        <v>0.7</v>
      </c>
      <c r="M57" s="83">
        <f>VLOOKUP(B57,'Election Results by State'!$B$3:$J$52,9,FALSE)</f>
        <v>260323.5</v>
      </c>
      <c r="N57" s="84">
        <f t="shared" si="4"/>
        <v>78097</v>
      </c>
      <c r="O57" s="83">
        <f t="shared" si="5"/>
        <v>182226</v>
      </c>
      <c r="P57" s="83">
        <v>0</v>
      </c>
      <c r="Q57" s="83">
        <f t="shared" si="6"/>
        <v>260323</v>
      </c>
      <c r="R57" s="84">
        <f t="shared" si="7"/>
        <v>78097</v>
      </c>
      <c r="S57" s="83">
        <f t="shared" si="8"/>
        <v>26529</v>
      </c>
      <c r="T57" s="83">
        <f t="shared" si="9"/>
        <v>-5016</v>
      </c>
      <c r="U57" s="83">
        <f t="shared" si="10"/>
        <v>99610</v>
      </c>
      <c r="V57" s="23"/>
    </row>
    <row r="58" spans="1:22" s="24" customFormat="1" x14ac:dyDescent="0.2">
      <c r="A58" s="16" t="s">
        <v>75</v>
      </c>
      <c r="B58" s="16" t="s">
        <v>76</v>
      </c>
      <c r="C58" s="17" t="s">
        <v>16</v>
      </c>
      <c r="D58" s="18">
        <v>0</v>
      </c>
      <c r="E58" s="19">
        <v>0</v>
      </c>
      <c r="F58" s="20">
        <f t="shared" si="0"/>
        <v>0</v>
      </c>
      <c r="G58" s="19">
        <v>0</v>
      </c>
      <c r="H58" s="21">
        <v>0</v>
      </c>
      <c r="I58" s="22">
        <v>0</v>
      </c>
      <c r="J58" s="22">
        <v>0</v>
      </c>
      <c r="K58" s="77">
        <f t="shared" si="2"/>
        <v>0.7</v>
      </c>
      <c r="L58" s="78">
        <f t="shared" si="3"/>
        <v>0.7</v>
      </c>
      <c r="M58" s="79">
        <f>VLOOKUP(B58,'Election Results by State'!$B$3:$J$52,9,FALSE)</f>
        <v>247633</v>
      </c>
      <c r="N58" s="80">
        <f t="shared" si="4"/>
        <v>0</v>
      </c>
      <c r="O58" s="79">
        <f t="shared" si="5"/>
        <v>0</v>
      </c>
      <c r="P58" s="79">
        <v>0</v>
      </c>
      <c r="Q58" s="79">
        <f t="shared" si="6"/>
        <v>0</v>
      </c>
      <c r="R58" s="80">
        <f t="shared" si="7"/>
        <v>0</v>
      </c>
      <c r="S58" s="79">
        <f t="shared" si="8"/>
        <v>0</v>
      </c>
      <c r="T58" s="79">
        <f t="shared" si="9"/>
        <v>0</v>
      </c>
      <c r="U58" s="79">
        <f t="shared" si="10"/>
        <v>0</v>
      </c>
      <c r="V58" s="23"/>
    </row>
    <row r="59" spans="1:22" s="24" customFormat="1" x14ac:dyDescent="0.2">
      <c r="A59" s="16" t="s">
        <v>77</v>
      </c>
      <c r="B59" s="16" t="s">
        <v>78</v>
      </c>
      <c r="C59" s="17" t="s">
        <v>125</v>
      </c>
      <c r="D59" s="18">
        <v>0</v>
      </c>
      <c r="E59" s="19">
        <v>125127</v>
      </c>
      <c r="F59" s="20">
        <f t="shared" si="0"/>
        <v>59830</v>
      </c>
      <c r="G59" s="19">
        <v>184957</v>
      </c>
      <c r="H59" s="21">
        <v>0</v>
      </c>
      <c r="I59" s="22">
        <v>1</v>
      </c>
      <c r="J59" s="22">
        <v>0</v>
      </c>
      <c r="K59" s="77">
        <f t="shared" si="2"/>
        <v>0.7</v>
      </c>
      <c r="L59" s="78">
        <f t="shared" si="3"/>
        <v>0.7</v>
      </c>
      <c r="M59" s="79">
        <f>VLOOKUP(B59,'Election Results by State'!$B$3:$J$52,9,FALSE)</f>
        <v>259420.73076923078</v>
      </c>
      <c r="N59" s="80">
        <f t="shared" si="4"/>
        <v>77826</v>
      </c>
      <c r="O59" s="79">
        <f t="shared" si="5"/>
        <v>181595</v>
      </c>
      <c r="P59" s="79">
        <v>0</v>
      </c>
      <c r="Q59" s="79">
        <f t="shared" si="6"/>
        <v>259421</v>
      </c>
      <c r="R59" s="80">
        <f t="shared" si="7"/>
        <v>77826</v>
      </c>
      <c r="S59" s="79">
        <f t="shared" si="8"/>
        <v>56468</v>
      </c>
      <c r="T59" s="79">
        <f t="shared" si="9"/>
        <v>-59830</v>
      </c>
      <c r="U59" s="79">
        <f t="shared" si="10"/>
        <v>74464</v>
      </c>
      <c r="V59" s="23" t="s">
        <v>0</v>
      </c>
    </row>
    <row r="60" spans="1:22" s="24" customFormat="1" x14ac:dyDescent="0.2">
      <c r="A60" s="16" t="s">
        <v>77</v>
      </c>
      <c r="B60" s="16" t="s">
        <v>78</v>
      </c>
      <c r="C60" s="17" t="s">
        <v>136</v>
      </c>
      <c r="D60" s="18">
        <v>0</v>
      </c>
      <c r="E60" s="19">
        <v>134175</v>
      </c>
      <c r="F60" s="20">
        <f t="shared" ref="F60:F61" si="18">G60-SUM(D60:E60)</f>
        <v>67852</v>
      </c>
      <c r="G60" s="19">
        <v>202027</v>
      </c>
      <c r="H60" s="21">
        <v>0</v>
      </c>
      <c r="I60" s="22">
        <v>1</v>
      </c>
      <c r="J60" s="22">
        <v>0</v>
      </c>
      <c r="K60" s="77">
        <f t="shared" si="2"/>
        <v>0.7</v>
      </c>
      <c r="L60" s="78">
        <f t="shared" si="3"/>
        <v>0.7</v>
      </c>
      <c r="M60" s="79">
        <f>VLOOKUP(B60,'Election Results by State'!$B$3:$J$52,9,FALSE)</f>
        <v>259420.73076923078</v>
      </c>
      <c r="N60" s="80">
        <f t="shared" si="4"/>
        <v>77826</v>
      </c>
      <c r="O60" s="79">
        <f t="shared" si="5"/>
        <v>181595</v>
      </c>
      <c r="P60" s="79">
        <v>0</v>
      </c>
      <c r="Q60" s="79">
        <f t="shared" si="6"/>
        <v>259421</v>
      </c>
      <c r="R60" s="80">
        <f t="shared" si="7"/>
        <v>77826</v>
      </c>
      <c r="S60" s="79">
        <f t="shared" si="8"/>
        <v>47420</v>
      </c>
      <c r="T60" s="79">
        <f t="shared" si="9"/>
        <v>-67852</v>
      </c>
      <c r="U60" s="79">
        <f t="shared" si="10"/>
        <v>57394</v>
      </c>
      <c r="V60" s="23"/>
    </row>
    <row r="61" spans="1:22" s="24" customFormat="1" x14ac:dyDescent="0.2">
      <c r="A61" s="16" t="s">
        <v>77</v>
      </c>
      <c r="B61" s="16" t="s">
        <v>78</v>
      </c>
      <c r="C61" s="17" t="s">
        <v>142</v>
      </c>
      <c r="D61" s="18">
        <v>155163</v>
      </c>
      <c r="E61" s="19">
        <v>0</v>
      </c>
      <c r="F61" s="20">
        <f t="shared" si="18"/>
        <v>160717</v>
      </c>
      <c r="G61" s="19">
        <v>315880</v>
      </c>
      <c r="H61" s="21">
        <v>1</v>
      </c>
      <c r="I61" s="22">
        <v>0</v>
      </c>
      <c r="J61" s="22">
        <v>0</v>
      </c>
      <c r="K61" s="77">
        <f t="shared" si="2"/>
        <v>0.7</v>
      </c>
      <c r="L61" s="78">
        <f t="shared" si="3"/>
        <v>0.7</v>
      </c>
      <c r="M61" s="79">
        <f>VLOOKUP(B61,'Election Results by State'!$B$3:$J$52,9,FALSE)</f>
        <v>259420.73076923078</v>
      </c>
      <c r="N61" s="80">
        <f t="shared" si="4"/>
        <v>181595</v>
      </c>
      <c r="O61" s="79">
        <f t="shared" si="5"/>
        <v>160717</v>
      </c>
      <c r="P61" s="79">
        <v>0</v>
      </c>
      <c r="Q61" s="79">
        <f t="shared" si="6"/>
        <v>342312</v>
      </c>
      <c r="R61" s="80">
        <f t="shared" si="7"/>
        <v>26432</v>
      </c>
      <c r="S61" s="79">
        <f t="shared" si="8"/>
        <v>160717</v>
      </c>
      <c r="T61" s="79">
        <f t="shared" si="9"/>
        <v>-160717</v>
      </c>
      <c r="U61" s="79">
        <f t="shared" si="10"/>
        <v>26432</v>
      </c>
      <c r="V61" s="23"/>
    </row>
    <row r="62" spans="1:22" s="24" customFormat="1" x14ac:dyDescent="0.2">
      <c r="A62" s="16" t="s">
        <v>79</v>
      </c>
      <c r="B62" s="16" t="s">
        <v>80</v>
      </c>
      <c r="C62" s="17" t="s">
        <v>16</v>
      </c>
      <c r="D62" s="18">
        <v>0</v>
      </c>
      <c r="E62" s="19">
        <v>0</v>
      </c>
      <c r="F62" s="20">
        <f t="shared" si="0"/>
        <v>0</v>
      </c>
      <c r="G62" s="19">
        <v>0</v>
      </c>
      <c r="H62" s="21">
        <v>0</v>
      </c>
      <c r="I62" s="22">
        <v>0</v>
      </c>
      <c r="J62" s="22">
        <v>0</v>
      </c>
      <c r="K62" s="81">
        <f t="shared" si="2"/>
        <v>0.7</v>
      </c>
      <c r="L62" s="82">
        <f t="shared" si="3"/>
        <v>0.7</v>
      </c>
      <c r="M62" s="83">
        <f>VLOOKUP(B62,'Election Results by State'!$B$3:$J$52,9,FALSE)</f>
        <v>262543.92307692306</v>
      </c>
      <c r="N62" s="84">
        <f t="shared" si="4"/>
        <v>0</v>
      </c>
      <c r="O62" s="83">
        <f t="shared" si="5"/>
        <v>0</v>
      </c>
      <c r="P62" s="83">
        <v>0</v>
      </c>
      <c r="Q62" s="83">
        <f t="shared" si="6"/>
        <v>0</v>
      </c>
      <c r="R62" s="84">
        <f t="shared" si="7"/>
        <v>0</v>
      </c>
      <c r="S62" s="83">
        <f t="shared" si="8"/>
        <v>0</v>
      </c>
      <c r="T62" s="83">
        <f t="shared" si="9"/>
        <v>0</v>
      </c>
      <c r="U62" s="83">
        <f t="shared" si="10"/>
        <v>0</v>
      </c>
      <c r="V62" s="23"/>
    </row>
    <row r="63" spans="1:22" s="24" customFormat="1" x14ac:dyDescent="0.2">
      <c r="A63" s="16" t="s">
        <v>81</v>
      </c>
      <c r="B63" s="16" t="s">
        <v>82</v>
      </c>
      <c r="C63" s="17" t="s">
        <v>16</v>
      </c>
      <c r="D63" s="18">
        <v>0</v>
      </c>
      <c r="E63" s="19">
        <v>0</v>
      </c>
      <c r="F63" s="20">
        <f t="shared" si="0"/>
        <v>0</v>
      </c>
      <c r="G63" s="19">
        <v>0</v>
      </c>
      <c r="H63" s="21">
        <v>0</v>
      </c>
      <c r="I63" s="22">
        <v>0</v>
      </c>
      <c r="J63" s="22">
        <v>0</v>
      </c>
      <c r="K63" s="77">
        <f t="shared" si="2"/>
        <v>0.7</v>
      </c>
      <c r="L63" s="78">
        <f t="shared" si="3"/>
        <v>0.7</v>
      </c>
      <c r="M63" s="79">
        <f>VLOOKUP(B63,'Election Results by State'!$B$3:$J$52,9,FALSE)</f>
        <v>310814</v>
      </c>
      <c r="N63" s="80">
        <f t="shared" si="4"/>
        <v>0</v>
      </c>
      <c r="O63" s="79">
        <f t="shared" si="5"/>
        <v>0</v>
      </c>
      <c r="P63" s="79">
        <v>0</v>
      </c>
      <c r="Q63" s="79">
        <f t="shared" si="6"/>
        <v>0</v>
      </c>
      <c r="R63" s="80">
        <f t="shared" si="7"/>
        <v>0</v>
      </c>
      <c r="S63" s="79">
        <f t="shared" si="8"/>
        <v>0</v>
      </c>
      <c r="T63" s="79">
        <f t="shared" si="9"/>
        <v>0</v>
      </c>
      <c r="U63" s="79">
        <f t="shared" si="10"/>
        <v>0</v>
      </c>
      <c r="V63" s="23"/>
    </row>
    <row r="64" spans="1:22" s="24" customFormat="1" x14ac:dyDescent="0.2">
      <c r="A64" s="16" t="s">
        <v>83</v>
      </c>
      <c r="B64" s="16" t="s">
        <v>84</v>
      </c>
      <c r="C64" s="17" t="s">
        <v>125</v>
      </c>
      <c r="D64" s="18">
        <v>0</v>
      </c>
      <c r="E64" s="19">
        <v>223842</v>
      </c>
      <c r="F64" s="20">
        <f t="shared" si="0"/>
        <v>145</v>
      </c>
      <c r="G64" s="19">
        <v>223987</v>
      </c>
      <c r="H64" s="21">
        <v>0</v>
      </c>
      <c r="I64" s="22">
        <v>1</v>
      </c>
      <c r="J64" s="22">
        <v>0</v>
      </c>
      <c r="K64" s="77">
        <f t="shared" si="2"/>
        <v>0.7</v>
      </c>
      <c r="L64" s="78">
        <f t="shared" si="3"/>
        <v>0.7</v>
      </c>
      <c r="M64" s="79">
        <f>VLOOKUP(B64,'Election Results by State'!$B$3:$J$52,9,FALSE)</f>
        <v>296071.75</v>
      </c>
      <c r="N64" s="80">
        <f t="shared" si="4"/>
        <v>95932</v>
      </c>
      <c r="O64" s="79">
        <f t="shared" si="5"/>
        <v>223842</v>
      </c>
      <c r="P64" s="79">
        <v>0</v>
      </c>
      <c r="Q64" s="79">
        <f t="shared" si="6"/>
        <v>319774</v>
      </c>
      <c r="R64" s="80">
        <f t="shared" si="7"/>
        <v>95932</v>
      </c>
      <c r="S64" s="79">
        <f t="shared" si="8"/>
        <v>0</v>
      </c>
      <c r="T64" s="79">
        <f t="shared" si="9"/>
        <v>-145</v>
      </c>
      <c r="U64" s="79">
        <f t="shared" si="10"/>
        <v>95787</v>
      </c>
      <c r="V64" s="23"/>
    </row>
    <row r="65" spans="1:22" s="24" customFormat="1" x14ac:dyDescent="0.2">
      <c r="A65" s="16" t="s">
        <v>83</v>
      </c>
      <c r="B65" s="16" t="s">
        <v>84</v>
      </c>
      <c r="C65" s="17" t="s">
        <v>136</v>
      </c>
      <c r="D65" s="18">
        <v>0</v>
      </c>
      <c r="E65" s="19">
        <v>222371</v>
      </c>
      <c r="F65" s="20">
        <f t="shared" ref="F65" si="19">G65-SUM(D65:E65)</f>
        <v>0</v>
      </c>
      <c r="G65" s="19">
        <v>222371</v>
      </c>
      <c r="H65" s="21">
        <v>0</v>
      </c>
      <c r="I65" s="22">
        <v>1</v>
      </c>
      <c r="J65" s="22">
        <v>0</v>
      </c>
      <c r="K65" s="77">
        <f t="shared" si="2"/>
        <v>0.7</v>
      </c>
      <c r="L65" s="78">
        <f t="shared" si="3"/>
        <v>0.7</v>
      </c>
      <c r="M65" s="79">
        <f>VLOOKUP(B65,'Election Results by State'!$B$3:$J$52,9,FALSE)</f>
        <v>296071.75</v>
      </c>
      <c r="N65" s="80">
        <f t="shared" si="4"/>
        <v>95302</v>
      </c>
      <c r="O65" s="79">
        <f t="shared" si="5"/>
        <v>222371</v>
      </c>
      <c r="P65" s="79">
        <v>0</v>
      </c>
      <c r="Q65" s="79">
        <f t="shared" si="6"/>
        <v>317673</v>
      </c>
      <c r="R65" s="80">
        <f t="shared" si="7"/>
        <v>95302</v>
      </c>
      <c r="S65" s="79">
        <f t="shared" si="8"/>
        <v>0</v>
      </c>
      <c r="T65" s="79">
        <f t="shared" si="9"/>
        <v>0</v>
      </c>
      <c r="U65" s="79">
        <f t="shared" si="10"/>
        <v>95302</v>
      </c>
      <c r="V65" s="23"/>
    </row>
    <row r="66" spans="1:22" s="24" customFormat="1" x14ac:dyDescent="0.2">
      <c r="A66" s="16" t="s">
        <v>85</v>
      </c>
      <c r="B66" s="16" t="s">
        <v>86</v>
      </c>
      <c r="C66" s="17" t="s">
        <v>126</v>
      </c>
      <c r="D66" s="18">
        <v>215510</v>
      </c>
      <c r="E66" s="19">
        <v>0</v>
      </c>
      <c r="F66" s="20">
        <f t="shared" si="0"/>
        <v>46621</v>
      </c>
      <c r="G66" s="19">
        <v>262131</v>
      </c>
      <c r="H66" s="21">
        <v>1</v>
      </c>
      <c r="I66" s="22">
        <v>0</v>
      </c>
      <c r="J66" s="22">
        <v>0</v>
      </c>
      <c r="K66" s="77">
        <f t="shared" si="2"/>
        <v>0.7</v>
      </c>
      <c r="L66" s="78">
        <f t="shared" si="3"/>
        <v>0.7</v>
      </c>
      <c r="M66" s="79">
        <f>VLOOKUP(B66,'Election Results by State'!$B$3:$J$52,9,FALSE)</f>
        <v>285541.66666666669</v>
      </c>
      <c r="N66" s="80">
        <f t="shared" si="4"/>
        <v>215510</v>
      </c>
      <c r="O66" s="79">
        <f t="shared" si="5"/>
        <v>92361</v>
      </c>
      <c r="P66" s="79">
        <v>0</v>
      </c>
      <c r="Q66" s="79">
        <f t="shared" si="6"/>
        <v>307871</v>
      </c>
      <c r="R66" s="80">
        <f t="shared" si="7"/>
        <v>0</v>
      </c>
      <c r="S66" s="79">
        <f t="shared" si="8"/>
        <v>92361</v>
      </c>
      <c r="T66" s="79">
        <f t="shared" si="9"/>
        <v>-46621</v>
      </c>
      <c r="U66" s="79">
        <f t="shared" si="10"/>
        <v>45740</v>
      </c>
      <c r="V66" s="23"/>
    </row>
    <row r="67" spans="1:22" s="24" customFormat="1" x14ac:dyDescent="0.2">
      <c r="A67" s="16" t="s">
        <v>85</v>
      </c>
      <c r="B67" s="16" t="s">
        <v>86</v>
      </c>
      <c r="C67" s="17" t="s">
        <v>133</v>
      </c>
      <c r="D67" s="18">
        <v>198985</v>
      </c>
      <c r="E67" s="19">
        <v>0</v>
      </c>
      <c r="F67" s="20">
        <f t="shared" ref="F67" si="20">G67-SUM(D67:E67)</f>
        <v>56869</v>
      </c>
      <c r="G67" s="19">
        <v>255854</v>
      </c>
      <c r="H67" s="21">
        <v>1</v>
      </c>
      <c r="I67" s="22">
        <v>0</v>
      </c>
      <c r="J67" s="22">
        <v>0</v>
      </c>
      <c r="K67" s="77">
        <f t="shared" si="2"/>
        <v>0.7</v>
      </c>
      <c r="L67" s="78">
        <f t="shared" si="3"/>
        <v>0.7</v>
      </c>
      <c r="M67" s="79">
        <f>VLOOKUP(B67,'Election Results by State'!$B$3:$J$52,9,FALSE)</f>
        <v>285541.66666666669</v>
      </c>
      <c r="N67" s="80">
        <f t="shared" si="4"/>
        <v>199879</v>
      </c>
      <c r="O67" s="79">
        <f t="shared" si="5"/>
        <v>85662</v>
      </c>
      <c r="P67" s="79">
        <v>0</v>
      </c>
      <c r="Q67" s="79">
        <f t="shared" si="6"/>
        <v>285541</v>
      </c>
      <c r="R67" s="80">
        <f t="shared" si="7"/>
        <v>894</v>
      </c>
      <c r="S67" s="79">
        <f t="shared" si="8"/>
        <v>85662</v>
      </c>
      <c r="T67" s="79">
        <f t="shared" si="9"/>
        <v>-56869</v>
      </c>
      <c r="U67" s="79">
        <f t="shared" si="10"/>
        <v>29687</v>
      </c>
      <c r="V67" s="23"/>
    </row>
    <row r="68" spans="1:22" s="24" customFormat="1" x14ac:dyDescent="0.2">
      <c r="A68" s="16" t="s">
        <v>87</v>
      </c>
      <c r="B68" s="16" t="s">
        <v>88</v>
      </c>
      <c r="C68" s="17" t="s">
        <v>16</v>
      </c>
      <c r="D68" s="18">
        <v>0</v>
      </c>
      <c r="E68" s="19">
        <v>0</v>
      </c>
      <c r="F68" s="20">
        <f t="shared" si="0"/>
        <v>0</v>
      </c>
      <c r="G68" s="19">
        <v>0</v>
      </c>
      <c r="H68" s="21">
        <v>0</v>
      </c>
      <c r="I68" s="22">
        <v>0</v>
      </c>
      <c r="J68" s="22">
        <v>0</v>
      </c>
      <c r="K68" s="77">
        <f t="shared" ref="K68:K95" si="21">C$99</f>
        <v>0.7</v>
      </c>
      <c r="L68" s="78">
        <f t="shared" ref="L68:L95" si="22">C$100</f>
        <v>0.7</v>
      </c>
      <c r="M68" s="79">
        <f>VLOOKUP(B68,'Election Results by State'!$B$3:$J$52,9,FALSE)</f>
        <v>354461.2</v>
      </c>
      <c r="N68" s="80">
        <f t="shared" ref="N68:N95" si="23">IF(G68&gt;0,IF(H68&gt;0,MAX(D68,ROUND(K68*M68,0)),MAX(F68,ROUND((1-L68)*(O68/L68),0))),D68)</f>
        <v>0</v>
      </c>
      <c r="O68" s="79">
        <f t="shared" ref="O68:O95" si="24">IF(G68&gt;0,IF(I68&gt;0,MAX(E68,ROUND(L68*M68,0)),MAX(F68,ROUND((1-K68)*(N68/K68),0))),E68)</f>
        <v>0</v>
      </c>
      <c r="P68" s="79">
        <v>0</v>
      </c>
      <c r="Q68" s="79">
        <f t="shared" ref="Q68:Q95" si="25">SUM(N68:P68)</f>
        <v>0</v>
      </c>
      <c r="R68" s="80">
        <f t="shared" ref="R68:R95" si="26">N68-D68</f>
        <v>0</v>
      </c>
      <c r="S68" s="79">
        <f t="shared" ref="S68:S95" si="27">O68-E68</f>
        <v>0</v>
      </c>
      <c r="T68" s="79">
        <f t="shared" ref="T68:T95" si="28">P68-F68</f>
        <v>0</v>
      </c>
      <c r="U68" s="79">
        <f t="shared" ref="U68:U95" si="29">Q68-G68</f>
        <v>0</v>
      </c>
      <c r="V68" s="23"/>
    </row>
    <row r="69" spans="1:22" s="24" customFormat="1" x14ac:dyDescent="0.2">
      <c r="A69" s="16" t="s">
        <v>89</v>
      </c>
      <c r="B69" s="16" t="s">
        <v>90</v>
      </c>
      <c r="C69" s="17" t="s">
        <v>144</v>
      </c>
      <c r="D69" s="18">
        <v>192852</v>
      </c>
      <c r="E69" s="19">
        <v>0</v>
      </c>
      <c r="F69" s="20">
        <f t="shared" si="0"/>
        <v>26239</v>
      </c>
      <c r="G69" s="19">
        <v>219091</v>
      </c>
      <c r="H69" s="21">
        <v>1</v>
      </c>
      <c r="I69" s="22">
        <v>0</v>
      </c>
      <c r="J69" s="22">
        <v>0</v>
      </c>
      <c r="K69" s="77">
        <f t="shared" si="21"/>
        <v>0.7</v>
      </c>
      <c r="L69" s="78">
        <f t="shared" si="22"/>
        <v>0.7</v>
      </c>
      <c r="M69" s="79">
        <f>VLOOKUP(B69,'Election Results by State'!$B$3:$J$52,9,FALSE)</f>
        <v>298021.76923076925</v>
      </c>
      <c r="N69" s="80">
        <f t="shared" si="23"/>
        <v>208615</v>
      </c>
      <c r="O69" s="79">
        <f t="shared" si="24"/>
        <v>89406</v>
      </c>
      <c r="P69" s="79">
        <v>0</v>
      </c>
      <c r="Q69" s="79">
        <f t="shared" si="25"/>
        <v>298021</v>
      </c>
      <c r="R69" s="80">
        <f t="shared" si="26"/>
        <v>15763</v>
      </c>
      <c r="S69" s="79">
        <f t="shared" si="27"/>
        <v>89406</v>
      </c>
      <c r="T69" s="79">
        <f t="shared" si="28"/>
        <v>-26239</v>
      </c>
      <c r="U69" s="79">
        <f t="shared" si="29"/>
        <v>78930</v>
      </c>
      <c r="V69" s="23"/>
    </row>
    <row r="70" spans="1:22" s="24" customFormat="1" x14ac:dyDescent="0.2">
      <c r="A70" s="16" t="s">
        <v>89</v>
      </c>
      <c r="B70" s="16" t="s">
        <v>90</v>
      </c>
      <c r="C70" s="17" t="s">
        <v>145</v>
      </c>
      <c r="D70" s="18">
        <v>191967</v>
      </c>
      <c r="E70" s="19">
        <v>0</v>
      </c>
      <c r="F70" s="20">
        <f t="shared" ref="F70:F74" si="30">G70-SUM(D70:E70)</f>
        <v>14805</v>
      </c>
      <c r="G70" s="19">
        <v>206772</v>
      </c>
      <c r="H70" s="21">
        <v>1</v>
      </c>
      <c r="I70" s="22">
        <v>0</v>
      </c>
      <c r="J70" s="22">
        <v>0</v>
      </c>
      <c r="K70" s="81">
        <f t="shared" si="21"/>
        <v>0.7</v>
      </c>
      <c r="L70" s="82">
        <f t="shared" si="22"/>
        <v>0.7</v>
      </c>
      <c r="M70" s="83">
        <f>VLOOKUP(B70,'Election Results by State'!$B$3:$J$52,9,FALSE)</f>
        <v>298021.76923076925</v>
      </c>
      <c r="N70" s="84">
        <f t="shared" si="23"/>
        <v>208615</v>
      </c>
      <c r="O70" s="83">
        <f t="shared" si="24"/>
        <v>89406</v>
      </c>
      <c r="P70" s="83">
        <v>0</v>
      </c>
      <c r="Q70" s="83">
        <f t="shared" si="25"/>
        <v>298021</v>
      </c>
      <c r="R70" s="84">
        <f t="shared" si="26"/>
        <v>16648</v>
      </c>
      <c r="S70" s="83">
        <f t="shared" si="27"/>
        <v>89406</v>
      </c>
      <c r="T70" s="83">
        <f t="shared" si="28"/>
        <v>-14805</v>
      </c>
      <c r="U70" s="83">
        <f t="shared" si="29"/>
        <v>91249</v>
      </c>
      <c r="V70" s="23"/>
    </row>
    <row r="71" spans="1:22" s="24" customFormat="1" x14ac:dyDescent="0.2">
      <c r="A71" s="16" t="s">
        <v>89</v>
      </c>
      <c r="B71" s="16" t="s">
        <v>90</v>
      </c>
      <c r="C71" s="17" t="s">
        <v>136</v>
      </c>
      <c r="D71" s="18">
        <v>0</v>
      </c>
      <c r="E71" s="19">
        <v>171147</v>
      </c>
      <c r="F71" s="20">
        <f t="shared" si="30"/>
        <v>10105</v>
      </c>
      <c r="G71" s="19">
        <v>181252</v>
      </c>
      <c r="H71" s="21">
        <v>0</v>
      </c>
      <c r="I71" s="22">
        <v>1</v>
      </c>
      <c r="J71" s="22">
        <v>0</v>
      </c>
      <c r="K71" s="77">
        <f t="shared" si="21"/>
        <v>0.7</v>
      </c>
      <c r="L71" s="78">
        <f t="shared" si="22"/>
        <v>0.7</v>
      </c>
      <c r="M71" s="79">
        <f>VLOOKUP(B71,'Election Results by State'!$B$3:$J$52,9,FALSE)</f>
        <v>298021.76923076925</v>
      </c>
      <c r="N71" s="80">
        <f t="shared" si="23"/>
        <v>89406</v>
      </c>
      <c r="O71" s="79">
        <f t="shared" si="24"/>
        <v>208615</v>
      </c>
      <c r="P71" s="79">
        <v>0</v>
      </c>
      <c r="Q71" s="79">
        <f t="shared" si="25"/>
        <v>298021</v>
      </c>
      <c r="R71" s="80">
        <f t="shared" si="26"/>
        <v>89406</v>
      </c>
      <c r="S71" s="79">
        <f t="shared" si="27"/>
        <v>37468</v>
      </c>
      <c r="T71" s="79">
        <f t="shared" si="28"/>
        <v>-10105</v>
      </c>
      <c r="U71" s="79">
        <f t="shared" si="29"/>
        <v>116769</v>
      </c>
      <c r="V71" s="23"/>
    </row>
    <row r="72" spans="1:22" s="24" customFormat="1" x14ac:dyDescent="0.2">
      <c r="A72" s="16" t="s">
        <v>89</v>
      </c>
      <c r="B72" s="16" t="s">
        <v>90</v>
      </c>
      <c r="C72" s="17" t="s">
        <v>149</v>
      </c>
      <c r="D72" s="18">
        <v>0</v>
      </c>
      <c r="E72" s="19">
        <v>204504</v>
      </c>
      <c r="F72" s="20">
        <f t="shared" si="30"/>
        <v>0</v>
      </c>
      <c r="G72" s="19">
        <v>204504</v>
      </c>
      <c r="H72" s="21">
        <v>0</v>
      </c>
      <c r="I72" s="22">
        <v>1</v>
      </c>
      <c r="J72" s="22">
        <v>0</v>
      </c>
      <c r="K72" s="77">
        <f t="shared" si="21"/>
        <v>0.7</v>
      </c>
      <c r="L72" s="78">
        <f t="shared" si="22"/>
        <v>0.7</v>
      </c>
      <c r="M72" s="79">
        <f>VLOOKUP(B72,'Election Results by State'!$B$3:$J$52,9,FALSE)</f>
        <v>298021.76923076925</v>
      </c>
      <c r="N72" s="80">
        <f t="shared" si="23"/>
        <v>89406</v>
      </c>
      <c r="O72" s="79">
        <f t="shared" si="24"/>
        <v>208615</v>
      </c>
      <c r="P72" s="79">
        <v>0</v>
      </c>
      <c r="Q72" s="79">
        <f t="shared" si="25"/>
        <v>298021</v>
      </c>
      <c r="R72" s="80">
        <f t="shared" si="26"/>
        <v>89406</v>
      </c>
      <c r="S72" s="79">
        <f t="shared" si="27"/>
        <v>4111</v>
      </c>
      <c r="T72" s="79">
        <f t="shared" si="28"/>
        <v>0</v>
      </c>
      <c r="U72" s="79">
        <f t="shared" si="29"/>
        <v>93517</v>
      </c>
      <c r="V72" s="23"/>
    </row>
    <row r="73" spans="1:22" s="24" customFormat="1" x14ac:dyDescent="0.2">
      <c r="A73" s="16" t="s">
        <v>89</v>
      </c>
      <c r="B73" s="16" t="s">
        <v>90</v>
      </c>
      <c r="C73" s="17" t="s">
        <v>150</v>
      </c>
      <c r="D73" s="18">
        <v>0</v>
      </c>
      <c r="E73" s="19">
        <v>220139</v>
      </c>
      <c r="F73" s="20">
        <f t="shared" si="30"/>
        <v>0</v>
      </c>
      <c r="G73" s="19">
        <v>220139</v>
      </c>
      <c r="H73" s="21">
        <v>0</v>
      </c>
      <c r="I73" s="22">
        <v>1</v>
      </c>
      <c r="J73" s="22">
        <v>0</v>
      </c>
      <c r="K73" s="77">
        <f t="shared" si="21"/>
        <v>0.7</v>
      </c>
      <c r="L73" s="78">
        <f t="shared" si="22"/>
        <v>0.7</v>
      </c>
      <c r="M73" s="79">
        <f>VLOOKUP(B73,'Election Results by State'!$B$3:$J$52,9,FALSE)</f>
        <v>298021.76923076925</v>
      </c>
      <c r="N73" s="80">
        <f t="shared" si="23"/>
        <v>94345</v>
      </c>
      <c r="O73" s="79">
        <f t="shared" si="24"/>
        <v>220139</v>
      </c>
      <c r="P73" s="79">
        <v>0</v>
      </c>
      <c r="Q73" s="79">
        <f t="shared" si="25"/>
        <v>314484</v>
      </c>
      <c r="R73" s="80">
        <f t="shared" si="26"/>
        <v>94345</v>
      </c>
      <c r="S73" s="79">
        <f t="shared" si="27"/>
        <v>0</v>
      </c>
      <c r="T73" s="79">
        <f t="shared" si="28"/>
        <v>0</v>
      </c>
      <c r="U73" s="79">
        <f t="shared" si="29"/>
        <v>94345</v>
      </c>
      <c r="V73" s="23"/>
    </row>
    <row r="74" spans="1:22" s="24" customFormat="1" x14ac:dyDescent="0.2">
      <c r="A74" s="16" t="s">
        <v>89</v>
      </c>
      <c r="B74" s="16" t="s">
        <v>90</v>
      </c>
      <c r="C74" s="17" t="s">
        <v>138</v>
      </c>
      <c r="D74" s="18">
        <v>224274</v>
      </c>
      <c r="E74" s="19">
        <v>0</v>
      </c>
      <c r="F74" s="20">
        <f t="shared" si="30"/>
        <v>20820</v>
      </c>
      <c r="G74" s="19">
        <v>245094</v>
      </c>
      <c r="H74" s="21">
        <v>1</v>
      </c>
      <c r="I74" s="22">
        <v>0</v>
      </c>
      <c r="J74" s="22">
        <v>0</v>
      </c>
      <c r="K74" s="77">
        <f t="shared" si="21"/>
        <v>0.7</v>
      </c>
      <c r="L74" s="78">
        <f t="shared" si="22"/>
        <v>0.7</v>
      </c>
      <c r="M74" s="79">
        <f>VLOOKUP(B74,'Election Results by State'!$B$3:$J$52,9,FALSE)</f>
        <v>298021.76923076925</v>
      </c>
      <c r="N74" s="80">
        <f t="shared" si="23"/>
        <v>224274</v>
      </c>
      <c r="O74" s="79">
        <f t="shared" si="24"/>
        <v>96117</v>
      </c>
      <c r="P74" s="79">
        <v>0</v>
      </c>
      <c r="Q74" s="79">
        <f t="shared" si="25"/>
        <v>320391</v>
      </c>
      <c r="R74" s="80">
        <f t="shared" si="26"/>
        <v>0</v>
      </c>
      <c r="S74" s="79">
        <f t="shared" si="27"/>
        <v>96117</v>
      </c>
      <c r="T74" s="79">
        <f t="shared" si="28"/>
        <v>-20820</v>
      </c>
      <c r="U74" s="79">
        <f t="shared" si="29"/>
        <v>75297</v>
      </c>
      <c r="V74" s="23"/>
    </row>
    <row r="75" spans="1:22" s="24" customFormat="1" x14ac:dyDescent="0.2">
      <c r="A75" s="16" t="s">
        <v>91</v>
      </c>
      <c r="B75" s="16" t="s">
        <v>92</v>
      </c>
      <c r="C75" s="17" t="s">
        <v>16</v>
      </c>
      <c r="D75" s="18">
        <v>0</v>
      </c>
      <c r="E75" s="19">
        <v>0</v>
      </c>
      <c r="F75" s="20">
        <f t="shared" si="0"/>
        <v>0</v>
      </c>
      <c r="G75" s="19">
        <v>0</v>
      </c>
      <c r="H75" s="21">
        <v>0</v>
      </c>
      <c r="I75" s="22">
        <v>0</v>
      </c>
      <c r="J75" s="22">
        <v>0</v>
      </c>
      <c r="K75" s="77">
        <f t="shared" si="21"/>
        <v>0.7</v>
      </c>
      <c r="L75" s="78">
        <f t="shared" si="22"/>
        <v>0.7</v>
      </c>
      <c r="M75" s="79">
        <f>VLOOKUP(B75,'Election Results by State'!$B$3:$J$52,9,FALSE)</f>
        <v>201087.5</v>
      </c>
      <c r="N75" s="80">
        <f t="shared" si="23"/>
        <v>0</v>
      </c>
      <c r="O75" s="79">
        <f t="shared" si="24"/>
        <v>0</v>
      </c>
      <c r="P75" s="79">
        <v>0</v>
      </c>
      <c r="Q75" s="79">
        <f t="shared" si="25"/>
        <v>0</v>
      </c>
      <c r="R75" s="80">
        <f t="shared" si="26"/>
        <v>0</v>
      </c>
      <c r="S75" s="79">
        <f t="shared" si="27"/>
        <v>0</v>
      </c>
      <c r="T75" s="79">
        <f t="shared" si="28"/>
        <v>0</v>
      </c>
      <c r="U75" s="79">
        <f t="shared" si="29"/>
        <v>0</v>
      </c>
      <c r="V75" s="23"/>
    </row>
    <row r="76" spans="1:22" s="24" customFormat="1" x14ac:dyDescent="0.2">
      <c r="A76" s="16" t="s">
        <v>93</v>
      </c>
      <c r="B76" s="16" t="s">
        <v>94</v>
      </c>
      <c r="C76" s="17" t="s">
        <v>143</v>
      </c>
      <c r="D76" s="18">
        <v>186448</v>
      </c>
      <c r="E76" s="19">
        <v>0</v>
      </c>
      <c r="F76" s="20">
        <f t="shared" si="0"/>
        <v>25860</v>
      </c>
      <c r="G76" s="19">
        <v>212308</v>
      </c>
      <c r="H76" s="21">
        <v>1</v>
      </c>
      <c r="I76" s="22">
        <v>0</v>
      </c>
      <c r="J76" s="22">
        <v>0</v>
      </c>
      <c r="K76" s="77">
        <f t="shared" si="21"/>
        <v>0.7</v>
      </c>
      <c r="L76" s="78">
        <f t="shared" si="22"/>
        <v>0.7</v>
      </c>
      <c r="M76" s="79">
        <f>VLOOKUP(B76,'Election Results by State'!$B$3:$J$52,9,FALSE)</f>
        <v>258702.75</v>
      </c>
      <c r="N76" s="80">
        <f t="shared" si="23"/>
        <v>186448</v>
      </c>
      <c r="O76" s="79">
        <f t="shared" si="24"/>
        <v>79906</v>
      </c>
      <c r="P76" s="79">
        <v>0</v>
      </c>
      <c r="Q76" s="79">
        <f t="shared" si="25"/>
        <v>266354</v>
      </c>
      <c r="R76" s="80">
        <f t="shared" si="26"/>
        <v>0</v>
      </c>
      <c r="S76" s="79">
        <f t="shared" si="27"/>
        <v>79906</v>
      </c>
      <c r="T76" s="79">
        <f t="shared" si="28"/>
        <v>-25860</v>
      </c>
      <c r="U76" s="79">
        <f t="shared" si="29"/>
        <v>54046</v>
      </c>
      <c r="V76" s="23"/>
    </row>
    <row r="77" spans="1:22" s="24" customFormat="1" x14ac:dyDescent="0.2">
      <c r="A77" s="16" t="s">
        <v>93</v>
      </c>
      <c r="B77" s="16" t="s">
        <v>94</v>
      </c>
      <c r="C77" s="17" t="s">
        <v>126</v>
      </c>
      <c r="D77" s="18">
        <v>191052</v>
      </c>
      <c r="E77" s="19">
        <v>0</v>
      </c>
      <c r="F77" s="20">
        <f t="shared" ref="F77" si="31">G77-SUM(D77:E77)</f>
        <v>947</v>
      </c>
      <c r="G77" s="19">
        <v>191999</v>
      </c>
      <c r="H77" s="21">
        <v>1</v>
      </c>
      <c r="I77" s="22">
        <v>0</v>
      </c>
      <c r="J77" s="22">
        <v>0</v>
      </c>
      <c r="K77" s="77">
        <f t="shared" si="21"/>
        <v>0.7</v>
      </c>
      <c r="L77" s="78">
        <f t="shared" si="22"/>
        <v>0.7</v>
      </c>
      <c r="M77" s="79">
        <f>VLOOKUP(B77,'Election Results by State'!$B$3:$J$52,9,FALSE)</f>
        <v>258702.75</v>
      </c>
      <c r="N77" s="80">
        <f t="shared" si="23"/>
        <v>191052</v>
      </c>
      <c r="O77" s="79">
        <f t="shared" si="24"/>
        <v>81879</v>
      </c>
      <c r="P77" s="79">
        <v>0</v>
      </c>
      <c r="Q77" s="79">
        <f t="shared" si="25"/>
        <v>272931</v>
      </c>
      <c r="R77" s="80">
        <f t="shared" si="26"/>
        <v>0</v>
      </c>
      <c r="S77" s="79">
        <f t="shared" si="27"/>
        <v>81879</v>
      </c>
      <c r="T77" s="79">
        <f t="shared" si="28"/>
        <v>-947</v>
      </c>
      <c r="U77" s="79">
        <f t="shared" si="29"/>
        <v>80932</v>
      </c>
      <c r="V77" s="23"/>
    </row>
    <row r="78" spans="1:22" s="24" customFormat="1" x14ac:dyDescent="0.2">
      <c r="A78" s="16" t="s">
        <v>95</v>
      </c>
      <c r="B78" s="16" t="s">
        <v>96</v>
      </c>
      <c r="C78" s="17" t="s">
        <v>16</v>
      </c>
      <c r="D78" s="18">
        <v>0</v>
      </c>
      <c r="E78" s="19">
        <v>0</v>
      </c>
      <c r="F78" s="20">
        <f t="shared" si="0"/>
        <v>0</v>
      </c>
      <c r="G78" s="19">
        <v>0</v>
      </c>
      <c r="H78" s="21">
        <v>0</v>
      </c>
      <c r="I78" s="22">
        <v>0</v>
      </c>
      <c r="J78" s="22">
        <v>0</v>
      </c>
      <c r="K78" s="77">
        <f t="shared" si="21"/>
        <v>0.7</v>
      </c>
      <c r="L78" s="78">
        <f t="shared" si="22"/>
        <v>0.7</v>
      </c>
      <c r="M78" s="79">
        <f>VLOOKUP(B78,'Election Results by State'!$B$3:$J$52,9,FALSE)</f>
        <v>389468</v>
      </c>
      <c r="N78" s="80">
        <f t="shared" si="23"/>
        <v>0</v>
      </c>
      <c r="O78" s="79">
        <f t="shared" si="24"/>
        <v>0</v>
      </c>
      <c r="P78" s="79">
        <v>0</v>
      </c>
      <c r="Q78" s="79">
        <f t="shared" si="25"/>
        <v>0</v>
      </c>
      <c r="R78" s="80">
        <f t="shared" si="26"/>
        <v>0</v>
      </c>
      <c r="S78" s="79">
        <f t="shared" si="27"/>
        <v>0</v>
      </c>
      <c r="T78" s="79">
        <f t="shared" si="28"/>
        <v>0</v>
      </c>
      <c r="U78" s="79">
        <f t="shared" si="29"/>
        <v>0</v>
      </c>
      <c r="V78" s="23"/>
    </row>
    <row r="79" spans="1:22" s="24" customFormat="1" x14ac:dyDescent="0.2">
      <c r="A79" s="16" t="s">
        <v>97</v>
      </c>
      <c r="B79" s="16" t="s">
        <v>98</v>
      </c>
      <c r="C79" s="17" t="s">
        <v>134</v>
      </c>
      <c r="D79" s="18">
        <v>232404</v>
      </c>
      <c r="E79" s="19">
        <v>0</v>
      </c>
      <c r="F79" s="20">
        <f t="shared" si="0"/>
        <v>0</v>
      </c>
      <c r="G79" s="19">
        <v>232404</v>
      </c>
      <c r="H79" s="21">
        <v>1</v>
      </c>
      <c r="I79" s="22">
        <v>0</v>
      </c>
      <c r="J79" s="22">
        <v>0</v>
      </c>
      <c r="K79" s="77">
        <f t="shared" si="21"/>
        <v>0.7</v>
      </c>
      <c r="L79" s="78">
        <f t="shared" si="22"/>
        <v>0.7</v>
      </c>
      <c r="M79" s="79">
        <f>VLOOKUP(B79,'Election Results by State'!$B$3:$J$52,9,FALSE)</f>
        <v>248291.75</v>
      </c>
      <c r="N79" s="80">
        <f t="shared" si="23"/>
        <v>232404</v>
      </c>
      <c r="O79" s="79">
        <f t="shared" si="24"/>
        <v>99602</v>
      </c>
      <c r="P79" s="79">
        <v>0</v>
      </c>
      <c r="Q79" s="79">
        <f t="shared" si="25"/>
        <v>332006</v>
      </c>
      <c r="R79" s="80">
        <f t="shared" si="26"/>
        <v>0</v>
      </c>
      <c r="S79" s="79">
        <f t="shared" si="27"/>
        <v>99602</v>
      </c>
      <c r="T79" s="79">
        <f t="shared" si="28"/>
        <v>0</v>
      </c>
      <c r="U79" s="79">
        <f t="shared" si="29"/>
        <v>99602</v>
      </c>
      <c r="V79" s="23"/>
    </row>
    <row r="80" spans="1:22" s="24" customFormat="1" x14ac:dyDescent="0.2">
      <c r="A80" s="16" t="s">
        <v>99</v>
      </c>
      <c r="B80" s="16" t="s">
        <v>100</v>
      </c>
      <c r="C80" s="17" t="s">
        <v>126</v>
      </c>
      <c r="D80" s="18">
        <v>180099</v>
      </c>
      <c r="E80" s="19">
        <v>0</v>
      </c>
      <c r="F80" s="20">
        <f t="shared" si="0"/>
        <v>30253</v>
      </c>
      <c r="G80" s="19">
        <v>210352</v>
      </c>
      <c r="H80" s="21">
        <v>1</v>
      </c>
      <c r="I80" s="22">
        <v>0</v>
      </c>
      <c r="J80" s="22">
        <v>0</v>
      </c>
      <c r="K80" s="77">
        <f t="shared" si="21"/>
        <v>0.7</v>
      </c>
      <c r="L80" s="78">
        <f t="shared" si="22"/>
        <v>0.7</v>
      </c>
      <c r="M80" s="79">
        <f>VLOOKUP(B80,'Election Results by State'!$B$3:$J$52,9,FALSE)</f>
        <v>229850.12</v>
      </c>
      <c r="N80" s="80">
        <f t="shared" si="23"/>
        <v>180099</v>
      </c>
      <c r="O80" s="79">
        <f t="shared" si="24"/>
        <v>77185</v>
      </c>
      <c r="P80" s="79">
        <v>0</v>
      </c>
      <c r="Q80" s="79">
        <f t="shared" si="25"/>
        <v>257284</v>
      </c>
      <c r="R80" s="80">
        <f t="shared" si="26"/>
        <v>0</v>
      </c>
      <c r="S80" s="79">
        <f t="shared" si="27"/>
        <v>77185</v>
      </c>
      <c r="T80" s="79">
        <f t="shared" si="28"/>
        <v>-30253</v>
      </c>
      <c r="U80" s="79">
        <f t="shared" si="29"/>
        <v>46932</v>
      </c>
      <c r="V80" s="23"/>
    </row>
    <row r="81" spans="1:22" s="24" customFormat="1" x14ac:dyDescent="0.2">
      <c r="A81" s="16" t="s">
        <v>99</v>
      </c>
      <c r="B81" s="16" t="s">
        <v>100</v>
      </c>
      <c r="C81" s="17" t="s">
        <v>145</v>
      </c>
      <c r="D81" s="18">
        <v>182113</v>
      </c>
      <c r="E81" s="19">
        <v>0</v>
      </c>
      <c r="F81" s="20">
        <f t="shared" ref="F81:F86" si="32">G81-SUM(D81:E81)</f>
        <v>49530</v>
      </c>
      <c r="G81" s="19">
        <v>231643</v>
      </c>
      <c r="H81" s="21">
        <v>1</v>
      </c>
      <c r="I81" s="22">
        <v>0</v>
      </c>
      <c r="J81" s="22">
        <v>0</v>
      </c>
      <c r="K81" s="77">
        <f t="shared" si="21"/>
        <v>0.7</v>
      </c>
      <c r="L81" s="78">
        <f t="shared" si="22"/>
        <v>0.7</v>
      </c>
      <c r="M81" s="79">
        <f>VLOOKUP(B81,'Election Results by State'!$B$3:$J$52,9,FALSE)</f>
        <v>229850.12</v>
      </c>
      <c r="N81" s="80">
        <f t="shared" si="23"/>
        <v>182113</v>
      </c>
      <c r="O81" s="79">
        <f t="shared" si="24"/>
        <v>78048</v>
      </c>
      <c r="P81" s="79">
        <v>0</v>
      </c>
      <c r="Q81" s="79">
        <f t="shared" si="25"/>
        <v>260161</v>
      </c>
      <c r="R81" s="80">
        <f t="shared" si="26"/>
        <v>0</v>
      </c>
      <c r="S81" s="79">
        <f t="shared" si="27"/>
        <v>78048</v>
      </c>
      <c r="T81" s="79">
        <f t="shared" si="28"/>
        <v>-49530</v>
      </c>
      <c r="U81" s="79">
        <f t="shared" si="29"/>
        <v>28518</v>
      </c>
      <c r="V81" s="23"/>
    </row>
    <row r="82" spans="1:22" s="24" customFormat="1" x14ac:dyDescent="0.2">
      <c r="A82" s="16" t="s">
        <v>99</v>
      </c>
      <c r="B82" s="16" t="s">
        <v>100</v>
      </c>
      <c r="C82" s="17" t="s">
        <v>146</v>
      </c>
      <c r="D82" s="18">
        <v>189448</v>
      </c>
      <c r="E82" s="19">
        <v>0</v>
      </c>
      <c r="F82" s="20">
        <f t="shared" si="32"/>
        <v>15793</v>
      </c>
      <c r="G82" s="19">
        <v>205241</v>
      </c>
      <c r="H82" s="21">
        <v>1</v>
      </c>
      <c r="I82" s="22">
        <v>0</v>
      </c>
      <c r="J82" s="22">
        <v>0</v>
      </c>
      <c r="K82" s="77">
        <f t="shared" si="21"/>
        <v>0.7</v>
      </c>
      <c r="L82" s="78">
        <f t="shared" si="22"/>
        <v>0.7</v>
      </c>
      <c r="M82" s="79">
        <f>VLOOKUP(B82,'Election Results by State'!$B$3:$J$52,9,FALSE)</f>
        <v>229850.12</v>
      </c>
      <c r="N82" s="80">
        <f t="shared" si="23"/>
        <v>189448</v>
      </c>
      <c r="O82" s="79">
        <f t="shared" si="24"/>
        <v>81192</v>
      </c>
      <c r="P82" s="79">
        <v>0</v>
      </c>
      <c r="Q82" s="79">
        <f t="shared" si="25"/>
        <v>270640</v>
      </c>
      <c r="R82" s="80">
        <f t="shared" si="26"/>
        <v>0</v>
      </c>
      <c r="S82" s="79">
        <f t="shared" si="27"/>
        <v>81192</v>
      </c>
      <c r="T82" s="79">
        <f t="shared" si="28"/>
        <v>-15793</v>
      </c>
      <c r="U82" s="79">
        <f t="shared" si="29"/>
        <v>65399</v>
      </c>
      <c r="V82" s="23"/>
    </row>
    <row r="83" spans="1:22" s="24" customFormat="1" x14ac:dyDescent="0.2">
      <c r="A83" s="16" t="s">
        <v>99</v>
      </c>
      <c r="B83" s="16" t="s">
        <v>100</v>
      </c>
      <c r="C83" s="17" t="s">
        <v>150</v>
      </c>
      <c r="D83" s="18">
        <v>173668</v>
      </c>
      <c r="E83" s="19">
        <v>0</v>
      </c>
      <c r="F83" s="20">
        <f t="shared" si="32"/>
        <v>0</v>
      </c>
      <c r="G83" s="19">
        <v>173668</v>
      </c>
      <c r="H83" s="21">
        <v>1</v>
      </c>
      <c r="I83" s="22">
        <v>0</v>
      </c>
      <c r="J83" s="22">
        <v>0</v>
      </c>
      <c r="K83" s="77">
        <f t="shared" si="21"/>
        <v>0.7</v>
      </c>
      <c r="L83" s="78">
        <f t="shared" si="22"/>
        <v>0.7</v>
      </c>
      <c r="M83" s="79">
        <f>VLOOKUP(B83,'Election Results by State'!$B$3:$J$52,9,FALSE)</f>
        <v>229850.12</v>
      </c>
      <c r="N83" s="48">
        <f t="shared" si="23"/>
        <v>173668</v>
      </c>
      <c r="O83" s="1">
        <f t="shared" si="24"/>
        <v>74429</v>
      </c>
      <c r="P83" s="1">
        <v>0</v>
      </c>
      <c r="Q83" s="1">
        <f t="shared" si="25"/>
        <v>248097</v>
      </c>
      <c r="R83" s="48">
        <f t="shared" si="26"/>
        <v>0</v>
      </c>
      <c r="S83" s="1">
        <f t="shared" si="27"/>
        <v>74429</v>
      </c>
      <c r="T83" s="1">
        <f t="shared" si="28"/>
        <v>0</v>
      </c>
      <c r="U83" s="1">
        <f t="shared" si="29"/>
        <v>74429</v>
      </c>
      <c r="V83" s="23"/>
    </row>
    <row r="84" spans="1:22" s="24" customFormat="1" x14ac:dyDescent="0.2">
      <c r="A84" s="16" t="s">
        <v>99</v>
      </c>
      <c r="B84" s="16" t="s">
        <v>100</v>
      </c>
      <c r="C84" s="17" t="s">
        <v>151</v>
      </c>
      <c r="D84" s="18">
        <v>0</v>
      </c>
      <c r="E84" s="19">
        <v>136018</v>
      </c>
      <c r="F84" s="20">
        <f t="shared" si="32"/>
        <v>16970</v>
      </c>
      <c r="G84" s="19">
        <v>152988</v>
      </c>
      <c r="H84" s="21">
        <v>0</v>
      </c>
      <c r="I84" s="22">
        <v>1</v>
      </c>
      <c r="J84" s="22">
        <v>0</v>
      </c>
      <c r="K84" s="77">
        <f t="shared" si="21"/>
        <v>0.7</v>
      </c>
      <c r="L84" s="78">
        <f t="shared" si="22"/>
        <v>0.7</v>
      </c>
      <c r="M84" s="79">
        <f>VLOOKUP(B84,'Election Results by State'!$B$3:$J$52,9,FALSE)</f>
        <v>229850.12</v>
      </c>
      <c r="N84" s="89">
        <f t="shared" si="23"/>
        <v>68955</v>
      </c>
      <c r="O84" s="90">
        <f t="shared" si="24"/>
        <v>160895</v>
      </c>
      <c r="P84" s="90">
        <v>0</v>
      </c>
      <c r="Q84" s="90">
        <f t="shared" si="25"/>
        <v>229850</v>
      </c>
      <c r="R84" s="89">
        <f t="shared" si="26"/>
        <v>68955</v>
      </c>
      <c r="S84" s="90">
        <f t="shared" si="27"/>
        <v>24877</v>
      </c>
      <c r="T84" s="90">
        <f t="shared" si="28"/>
        <v>-16970</v>
      </c>
      <c r="U84" s="90">
        <f t="shared" si="29"/>
        <v>76862</v>
      </c>
      <c r="V84" s="23"/>
    </row>
    <row r="85" spans="1:22" s="24" customFormat="1" x14ac:dyDescent="0.2">
      <c r="A85" s="16" t="s">
        <v>99</v>
      </c>
      <c r="B85" s="16" t="s">
        <v>100</v>
      </c>
      <c r="C85" s="17" t="s">
        <v>152</v>
      </c>
      <c r="D85" s="18">
        <v>0</v>
      </c>
      <c r="E85" s="19">
        <v>78256</v>
      </c>
      <c r="F85" s="20">
        <f t="shared" si="32"/>
        <v>4868</v>
      </c>
      <c r="G85" s="19">
        <v>83124</v>
      </c>
      <c r="H85" s="21">
        <v>0</v>
      </c>
      <c r="I85" s="22">
        <v>1</v>
      </c>
      <c r="J85" s="22">
        <v>0</v>
      </c>
      <c r="K85" s="77">
        <f t="shared" si="21"/>
        <v>0.7</v>
      </c>
      <c r="L85" s="78">
        <f t="shared" si="22"/>
        <v>0.7</v>
      </c>
      <c r="M85" s="79">
        <f>VLOOKUP(B85,'Election Results by State'!$B$3:$J$52,9,FALSE)</f>
        <v>229850.12</v>
      </c>
      <c r="N85" s="48">
        <f t="shared" si="23"/>
        <v>68955</v>
      </c>
      <c r="O85" s="1">
        <f t="shared" si="24"/>
        <v>160895</v>
      </c>
      <c r="P85" s="1">
        <v>0</v>
      </c>
      <c r="Q85" s="1">
        <f t="shared" si="25"/>
        <v>229850</v>
      </c>
      <c r="R85" s="48">
        <f t="shared" si="26"/>
        <v>68955</v>
      </c>
      <c r="S85" s="1">
        <f t="shared" si="27"/>
        <v>82639</v>
      </c>
      <c r="T85" s="1">
        <f t="shared" si="28"/>
        <v>-4868</v>
      </c>
      <c r="U85" s="1">
        <f t="shared" si="29"/>
        <v>146726</v>
      </c>
      <c r="V85" s="23"/>
    </row>
    <row r="86" spans="1:22" s="24" customFormat="1" x14ac:dyDescent="0.2">
      <c r="A86" s="16" t="s">
        <v>99</v>
      </c>
      <c r="B86" s="16" t="s">
        <v>100</v>
      </c>
      <c r="C86" s="17" t="s">
        <v>153</v>
      </c>
      <c r="D86" s="18">
        <v>0</v>
      </c>
      <c r="E86" s="19">
        <v>144513</v>
      </c>
      <c r="F86" s="20">
        <f t="shared" si="32"/>
        <v>10821</v>
      </c>
      <c r="G86" s="19">
        <v>155334</v>
      </c>
      <c r="H86" s="21">
        <v>0</v>
      </c>
      <c r="I86" s="22">
        <v>1</v>
      </c>
      <c r="J86" s="22">
        <v>0</v>
      </c>
      <c r="K86" s="77">
        <f t="shared" si="21"/>
        <v>0.7</v>
      </c>
      <c r="L86" s="78">
        <f t="shared" si="22"/>
        <v>0.7</v>
      </c>
      <c r="M86" s="79">
        <f>VLOOKUP(B86,'Election Results by State'!$B$3:$J$52,9,FALSE)</f>
        <v>229850.12</v>
      </c>
      <c r="N86" s="48">
        <f t="shared" si="23"/>
        <v>68955</v>
      </c>
      <c r="O86" s="1">
        <f t="shared" si="24"/>
        <v>160895</v>
      </c>
      <c r="P86" s="1">
        <v>0</v>
      </c>
      <c r="Q86" s="1">
        <f t="shared" si="25"/>
        <v>229850</v>
      </c>
      <c r="R86" s="48">
        <f t="shared" si="26"/>
        <v>68955</v>
      </c>
      <c r="S86" s="1">
        <f t="shared" si="27"/>
        <v>16382</v>
      </c>
      <c r="T86" s="1">
        <f t="shared" si="28"/>
        <v>-10821</v>
      </c>
      <c r="U86" s="1">
        <f t="shared" si="29"/>
        <v>74516</v>
      </c>
      <c r="V86" s="23"/>
    </row>
    <row r="87" spans="1:22" s="24" customFormat="1" x14ac:dyDescent="0.2">
      <c r="A87" s="16" t="s">
        <v>101</v>
      </c>
      <c r="B87" s="16" t="s">
        <v>102</v>
      </c>
      <c r="C87" s="17" t="s">
        <v>16</v>
      </c>
      <c r="D87" s="18">
        <v>0</v>
      </c>
      <c r="E87" s="19">
        <v>0</v>
      </c>
      <c r="F87" s="20">
        <f t="shared" si="0"/>
        <v>0</v>
      </c>
      <c r="G87" s="19">
        <v>0</v>
      </c>
      <c r="H87" s="21">
        <v>0</v>
      </c>
      <c r="I87" s="22">
        <v>0</v>
      </c>
      <c r="J87" s="22">
        <v>0</v>
      </c>
      <c r="K87" s="77">
        <f t="shared" si="21"/>
        <v>0.7</v>
      </c>
      <c r="L87" s="78">
        <f t="shared" si="22"/>
        <v>0.7</v>
      </c>
      <c r="M87" s="79">
        <f>VLOOKUP(B87,'Election Results by State'!$B$3:$J$52,9,FALSE)</f>
        <v>302952.33333333331</v>
      </c>
      <c r="N87" s="48">
        <f t="shared" si="23"/>
        <v>0</v>
      </c>
      <c r="O87" s="1">
        <f t="shared" si="24"/>
        <v>0</v>
      </c>
      <c r="P87" s="1">
        <v>0</v>
      </c>
      <c r="Q87" s="1">
        <f t="shared" si="25"/>
        <v>0</v>
      </c>
      <c r="R87" s="48">
        <f t="shared" si="26"/>
        <v>0</v>
      </c>
      <c r="S87" s="1">
        <f t="shared" si="27"/>
        <v>0</v>
      </c>
      <c r="T87" s="1">
        <f t="shared" si="28"/>
        <v>0</v>
      </c>
      <c r="U87" s="1">
        <f t="shared" si="29"/>
        <v>0</v>
      </c>
      <c r="V87" s="23"/>
    </row>
    <row r="88" spans="1:22" s="24" customFormat="1" x14ac:dyDescent="0.2">
      <c r="A88" s="16" t="s">
        <v>103</v>
      </c>
      <c r="B88" s="16" t="s">
        <v>104</v>
      </c>
      <c r="C88" s="17" t="s">
        <v>16</v>
      </c>
      <c r="D88" s="18">
        <v>0</v>
      </c>
      <c r="E88" s="19">
        <v>0</v>
      </c>
      <c r="F88" s="20">
        <f t="shared" si="0"/>
        <v>0</v>
      </c>
      <c r="G88" s="19">
        <v>0</v>
      </c>
      <c r="H88" s="21">
        <v>0</v>
      </c>
      <c r="I88" s="22">
        <v>0</v>
      </c>
      <c r="J88" s="22">
        <v>0</v>
      </c>
      <c r="K88" s="77">
        <f t="shared" si="21"/>
        <v>0.7</v>
      </c>
      <c r="L88" s="78">
        <f t="shared" si="22"/>
        <v>0.7</v>
      </c>
      <c r="M88" s="79">
        <f>VLOOKUP(B88,'Election Results by State'!$B$3:$J$52,9,FALSE)</f>
        <v>305008</v>
      </c>
      <c r="N88" s="48">
        <f t="shared" si="23"/>
        <v>0</v>
      </c>
      <c r="O88" s="1">
        <f t="shared" si="24"/>
        <v>0</v>
      </c>
      <c r="P88" s="1">
        <v>0</v>
      </c>
      <c r="Q88" s="1">
        <f t="shared" si="25"/>
        <v>0</v>
      </c>
      <c r="R88" s="48">
        <f t="shared" si="26"/>
        <v>0</v>
      </c>
      <c r="S88" s="1">
        <f t="shared" si="27"/>
        <v>0</v>
      </c>
      <c r="T88" s="1">
        <f t="shared" si="28"/>
        <v>0</v>
      </c>
      <c r="U88" s="1">
        <f t="shared" si="29"/>
        <v>0</v>
      </c>
      <c r="V88" s="23"/>
    </row>
    <row r="89" spans="1:22" s="24" customFormat="1" x14ac:dyDescent="0.2">
      <c r="A89" s="16" t="s">
        <v>105</v>
      </c>
      <c r="B89" s="16" t="s">
        <v>106</v>
      </c>
      <c r="C89" s="17" t="s">
        <v>143</v>
      </c>
      <c r="D89" s="18">
        <v>225071</v>
      </c>
      <c r="E89" s="19">
        <v>0</v>
      </c>
      <c r="F89" s="20">
        <f t="shared" si="0"/>
        <v>61463</v>
      </c>
      <c r="G89" s="19">
        <v>286534</v>
      </c>
      <c r="H89" s="21">
        <v>1</v>
      </c>
      <c r="I89" s="22">
        <v>0</v>
      </c>
      <c r="J89" s="22">
        <v>0</v>
      </c>
      <c r="K89" s="77">
        <f t="shared" si="21"/>
        <v>0.7</v>
      </c>
      <c r="L89" s="78">
        <f t="shared" si="22"/>
        <v>0.7</v>
      </c>
      <c r="M89" s="79">
        <f>VLOOKUP(B89,'Election Results by State'!$B$3:$J$52,9,FALSE)</f>
        <v>274770.875</v>
      </c>
      <c r="N89" s="48">
        <f t="shared" si="23"/>
        <v>225071</v>
      </c>
      <c r="O89" s="1">
        <f t="shared" si="24"/>
        <v>96459</v>
      </c>
      <c r="P89" s="1">
        <v>0</v>
      </c>
      <c r="Q89" s="1">
        <f t="shared" si="25"/>
        <v>321530</v>
      </c>
      <c r="R89" s="48">
        <f t="shared" si="26"/>
        <v>0</v>
      </c>
      <c r="S89" s="1">
        <f t="shared" si="27"/>
        <v>96459</v>
      </c>
      <c r="T89" s="1">
        <f t="shared" si="28"/>
        <v>-61463</v>
      </c>
      <c r="U89" s="1">
        <f t="shared" si="29"/>
        <v>34996</v>
      </c>
      <c r="V89" s="23"/>
    </row>
    <row r="90" spans="1:22" s="24" customFormat="1" x14ac:dyDescent="0.2">
      <c r="A90" s="16" t="s">
        <v>105</v>
      </c>
      <c r="B90" s="16" t="s">
        <v>106</v>
      </c>
      <c r="C90" s="17" t="s">
        <v>125</v>
      </c>
      <c r="D90" s="18">
        <v>206560</v>
      </c>
      <c r="E90" s="19">
        <v>0</v>
      </c>
      <c r="F90" s="20">
        <f t="shared" ref="F90:F91" si="33">G90-SUM(D90:E90)</f>
        <v>7088</v>
      </c>
      <c r="G90" s="19">
        <v>213648</v>
      </c>
      <c r="H90" s="21">
        <v>1</v>
      </c>
      <c r="I90" s="22">
        <v>0</v>
      </c>
      <c r="J90" s="22">
        <v>0</v>
      </c>
      <c r="K90" s="77">
        <f t="shared" si="21"/>
        <v>0.7</v>
      </c>
      <c r="L90" s="78">
        <f t="shared" si="22"/>
        <v>0.7</v>
      </c>
      <c r="M90" s="79">
        <f>VLOOKUP(B90,'Election Results by State'!$B$3:$J$52,9,FALSE)</f>
        <v>274770.875</v>
      </c>
      <c r="N90" s="48">
        <f t="shared" si="23"/>
        <v>206560</v>
      </c>
      <c r="O90" s="1">
        <f t="shared" si="24"/>
        <v>88526</v>
      </c>
      <c r="P90" s="1">
        <v>0</v>
      </c>
      <c r="Q90" s="1">
        <f t="shared" si="25"/>
        <v>295086</v>
      </c>
      <c r="R90" s="48">
        <f t="shared" si="26"/>
        <v>0</v>
      </c>
      <c r="S90" s="1">
        <f t="shared" si="27"/>
        <v>88526</v>
      </c>
      <c r="T90" s="1">
        <f t="shared" si="28"/>
        <v>-7088</v>
      </c>
      <c r="U90" s="1">
        <f t="shared" si="29"/>
        <v>81438</v>
      </c>
      <c r="V90" s="23"/>
    </row>
    <row r="91" spans="1:22" s="24" customFormat="1" x14ac:dyDescent="0.2">
      <c r="A91" s="16" t="s">
        <v>105</v>
      </c>
      <c r="B91" s="16" t="s">
        <v>106</v>
      </c>
      <c r="C91" s="17" t="s">
        <v>134</v>
      </c>
      <c r="D91" s="18">
        <v>230765</v>
      </c>
      <c r="E91" s="19">
        <v>0</v>
      </c>
      <c r="F91" s="20">
        <f t="shared" si="33"/>
        <v>74893</v>
      </c>
      <c r="G91" s="19">
        <v>305658</v>
      </c>
      <c r="H91" s="21">
        <v>1</v>
      </c>
      <c r="I91" s="22">
        <v>0</v>
      </c>
      <c r="J91" s="22">
        <v>0</v>
      </c>
      <c r="K91" s="77">
        <f t="shared" si="21"/>
        <v>0.7</v>
      </c>
      <c r="L91" s="78">
        <f t="shared" si="22"/>
        <v>0.7</v>
      </c>
      <c r="M91" s="79">
        <f>VLOOKUP(B91,'Election Results by State'!$B$3:$J$52,9,FALSE)</f>
        <v>274770.875</v>
      </c>
      <c r="N91" s="48">
        <f t="shared" si="23"/>
        <v>230765</v>
      </c>
      <c r="O91" s="1">
        <f t="shared" si="24"/>
        <v>98899</v>
      </c>
      <c r="P91" s="1">
        <v>0</v>
      </c>
      <c r="Q91" s="1">
        <f t="shared" si="25"/>
        <v>329664</v>
      </c>
      <c r="R91" s="48">
        <f t="shared" si="26"/>
        <v>0</v>
      </c>
      <c r="S91" s="1">
        <f t="shared" si="27"/>
        <v>98899</v>
      </c>
      <c r="T91" s="1">
        <f t="shared" si="28"/>
        <v>-74893</v>
      </c>
      <c r="U91" s="1">
        <f t="shared" si="29"/>
        <v>24006</v>
      </c>
      <c r="V91" s="23"/>
    </row>
    <row r="92" spans="1:22" s="24" customFormat="1" x14ac:dyDescent="0.2">
      <c r="A92" s="16" t="s">
        <v>107</v>
      </c>
      <c r="B92" s="16" t="s">
        <v>108</v>
      </c>
      <c r="C92" s="17" t="s">
        <v>16</v>
      </c>
      <c r="D92" s="18">
        <v>0</v>
      </c>
      <c r="E92" s="19">
        <v>0</v>
      </c>
      <c r="F92" s="20">
        <f t="shared" si="0"/>
        <v>0</v>
      </c>
      <c r="G92" s="19">
        <v>0</v>
      </c>
      <c r="H92" s="21">
        <v>0</v>
      </c>
      <c r="I92" s="22">
        <v>0</v>
      </c>
      <c r="J92" s="22">
        <v>0</v>
      </c>
      <c r="K92" s="77">
        <f t="shared" si="21"/>
        <v>0.7</v>
      </c>
      <c r="L92" s="78">
        <f t="shared" si="22"/>
        <v>0.7</v>
      </c>
      <c r="M92" s="79">
        <f>VLOOKUP(B92,'Election Results by State'!$B$3:$J$52,9,FALSE)</f>
        <v>303332.77777777775</v>
      </c>
      <c r="N92" s="48">
        <f t="shared" si="23"/>
        <v>0</v>
      </c>
      <c r="O92" s="1">
        <f t="shared" si="24"/>
        <v>0</v>
      </c>
      <c r="P92" s="1">
        <v>0</v>
      </c>
      <c r="Q92" s="1">
        <f t="shared" si="25"/>
        <v>0</v>
      </c>
      <c r="R92" s="48">
        <f t="shared" si="26"/>
        <v>0</v>
      </c>
      <c r="S92" s="1">
        <f t="shared" si="27"/>
        <v>0</v>
      </c>
      <c r="T92" s="1">
        <f t="shared" si="28"/>
        <v>0</v>
      </c>
      <c r="U92" s="1">
        <f t="shared" si="29"/>
        <v>0</v>
      </c>
      <c r="V92" s="23"/>
    </row>
    <row r="93" spans="1:22" s="24" customFormat="1" x14ac:dyDescent="0.2">
      <c r="A93" s="16" t="s">
        <v>109</v>
      </c>
      <c r="B93" s="16" t="s">
        <v>110</v>
      </c>
      <c r="C93" s="17" t="s">
        <v>16</v>
      </c>
      <c r="D93" s="18">
        <v>0</v>
      </c>
      <c r="E93" s="19">
        <v>0</v>
      </c>
      <c r="F93" s="20">
        <f t="shared" si="0"/>
        <v>0</v>
      </c>
      <c r="G93" s="19">
        <v>0</v>
      </c>
      <c r="H93" s="21">
        <v>0</v>
      </c>
      <c r="I93" s="22">
        <v>0</v>
      </c>
      <c r="J93" s="22">
        <v>0</v>
      </c>
      <c r="K93" s="77">
        <f t="shared" si="21"/>
        <v>0.7</v>
      </c>
      <c r="L93" s="78">
        <f t="shared" si="22"/>
        <v>0.7</v>
      </c>
      <c r="M93" s="79">
        <f>VLOOKUP(B93,'Election Results by State'!$B$3:$J$52,9,FALSE)</f>
        <v>240552</v>
      </c>
      <c r="N93" s="48">
        <f t="shared" si="23"/>
        <v>0</v>
      </c>
      <c r="O93" s="1">
        <f t="shared" si="24"/>
        <v>0</v>
      </c>
      <c r="P93" s="1">
        <v>0</v>
      </c>
      <c r="Q93" s="1">
        <f t="shared" si="25"/>
        <v>0</v>
      </c>
      <c r="R93" s="48">
        <f t="shared" si="26"/>
        <v>0</v>
      </c>
      <c r="S93" s="1">
        <f t="shared" si="27"/>
        <v>0</v>
      </c>
      <c r="T93" s="1">
        <f t="shared" si="28"/>
        <v>0</v>
      </c>
      <c r="U93" s="1">
        <f t="shared" si="29"/>
        <v>0</v>
      </c>
      <c r="V93" s="23"/>
    </row>
    <row r="94" spans="1:22" s="24" customFormat="1" x14ac:dyDescent="0.2">
      <c r="A94" s="16" t="s">
        <v>111</v>
      </c>
      <c r="B94" s="16" t="s">
        <v>112</v>
      </c>
      <c r="C94" s="17" t="s">
        <v>134</v>
      </c>
      <c r="D94" s="18">
        <v>0</v>
      </c>
      <c r="E94" s="19">
        <v>241306</v>
      </c>
      <c r="F94" s="20">
        <f t="shared" si="0"/>
        <v>40446</v>
      </c>
      <c r="G94" s="19">
        <v>281752</v>
      </c>
      <c r="H94" s="21">
        <v>0</v>
      </c>
      <c r="I94" s="22">
        <v>1</v>
      </c>
      <c r="J94" s="22">
        <v>0</v>
      </c>
      <c r="K94" s="77">
        <f t="shared" si="21"/>
        <v>0.7</v>
      </c>
      <c r="L94" s="78">
        <f t="shared" si="22"/>
        <v>0.7</v>
      </c>
      <c r="M94" s="79">
        <f>VLOOKUP(B94,'Election Results by State'!$B$3:$J$52,9,FALSE)</f>
        <v>362837.28571428574</v>
      </c>
      <c r="N94" s="48">
        <f t="shared" si="23"/>
        <v>108851</v>
      </c>
      <c r="O94" s="1">
        <f t="shared" si="24"/>
        <v>253986</v>
      </c>
      <c r="P94" s="1">
        <v>0</v>
      </c>
      <c r="Q94" s="1">
        <f t="shared" si="25"/>
        <v>362837</v>
      </c>
      <c r="R94" s="48">
        <f t="shared" si="26"/>
        <v>108851</v>
      </c>
      <c r="S94" s="1">
        <f t="shared" si="27"/>
        <v>12680</v>
      </c>
      <c r="T94" s="1">
        <f t="shared" si="28"/>
        <v>-40446</v>
      </c>
      <c r="U94" s="1">
        <f t="shared" si="29"/>
        <v>81085</v>
      </c>
      <c r="V94" s="23"/>
    </row>
    <row r="95" spans="1:22" s="24" customFormat="1" x14ac:dyDescent="0.2">
      <c r="A95" s="16" t="s">
        <v>113</v>
      </c>
      <c r="B95" s="16" t="s">
        <v>114</v>
      </c>
      <c r="C95" s="17" t="s">
        <v>16</v>
      </c>
      <c r="D95" s="18">
        <v>0</v>
      </c>
      <c r="E95" s="19">
        <v>0</v>
      </c>
      <c r="F95" s="20">
        <f t="shared" si="0"/>
        <v>0</v>
      </c>
      <c r="G95" s="19">
        <v>0</v>
      </c>
      <c r="H95" s="21">
        <v>0</v>
      </c>
      <c r="I95" s="22">
        <v>0</v>
      </c>
      <c r="J95" s="22">
        <v>0</v>
      </c>
      <c r="K95" s="77">
        <f t="shared" si="21"/>
        <v>0.7</v>
      </c>
      <c r="L95" s="78">
        <f t="shared" si="22"/>
        <v>0.7</v>
      </c>
      <c r="M95" s="79">
        <f>VLOOKUP(B95,'Election Results by State'!$B$3:$J$52,9,FALSE)</f>
        <v>239163</v>
      </c>
      <c r="N95" s="48">
        <f t="shared" si="23"/>
        <v>0</v>
      </c>
      <c r="O95" s="1">
        <f t="shared" si="24"/>
        <v>0</v>
      </c>
      <c r="P95" s="1">
        <v>0</v>
      </c>
      <c r="Q95" s="1">
        <f t="shared" si="25"/>
        <v>0</v>
      </c>
      <c r="R95" s="48">
        <f t="shared" si="26"/>
        <v>0</v>
      </c>
      <c r="S95" s="1">
        <f t="shared" si="27"/>
        <v>0</v>
      </c>
      <c r="T95" s="1">
        <f t="shared" si="28"/>
        <v>0</v>
      </c>
      <c r="U95" s="1">
        <f t="shared" si="29"/>
        <v>0</v>
      </c>
      <c r="V95" s="23"/>
    </row>
    <row r="96" spans="1:22" x14ac:dyDescent="0.2">
      <c r="K96" s="77"/>
      <c r="L96" s="78"/>
      <c r="M96" s="79"/>
    </row>
    <row r="97" spans="1:22" s="25" customFormat="1" x14ac:dyDescent="0.2">
      <c r="A97" s="25" t="s">
        <v>115</v>
      </c>
      <c r="C97" s="26"/>
      <c r="D97" s="27">
        <f t="shared" ref="D97:J97" si="34">SUM(D3:D95)</f>
        <v>6708344</v>
      </c>
      <c r="E97" s="28">
        <f t="shared" si="34"/>
        <v>4633585</v>
      </c>
      <c r="F97" s="28">
        <f t="shared" si="34"/>
        <v>1592982</v>
      </c>
      <c r="G97" s="28">
        <f t="shared" si="34"/>
        <v>12934911</v>
      </c>
      <c r="H97" s="26">
        <f t="shared" si="34"/>
        <v>36</v>
      </c>
      <c r="I97" s="25">
        <f t="shared" si="34"/>
        <v>29</v>
      </c>
      <c r="J97" s="25">
        <f t="shared" si="34"/>
        <v>0</v>
      </c>
      <c r="K97" s="91"/>
      <c r="L97" s="92"/>
      <c r="M97" s="93"/>
      <c r="N97" s="27"/>
      <c r="O97" s="28"/>
      <c r="P97" s="28"/>
      <c r="Q97" s="28"/>
      <c r="R97" s="27"/>
      <c r="S97" s="28"/>
      <c r="T97" s="28"/>
      <c r="U97" s="28"/>
      <c r="V97" s="26"/>
    </row>
    <row r="99" spans="1:22" x14ac:dyDescent="0.2">
      <c r="A99" t="s">
        <v>164</v>
      </c>
      <c r="C99" s="94">
        <v>0.7</v>
      </c>
    </row>
    <row r="100" spans="1:22" x14ac:dyDescent="0.2">
      <c r="A100" t="s">
        <v>165</v>
      </c>
      <c r="C100" s="94">
        <f>C99</f>
        <v>0.7</v>
      </c>
    </row>
  </sheetData>
  <autoFilter ref="A2:J9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topLeftCell="A26" workbookViewId="0">
      <selection activeCell="J35" sqref="J35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95" t="s">
        <v>3</v>
      </c>
      <c r="B3" s="95" t="s">
        <v>4</v>
      </c>
      <c r="C3" s="1" t="s">
        <v>167</v>
      </c>
      <c r="D3" s="1" t="s">
        <v>168</v>
      </c>
      <c r="E3" s="1" t="s">
        <v>169</v>
      </c>
      <c r="F3" s="1" t="s">
        <v>170</v>
      </c>
    </row>
    <row r="4" spans="1:6" x14ac:dyDescent="0.2">
      <c r="A4" t="s">
        <v>14</v>
      </c>
      <c r="B4" t="s">
        <v>15</v>
      </c>
      <c r="C4" s="1">
        <v>0</v>
      </c>
      <c r="D4" s="1">
        <v>113494</v>
      </c>
      <c r="E4" s="1">
        <v>-3224</v>
      </c>
      <c r="F4" s="1">
        <v>110270</v>
      </c>
    </row>
    <row r="5" spans="1:6" x14ac:dyDescent="0.2">
      <c r="A5" t="s">
        <v>17</v>
      </c>
      <c r="B5" t="s">
        <v>18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19</v>
      </c>
      <c r="B6" t="s">
        <v>20</v>
      </c>
      <c r="C6" s="1">
        <v>0</v>
      </c>
      <c r="D6" s="1">
        <v>164526</v>
      </c>
      <c r="E6" s="1">
        <v>-97657</v>
      </c>
      <c r="F6" s="1">
        <v>66869</v>
      </c>
    </row>
    <row r="7" spans="1:6" x14ac:dyDescent="0.2">
      <c r="A7" t="s">
        <v>21</v>
      </c>
      <c r="B7" t="s">
        <v>22</v>
      </c>
      <c r="C7" s="1">
        <v>79124</v>
      </c>
      <c r="D7" s="1">
        <v>184623</v>
      </c>
      <c r="E7" s="1">
        <v>0</v>
      </c>
      <c r="F7" s="1">
        <v>263747</v>
      </c>
    </row>
    <row r="8" spans="1:6" x14ac:dyDescent="0.2">
      <c r="A8" t="s">
        <v>23</v>
      </c>
      <c r="B8" t="s">
        <v>24</v>
      </c>
      <c r="C8" s="1">
        <v>205862</v>
      </c>
      <c r="D8" s="1">
        <v>245118</v>
      </c>
      <c r="E8" s="1">
        <v>-79847</v>
      </c>
      <c r="F8" s="1">
        <v>371133</v>
      </c>
    </row>
    <row r="9" spans="1:6" x14ac:dyDescent="0.2">
      <c r="A9" t="s">
        <v>25</v>
      </c>
      <c r="B9" t="s">
        <v>26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t="s">
        <v>27</v>
      </c>
      <c r="B10" t="s">
        <v>28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29</v>
      </c>
      <c r="B11" t="s">
        <v>30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31</v>
      </c>
      <c r="B12" t="s">
        <v>32</v>
      </c>
      <c r="C12" s="1">
        <v>1176534</v>
      </c>
      <c r="D12" s="1">
        <v>1134323</v>
      </c>
      <c r="E12" s="1">
        <v>-89907</v>
      </c>
      <c r="F12" s="1">
        <v>2220950</v>
      </c>
    </row>
    <row r="13" spans="1:6" x14ac:dyDescent="0.2">
      <c r="A13" t="s">
        <v>33</v>
      </c>
      <c r="B13" t="s">
        <v>34</v>
      </c>
      <c r="C13" s="1">
        <v>159613</v>
      </c>
      <c r="D13" s="1">
        <v>400288</v>
      </c>
      <c r="E13" s="1">
        <v>-77</v>
      </c>
      <c r="F13" s="1">
        <v>559824</v>
      </c>
    </row>
    <row r="14" spans="1:6" x14ac:dyDescent="0.2">
      <c r="A14" t="s">
        <v>35</v>
      </c>
      <c r="B14" t="s">
        <v>36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37</v>
      </c>
      <c r="B15" t="s">
        <v>38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39</v>
      </c>
      <c r="B16" t="s">
        <v>40</v>
      </c>
      <c r="C16" s="1">
        <v>88944</v>
      </c>
      <c r="D16" s="1">
        <v>0</v>
      </c>
      <c r="E16" s="1">
        <v>-26990</v>
      </c>
      <c r="F16" s="1">
        <v>61954</v>
      </c>
    </row>
    <row r="17" spans="1:6" x14ac:dyDescent="0.2">
      <c r="A17" t="s">
        <v>41</v>
      </c>
      <c r="B17" t="s">
        <v>42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43</v>
      </c>
      <c r="B18" t="s">
        <v>44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45</v>
      </c>
      <c r="B19" t="s">
        <v>46</v>
      </c>
      <c r="C19" s="1">
        <v>0</v>
      </c>
      <c r="D19" s="1">
        <v>102761</v>
      </c>
      <c r="E19" s="1">
        <v>-24517</v>
      </c>
      <c r="F19" s="1">
        <v>78244</v>
      </c>
    </row>
    <row r="20" spans="1:6" x14ac:dyDescent="0.2">
      <c r="A20" t="s">
        <v>47</v>
      </c>
      <c r="B20" t="s">
        <v>48</v>
      </c>
      <c r="C20" s="1">
        <v>26494</v>
      </c>
      <c r="D20" s="1">
        <v>87460</v>
      </c>
      <c r="E20" s="1">
        <v>0</v>
      </c>
      <c r="F20" s="1">
        <v>113954</v>
      </c>
    </row>
    <row r="21" spans="1:6" x14ac:dyDescent="0.2">
      <c r="A21" t="s">
        <v>49</v>
      </c>
      <c r="B21" t="s">
        <v>50</v>
      </c>
      <c r="C21" s="1">
        <v>146838</v>
      </c>
      <c r="D21" s="1">
        <v>62931</v>
      </c>
      <c r="E21" s="1">
        <v>0</v>
      </c>
      <c r="F21" s="1">
        <v>209769</v>
      </c>
    </row>
    <row r="22" spans="1:6" x14ac:dyDescent="0.2">
      <c r="A22" t="s">
        <v>51</v>
      </c>
      <c r="B22" t="s">
        <v>52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53</v>
      </c>
      <c r="B23" t="s">
        <v>54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55</v>
      </c>
      <c r="B24" t="s">
        <v>56</v>
      </c>
      <c r="C24" s="1">
        <v>470961</v>
      </c>
      <c r="D24" s="1">
        <v>48483</v>
      </c>
      <c r="E24" s="1">
        <v>-346062</v>
      </c>
      <c r="F24" s="1">
        <v>173382</v>
      </c>
    </row>
    <row r="25" spans="1:6" x14ac:dyDescent="0.2">
      <c r="A25" t="s">
        <v>57</v>
      </c>
      <c r="B25" t="s">
        <v>58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">
      <c r="A26" t="s">
        <v>59</v>
      </c>
      <c r="B26" t="s">
        <v>60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61</v>
      </c>
      <c r="B27" t="s">
        <v>62</v>
      </c>
      <c r="C27" s="1">
        <v>0</v>
      </c>
      <c r="D27" s="1">
        <v>194658</v>
      </c>
      <c r="E27" s="1">
        <v>-116750</v>
      </c>
      <c r="F27" s="1">
        <v>77908</v>
      </c>
    </row>
    <row r="28" spans="1:6" x14ac:dyDescent="0.2">
      <c r="A28" t="s">
        <v>63</v>
      </c>
      <c r="B28" t="s">
        <v>64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">
      <c r="A29" t="s">
        <v>65</v>
      </c>
      <c r="B29" t="s">
        <v>66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67</v>
      </c>
      <c r="B30" t="s">
        <v>68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2">
      <c r="A31" t="s">
        <v>69</v>
      </c>
      <c r="B31" t="s">
        <v>70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71</v>
      </c>
      <c r="B32" t="s">
        <v>72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73</v>
      </c>
      <c r="B33" t="s">
        <v>74</v>
      </c>
      <c r="C33" s="1">
        <v>78097</v>
      </c>
      <c r="D33" s="1">
        <v>26529</v>
      </c>
      <c r="E33" s="1">
        <v>-5016</v>
      </c>
      <c r="F33" s="1">
        <v>99610</v>
      </c>
    </row>
    <row r="34" spans="1:6" x14ac:dyDescent="0.2">
      <c r="A34" t="s">
        <v>75</v>
      </c>
      <c r="B34" t="s">
        <v>76</v>
      </c>
      <c r="C34" s="1">
        <v>0</v>
      </c>
      <c r="D34" s="1">
        <v>0</v>
      </c>
      <c r="E34" s="1">
        <v>0</v>
      </c>
      <c r="F34" s="1">
        <v>0</v>
      </c>
    </row>
    <row r="35" spans="1:6" x14ac:dyDescent="0.2">
      <c r="A35" t="s">
        <v>77</v>
      </c>
      <c r="B35" t="s">
        <v>78</v>
      </c>
      <c r="C35" s="1">
        <v>182084</v>
      </c>
      <c r="D35" s="1">
        <v>264605</v>
      </c>
      <c r="E35" s="1">
        <v>-288399</v>
      </c>
      <c r="F35" s="1">
        <v>158290</v>
      </c>
    </row>
    <row r="36" spans="1:6" x14ac:dyDescent="0.2">
      <c r="A36" t="s">
        <v>79</v>
      </c>
      <c r="B36" t="s">
        <v>80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2">
      <c r="A37" t="s">
        <v>81</v>
      </c>
      <c r="B37" t="s">
        <v>82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83</v>
      </c>
      <c r="B38" t="s">
        <v>84</v>
      </c>
      <c r="C38" s="1">
        <v>191234</v>
      </c>
      <c r="D38" s="1">
        <v>0</v>
      </c>
      <c r="E38" s="1">
        <v>-145</v>
      </c>
      <c r="F38" s="1">
        <v>191089</v>
      </c>
    </row>
    <row r="39" spans="1:6" x14ac:dyDescent="0.2">
      <c r="A39" t="s">
        <v>85</v>
      </c>
      <c r="B39" t="s">
        <v>86</v>
      </c>
      <c r="C39" s="1">
        <v>894</v>
      </c>
      <c r="D39" s="1">
        <v>178023</v>
      </c>
      <c r="E39" s="1">
        <v>-103490</v>
      </c>
      <c r="F39" s="1">
        <v>75427</v>
      </c>
    </row>
    <row r="40" spans="1:6" x14ac:dyDescent="0.2">
      <c r="A40" t="s">
        <v>87</v>
      </c>
      <c r="B40" t="s">
        <v>88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">
      <c r="A41" t="s">
        <v>89</v>
      </c>
      <c r="B41" t="s">
        <v>90</v>
      </c>
      <c r="C41" s="1">
        <v>305568</v>
      </c>
      <c r="D41" s="1">
        <v>316508</v>
      </c>
      <c r="E41" s="1">
        <v>-71969</v>
      </c>
      <c r="F41" s="1">
        <v>550107</v>
      </c>
    </row>
    <row r="42" spans="1:6" x14ac:dyDescent="0.2">
      <c r="A42" t="s">
        <v>91</v>
      </c>
      <c r="B42" t="s">
        <v>92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93</v>
      </c>
      <c r="B43" t="s">
        <v>94</v>
      </c>
      <c r="C43" s="1">
        <v>0</v>
      </c>
      <c r="D43" s="1">
        <v>161785</v>
      </c>
      <c r="E43" s="1">
        <v>-26807</v>
      </c>
      <c r="F43" s="1">
        <v>134978</v>
      </c>
    </row>
    <row r="44" spans="1:6" x14ac:dyDescent="0.2">
      <c r="A44" t="s">
        <v>95</v>
      </c>
      <c r="B44" t="s">
        <v>96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97</v>
      </c>
      <c r="B45" t="s">
        <v>98</v>
      </c>
      <c r="C45" s="1">
        <v>0</v>
      </c>
      <c r="D45" s="1">
        <v>99602</v>
      </c>
      <c r="E45" s="1">
        <v>0</v>
      </c>
      <c r="F45" s="1">
        <v>99602</v>
      </c>
    </row>
    <row r="46" spans="1:6" x14ac:dyDescent="0.2">
      <c r="A46" t="s">
        <v>99</v>
      </c>
      <c r="B46" t="s">
        <v>100</v>
      </c>
      <c r="C46" s="1">
        <v>206865</v>
      </c>
      <c r="D46" s="1">
        <v>434752</v>
      </c>
      <c r="E46" s="1">
        <v>-128235</v>
      </c>
      <c r="F46" s="1">
        <v>513382</v>
      </c>
    </row>
    <row r="47" spans="1:6" x14ac:dyDescent="0.2">
      <c r="A47" t="s">
        <v>101</v>
      </c>
      <c r="B47" t="s">
        <v>102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103</v>
      </c>
      <c r="B48" t="s">
        <v>104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">
      <c r="A49" t="s">
        <v>105</v>
      </c>
      <c r="B49" t="s">
        <v>106</v>
      </c>
      <c r="C49" s="1">
        <v>0</v>
      </c>
      <c r="D49" s="1">
        <v>283884</v>
      </c>
      <c r="E49" s="1">
        <v>-143444</v>
      </c>
      <c r="F49" s="1">
        <v>140440</v>
      </c>
    </row>
    <row r="50" spans="1:6" x14ac:dyDescent="0.2">
      <c r="A50" t="s">
        <v>107</v>
      </c>
      <c r="B50" t="s">
        <v>108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t="s">
        <v>109</v>
      </c>
      <c r="B51" t="s">
        <v>110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">
      <c r="A52" t="s">
        <v>111</v>
      </c>
      <c r="B52" t="s">
        <v>112</v>
      </c>
      <c r="C52" s="1">
        <v>108851</v>
      </c>
      <c r="D52" s="1">
        <v>12680</v>
      </c>
      <c r="E52" s="1">
        <v>-40446</v>
      </c>
      <c r="F52" s="1">
        <v>81085</v>
      </c>
    </row>
    <row r="53" spans="1:6" x14ac:dyDescent="0.2">
      <c r="A53" t="s">
        <v>113</v>
      </c>
      <c r="B53" t="s">
        <v>114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166</v>
      </c>
      <c r="C54" s="1">
        <v>3427963</v>
      </c>
      <c r="D54" s="1">
        <v>4517033</v>
      </c>
      <c r="E54" s="1">
        <v>-1592982</v>
      </c>
      <c r="F54" s="1">
        <v>6352014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G31" sqref="G31"/>
    </sheetView>
  </sheetViews>
  <sheetFormatPr baseColWidth="10" defaultRowHeight="16" x14ac:dyDescent="0.2"/>
  <cols>
    <col min="1" max="1" width="13.33203125" bestFit="1" customWidth="1"/>
  </cols>
  <sheetData>
    <row r="1" spans="1:2" x14ac:dyDescent="0.2">
      <c r="A1" t="s">
        <v>183</v>
      </c>
      <c r="B1" s="53">
        <f>(1/100)/1000000</f>
        <v>1E-8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ED8B-7715-2D45-B8F6-0E9389A697DC}">
  <dimension ref="A1:L51"/>
  <sheetViews>
    <sheetView workbookViewId="0">
      <selection sqref="A1:XFD1048576"/>
    </sheetView>
  </sheetViews>
  <sheetFormatPr baseColWidth="10" defaultRowHeight="16" x14ac:dyDescent="0.2"/>
  <cols>
    <col min="11" max="12" width="10.83203125" style="118"/>
  </cols>
  <sheetData>
    <row r="1" spans="1:12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s="118" t="s">
        <v>178</v>
      </c>
      <c r="L1" s="118" t="s">
        <v>179</v>
      </c>
    </row>
    <row r="2" spans="1:12" x14ac:dyDescent="0.2">
      <c r="A2" t="s">
        <v>14</v>
      </c>
      <c r="B2" t="s">
        <v>15</v>
      </c>
      <c r="C2">
        <v>1079657</v>
      </c>
      <c r="D2">
        <v>821919</v>
      </c>
      <c r="E2">
        <v>1453</v>
      </c>
      <c r="F2">
        <v>1903029</v>
      </c>
      <c r="G2">
        <v>5</v>
      </c>
      <c r="H2">
        <v>2</v>
      </c>
      <c r="I2">
        <v>0</v>
      </c>
      <c r="J2">
        <v>7</v>
      </c>
      <c r="K2" s="118">
        <v>0.56776957639347569</v>
      </c>
      <c r="L2" s="118">
        <v>0.7142857142857143</v>
      </c>
    </row>
    <row r="3" spans="1:12" x14ac:dyDescent="0.2">
      <c r="A3" t="s">
        <v>17</v>
      </c>
      <c r="B3" t="s">
        <v>18</v>
      </c>
      <c r="C3">
        <v>213216</v>
      </c>
      <c r="D3">
        <v>67074</v>
      </c>
      <c r="E3">
        <v>19706</v>
      </c>
      <c r="F3">
        <v>299996</v>
      </c>
      <c r="G3">
        <v>1</v>
      </c>
      <c r="H3">
        <v>0</v>
      </c>
      <c r="I3">
        <v>0</v>
      </c>
      <c r="J3">
        <v>1</v>
      </c>
      <c r="K3" s="118">
        <v>0.76069784865674839</v>
      </c>
      <c r="L3" s="118">
        <v>1</v>
      </c>
    </row>
    <row r="4" spans="1:12" x14ac:dyDescent="0.2">
      <c r="A4" t="s">
        <v>19</v>
      </c>
      <c r="B4" t="s">
        <v>20</v>
      </c>
      <c r="C4">
        <v>1127591</v>
      </c>
      <c r="D4">
        <v>762052</v>
      </c>
      <c r="E4">
        <v>48671</v>
      </c>
      <c r="F4">
        <v>1938314</v>
      </c>
      <c r="G4">
        <v>6</v>
      </c>
      <c r="H4">
        <v>2</v>
      </c>
      <c r="I4">
        <v>0</v>
      </c>
      <c r="J4">
        <v>8</v>
      </c>
      <c r="K4" s="118">
        <v>0.59672170880954767</v>
      </c>
      <c r="L4" s="118">
        <v>0.75</v>
      </c>
    </row>
    <row r="5" spans="1:12" x14ac:dyDescent="0.2">
      <c r="A5" t="s">
        <v>21</v>
      </c>
      <c r="B5" t="s">
        <v>22</v>
      </c>
      <c r="C5">
        <v>436964</v>
      </c>
      <c r="D5">
        <v>611003</v>
      </c>
      <c r="E5">
        <v>7020</v>
      </c>
      <c r="F5">
        <v>1054987</v>
      </c>
      <c r="G5">
        <v>1</v>
      </c>
      <c r="H5">
        <v>3</v>
      </c>
      <c r="I5">
        <v>0</v>
      </c>
      <c r="J5">
        <v>4</v>
      </c>
      <c r="K5" s="118">
        <v>0.41696351125560249</v>
      </c>
      <c r="L5" s="118">
        <v>0.25</v>
      </c>
    </row>
    <row r="6" spans="1:12" x14ac:dyDescent="0.2">
      <c r="A6" t="s">
        <v>23</v>
      </c>
      <c r="B6" t="s">
        <v>24</v>
      </c>
      <c r="C6">
        <v>5236683</v>
      </c>
      <c r="D6">
        <v>6468816</v>
      </c>
      <c r="E6">
        <v>289387</v>
      </c>
      <c r="F6">
        <v>11994886</v>
      </c>
      <c r="G6">
        <v>20</v>
      </c>
      <c r="H6">
        <v>33</v>
      </c>
      <c r="I6">
        <v>0</v>
      </c>
      <c r="J6">
        <v>53</v>
      </c>
      <c r="K6" s="118">
        <v>0.44736947993417453</v>
      </c>
      <c r="L6" s="118">
        <v>0.37735849056603776</v>
      </c>
    </row>
    <row r="7" spans="1:12" x14ac:dyDescent="0.2">
      <c r="A7" t="s">
        <v>25</v>
      </c>
      <c r="B7" t="s">
        <v>26</v>
      </c>
      <c r="C7">
        <v>991835</v>
      </c>
      <c r="D7">
        <v>995283</v>
      </c>
      <c r="E7">
        <v>51893</v>
      </c>
      <c r="F7">
        <v>2039011</v>
      </c>
      <c r="G7">
        <v>4</v>
      </c>
      <c r="H7">
        <v>3</v>
      </c>
      <c r="I7">
        <v>0</v>
      </c>
      <c r="J7">
        <v>7</v>
      </c>
      <c r="K7" s="118">
        <v>0.49913241186482132</v>
      </c>
      <c r="L7" s="118">
        <v>0.5714285714285714</v>
      </c>
    </row>
    <row r="8" spans="1:12" x14ac:dyDescent="0.2">
      <c r="A8" t="s">
        <v>27</v>
      </c>
      <c r="B8" t="s">
        <v>28</v>
      </c>
      <c r="C8">
        <v>629934</v>
      </c>
      <c r="D8">
        <v>785747</v>
      </c>
      <c r="E8">
        <v>13057</v>
      </c>
      <c r="F8">
        <v>1428738</v>
      </c>
      <c r="G8">
        <v>3</v>
      </c>
      <c r="H8">
        <v>2</v>
      </c>
      <c r="I8">
        <v>0</v>
      </c>
      <c r="J8">
        <v>5</v>
      </c>
      <c r="K8" s="118">
        <v>0.44496888776496968</v>
      </c>
      <c r="L8" s="118">
        <v>0.6</v>
      </c>
    </row>
    <row r="9" spans="1:12" x14ac:dyDescent="0.2">
      <c r="A9" t="s">
        <v>29</v>
      </c>
      <c r="B9" t="s">
        <v>30</v>
      </c>
      <c r="C9">
        <v>245978</v>
      </c>
      <c r="D9">
        <v>105716</v>
      </c>
      <c r="E9">
        <v>4351</v>
      </c>
      <c r="F9">
        <v>356045</v>
      </c>
      <c r="G9">
        <v>1</v>
      </c>
      <c r="H9">
        <v>0</v>
      </c>
      <c r="I9">
        <v>0</v>
      </c>
      <c r="J9">
        <v>1</v>
      </c>
      <c r="K9" s="118">
        <v>0.69940914545030619</v>
      </c>
      <c r="L9" s="118">
        <v>1</v>
      </c>
    </row>
    <row r="10" spans="1:12" x14ac:dyDescent="0.2">
      <c r="A10" t="s">
        <v>31</v>
      </c>
      <c r="B10" t="s">
        <v>32</v>
      </c>
      <c r="C10">
        <v>4495830</v>
      </c>
      <c r="D10">
        <v>3346647</v>
      </c>
      <c r="E10">
        <v>5967</v>
      </c>
      <c r="F10">
        <v>7848444</v>
      </c>
      <c r="G10">
        <v>18</v>
      </c>
      <c r="H10">
        <v>7</v>
      </c>
      <c r="I10">
        <v>0</v>
      </c>
      <c r="J10">
        <v>25</v>
      </c>
      <c r="K10" s="118">
        <v>0.57326658401420882</v>
      </c>
      <c r="L10" s="118">
        <v>0.72</v>
      </c>
    </row>
    <row r="11" spans="1:12" x14ac:dyDescent="0.2">
      <c r="A11" t="s">
        <v>33</v>
      </c>
      <c r="B11" t="s">
        <v>34</v>
      </c>
      <c r="C11">
        <v>1979430</v>
      </c>
      <c r="D11">
        <v>1541157</v>
      </c>
      <c r="E11">
        <v>0</v>
      </c>
      <c r="F11">
        <v>3520587</v>
      </c>
      <c r="G11">
        <v>7</v>
      </c>
      <c r="H11">
        <v>6</v>
      </c>
      <c r="I11">
        <v>0</v>
      </c>
      <c r="J11">
        <v>13</v>
      </c>
      <c r="K11" s="118">
        <v>0.56224430755439359</v>
      </c>
      <c r="L11" s="118">
        <v>0.53846153846153844</v>
      </c>
    </row>
    <row r="12" spans="1:12" x14ac:dyDescent="0.2">
      <c r="A12" t="s">
        <v>35</v>
      </c>
      <c r="B12" t="s">
        <v>36</v>
      </c>
      <c r="C12">
        <v>148443</v>
      </c>
      <c r="D12">
        <v>261884</v>
      </c>
      <c r="E12">
        <v>6243</v>
      </c>
      <c r="F12">
        <v>416570</v>
      </c>
      <c r="G12">
        <v>0</v>
      </c>
      <c r="H12">
        <v>2</v>
      </c>
      <c r="I12">
        <v>0</v>
      </c>
      <c r="J12">
        <v>2</v>
      </c>
      <c r="K12" s="118">
        <v>0.3617675658681978</v>
      </c>
      <c r="L12" s="118">
        <v>0</v>
      </c>
    </row>
    <row r="13" spans="1:12" x14ac:dyDescent="0.2">
      <c r="A13" t="s">
        <v>37</v>
      </c>
      <c r="B13" t="s">
        <v>38</v>
      </c>
      <c r="C13">
        <v>401366</v>
      </c>
      <c r="D13">
        <v>171060</v>
      </c>
      <c r="E13">
        <v>0</v>
      </c>
      <c r="F13">
        <v>572426</v>
      </c>
      <c r="G13">
        <v>2</v>
      </c>
      <c r="H13">
        <v>0</v>
      </c>
      <c r="I13">
        <v>0</v>
      </c>
      <c r="J13">
        <v>2</v>
      </c>
      <c r="K13" s="118">
        <v>0.70116661367582889</v>
      </c>
      <c r="L13" s="118">
        <v>1</v>
      </c>
    </row>
    <row r="14" spans="1:12" x14ac:dyDescent="0.2">
      <c r="A14" t="s">
        <v>39</v>
      </c>
      <c r="B14" t="s">
        <v>40</v>
      </c>
      <c r="C14">
        <v>2360620</v>
      </c>
      <c r="D14">
        <v>2675273</v>
      </c>
      <c r="E14">
        <v>14726</v>
      </c>
      <c r="F14">
        <v>5050619</v>
      </c>
      <c r="G14">
        <v>9</v>
      </c>
      <c r="H14">
        <v>10</v>
      </c>
      <c r="I14">
        <v>0</v>
      </c>
      <c r="J14">
        <v>19</v>
      </c>
      <c r="K14" s="118">
        <v>0.46875896688035268</v>
      </c>
      <c r="L14" s="118">
        <v>0.47368421052631576</v>
      </c>
    </row>
    <row r="15" spans="1:12" x14ac:dyDescent="0.2">
      <c r="A15" t="s">
        <v>41</v>
      </c>
      <c r="B15" t="s">
        <v>42</v>
      </c>
      <c r="C15">
        <v>1381699</v>
      </c>
      <c r="D15">
        <v>999082</v>
      </c>
      <c r="E15">
        <v>35470</v>
      </c>
      <c r="F15">
        <v>2416251</v>
      </c>
      <c r="G15">
        <v>7</v>
      </c>
      <c r="H15">
        <v>2</v>
      </c>
      <c r="I15">
        <v>0</v>
      </c>
      <c r="J15">
        <v>9</v>
      </c>
      <c r="K15" s="118">
        <v>0.58035535397837934</v>
      </c>
      <c r="L15" s="118">
        <v>0.77777777777777779</v>
      </c>
    </row>
    <row r="16" spans="1:12" x14ac:dyDescent="0.2">
      <c r="A16" t="s">
        <v>43</v>
      </c>
      <c r="B16" t="s">
        <v>44</v>
      </c>
      <c r="C16">
        <v>822653</v>
      </c>
      <c r="D16">
        <v>624620</v>
      </c>
      <c r="E16">
        <v>10888</v>
      </c>
      <c r="F16">
        <v>1458161</v>
      </c>
      <c r="G16">
        <v>4</v>
      </c>
      <c r="H16">
        <v>1</v>
      </c>
      <c r="I16">
        <v>0</v>
      </c>
      <c r="J16">
        <v>5</v>
      </c>
      <c r="K16" s="118">
        <v>0.56841591047438877</v>
      </c>
      <c r="L16" s="118">
        <v>0.8</v>
      </c>
    </row>
    <row r="17" spans="1:12" x14ac:dyDescent="0.2">
      <c r="A17" t="s">
        <v>45</v>
      </c>
      <c r="B17" t="s">
        <v>46</v>
      </c>
      <c r="C17">
        <v>723794</v>
      </c>
      <c r="D17">
        <v>489731</v>
      </c>
      <c r="E17">
        <v>21102</v>
      </c>
      <c r="F17">
        <v>1234627</v>
      </c>
      <c r="G17">
        <v>3</v>
      </c>
      <c r="H17">
        <v>1</v>
      </c>
      <c r="I17">
        <v>0</v>
      </c>
      <c r="J17">
        <v>4</v>
      </c>
      <c r="K17" s="118">
        <v>0.59643929873715007</v>
      </c>
      <c r="L17" s="118">
        <v>0.75</v>
      </c>
    </row>
    <row r="18" spans="1:12" x14ac:dyDescent="0.2">
      <c r="A18" t="s">
        <v>47</v>
      </c>
      <c r="B18" t="s">
        <v>48</v>
      </c>
      <c r="C18">
        <v>1043873</v>
      </c>
      <c r="D18">
        <v>689545</v>
      </c>
      <c r="E18">
        <v>15779</v>
      </c>
      <c r="F18">
        <v>1749197</v>
      </c>
      <c r="G18">
        <v>5</v>
      </c>
      <c r="H18">
        <v>1</v>
      </c>
      <c r="I18">
        <v>0</v>
      </c>
      <c r="J18">
        <v>6</v>
      </c>
      <c r="K18" s="118">
        <v>0.60220500767847107</v>
      </c>
      <c r="L18" s="118">
        <v>0.83333333333333337</v>
      </c>
    </row>
    <row r="19" spans="1:12" x14ac:dyDescent="0.2">
      <c r="A19" t="s">
        <v>49</v>
      </c>
      <c r="B19" t="s">
        <v>50</v>
      </c>
      <c r="C19">
        <v>927271</v>
      </c>
      <c r="D19">
        <v>541113</v>
      </c>
      <c r="E19">
        <v>0</v>
      </c>
      <c r="F19">
        <v>1468384</v>
      </c>
      <c r="G19">
        <v>5</v>
      </c>
      <c r="H19">
        <v>2</v>
      </c>
      <c r="I19">
        <v>0</v>
      </c>
      <c r="J19">
        <v>7</v>
      </c>
      <c r="K19" s="118">
        <v>0.63149080894370957</v>
      </c>
      <c r="L19" s="118">
        <v>0.7142857142857143</v>
      </c>
    </row>
    <row r="20" spans="1:12" x14ac:dyDescent="0.2">
      <c r="A20" t="s">
        <v>51</v>
      </c>
      <c r="B20" t="s">
        <v>52</v>
      </c>
      <c r="C20">
        <v>283210</v>
      </c>
      <c r="D20">
        <v>418380</v>
      </c>
      <c r="E20">
        <v>8586</v>
      </c>
      <c r="F20">
        <v>710176</v>
      </c>
      <c r="G20">
        <v>0</v>
      </c>
      <c r="H20">
        <v>2</v>
      </c>
      <c r="I20">
        <v>0</v>
      </c>
      <c r="J20">
        <v>2</v>
      </c>
      <c r="K20" s="118">
        <v>0.40366880941860633</v>
      </c>
      <c r="L20" s="118">
        <v>0</v>
      </c>
    </row>
    <row r="21" spans="1:12" x14ac:dyDescent="0.2">
      <c r="A21" t="s">
        <v>53</v>
      </c>
      <c r="B21" t="s">
        <v>54</v>
      </c>
      <c r="C21">
        <v>896232</v>
      </c>
      <c r="D21">
        <v>1310791</v>
      </c>
      <c r="E21">
        <v>46497</v>
      </c>
      <c r="F21">
        <v>2253520</v>
      </c>
      <c r="G21">
        <v>2</v>
      </c>
      <c r="H21">
        <v>6</v>
      </c>
      <c r="I21">
        <v>0</v>
      </c>
      <c r="J21">
        <v>8</v>
      </c>
      <c r="K21" s="118">
        <v>0.4060818577785551</v>
      </c>
      <c r="L21" s="118">
        <v>0.25</v>
      </c>
    </row>
    <row r="22" spans="1:12" x14ac:dyDescent="0.2">
      <c r="A22" t="s">
        <v>55</v>
      </c>
      <c r="B22" t="s">
        <v>56</v>
      </c>
      <c r="C22">
        <v>906200</v>
      </c>
      <c r="D22">
        <v>2108467</v>
      </c>
      <c r="E22">
        <v>86170</v>
      </c>
      <c r="F22">
        <v>3100837</v>
      </c>
      <c r="G22">
        <v>0</v>
      </c>
      <c r="H22">
        <v>10</v>
      </c>
      <c r="I22">
        <v>0</v>
      </c>
      <c r="J22">
        <v>10</v>
      </c>
      <c r="K22" s="118">
        <v>0.30059704770045914</v>
      </c>
      <c r="L22" s="118">
        <v>0</v>
      </c>
    </row>
    <row r="23" spans="1:12" x14ac:dyDescent="0.2">
      <c r="A23" t="s">
        <v>57</v>
      </c>
      <c r="B23" t="s">
        <v>58</v>
      </c>
      <c r="C23">
        <v>2288594</v>
      </c>
      <c r="D23">
        <v>2242435</v>
      </c>
      <c r="E23">
        <v>100300</v>
      </c>
      <c r="F23">
        <v>4631329</v>
      </c>
      <c r="G23">
        <v>9</v>
      </c>
      <c r="H23">
        <v>6</v>
      </c>
      <c r="I23">
        <v>0</v>
      </c>
      <c r="J23">
        <v>15</v>
      </c>
      <c r="K23" s="118">
        <v>0.50509365532641703</v>
      </c>
      <c r="L23" s="118">
        <v>0.6</v>
      </c>
    </row>
    <row r="24" spans="1:12" x14ac:dyDescent="0.2">
      <c r="A24" t="s">
        <v>59</v>
      </c>
      <c r="B24" t="s">
        <v>60</v>
      </c>
      <c r="C24">
        <v>1236094</v>
      </c>
      <c r="D24">
        <v>1399624</v>
      </c>
      <c r="E24">
        <v>85963</v>
      </c>
      <c r="F24">
        <v>2721681</v>
      </c>
      <c r="G24">
        <v>4</v>
      </c>
      <c r="H24">
        <v>4</v>
      </c>
      <c r="I24">
        <v>0</v>
      </c>
      <c r="J24">
        <v>8</v>
      </c>
      <c r="K24" s="118">
        <v>0.46897809249699701</v>
      </c>
      <c r="L24" s="118">
        <v>0.5</v>
      </c>
    </row>
    <row r="25" spans="1:12" x14ac:dyDescent="0.2">
      <c r="A25" t="s">
        <v>61</v>
      </c>
      <c r="B25" t="s">
        <v>62</v>
      </c>
      <c r="C25">
        <v>658589</v>
      </c>
      <c r="D25">
        <v>529263</v>
      </c>
      <c r="E25">
        <v>6259</v>
      </c>
      <c r="F25">
        <v>1194111</v>
      </c>
      <c r="G25">
        <v>2</v>
      </c>
      <c r="H25">
        <v>2</v>
      </c>
      <c r="I25">
        <v>0</v>
      </c>
      <c r="J25">
        <v>4</v>
      </c>
      <c r="K25" s="118">
        <v>0.55443691638352255</v>
      </c>
      <c r="L25" s="118">
        <v>0.5</v>
      </c>
    </row>
    <row r="26" spans="1:12" x14ac:dyDescent="0.2">
      <c r="A26" t="s">
        <v>63</v>
      </c>
      <c r="B26" t="s">
        <v>64</v>
      </c>
      <c r="C26">
        <v>1429767</v>
      </c>
      <c r="D26">
        <v>1192674</v>
      </c>
      <c r="E26">
        <v>44582</v>
      </c>
      <c r="F26">
        <v>2667023</v>
      </c>
      <c r="G26">
        <v>5</v>
      </c>
      <c r="H26">
        <v>4</v>
      </c>
      <c r="I26">
        <v>0</v>
      </c>
      <c r="J26">
        <v>9</v>
      </c>
      <c r="K26" s="118">
        <v>0.54520463949427267</v>
      </c>
      <c r="L26" s="118">
        <v>0.55555555555555558</v>
      </c>
    </row>
    <row r="27" spans="1:12" x14ac:dyDescent="0.2">
      <c r="A27" t="s">
        <v>65</v>
      </c>
      <c r="B27" t="s">
        <v>66</v>
      </c>
      <c r="C27">
        <v>286076</v>
      </c>
      <c r="D27">
        <v>145606</v>
      </c>
      <c r="E27">
        <v>12548</v>
      </c>
      <c r="F27">
        <v>444230</v>
      </c>
      <c r="G27">
        <v>1</v>
      </c>
      <c r="H27">
        <v>0</v>
      </c>
      <c r="I27">
        <v>0</v>
      </c>
      <c r="J27">
        <v>1</v>
      </c>
      <c r="K27" s="118">
        <v>0.66270078437368252</v>
      </c>
      <c r="L27" s="118">
        <v>1</v>
      </c>
    </row>
    <row r="28" spans="1:12" x14ac:dyDescent="0.2">
      <c r="A28" t="s">
        <v>67</v>
      </c>
      <c r="B28" t="s">
        <v>68</v>
      </c>
      <c r="C28">
        <v>515115</v>
      </c>
      <c r="D28">
        <v>230697</v>
      </c>
      <c r="E28">
        <v>19160</v>
      </c>
      <c r="F28">
        <v>764972</v>
      </c>
      <c r="G28">
        <v>3</v>
      </c>
      <c r="H28">
        <v>0</v>
      </c>
      <c r="I28">
        <v>0</v>
      </c>
      <c r="J28">
        <v>3</v>
      </c>
      <c r="K28" s="118">
        <v>0.69067673891007386</v>
      </c>
      <c r="L28" s="118">
        <v>1</v>
      </c>
    </row>
    <row r="29" spans="1:12" x14ac:dyDescent="0.2">
      <c r="A29" t="s">
        <v>69</v>
      </c>
      <c r="B29" t="s">
        <v>70</v>
      </c>
      <c r="C29">
        <v>420711</v>
      </c>
      <c r="D29">
        <v>333912</v>
      </c>
      <c r="E29">
        <v>36810</v>
      </c>
      <c r="F29">
        <v>791433</v>
      </c>
      <c r="G29">
        <v>2</v>
      </c>
      <c r="H29">
        <v>1</v>
      </c>
      <c r="I29">
        <v>0</v>
      </c>
      <c r="J29">
        <v>3</v>
      </c>
      <c r="K29" s="118">
        <v>0.55751149911942788</v>
      </c>
      <c r="L29" s="118">
        <v>0.66666666666666663</v>
      </c>
    </row>
    <row r="30" spans="1:12" x14ac:dyDescent="0.2">
      <c r="A30" t="s">
        <v>71</v>
      </c>
      <c r="B30" t="s">
        <v>72</v>
      </c>
      <c r="C30">
        <v>396024</v>
      </c>
      <c r="D30">
        <v>243506</v>
      </c>
      <c r="E30">
        <v>12036</v>
      </c>
      <c r="F30">
        <v>651566</v>
      </c>
      <c r="G30">
        <v>2</v>
      </c>
      <c r="H30">
        <v>0</v>
      </c>
      <c r="I30">
        <v>0</v>
      </c>
      <c r="J30">
        <v>2</v>
      </c>
      <c r="K30" s="118">
        <v>0.6192422560317733</v>
      </c>
      <c r="L30" s="118">
        <v>1</v>
      </c>
    </row>
    <row r="31" spans="1:12" x14ac:dyDescent="0.2">
      <c r="A31" t="s">
        <v>73</v>
      </c>
      <c r="B31" t="s">
        <v>74</v>
      </c>
      <c r="C31">
        <v>1592881</v>
      </c>
      <c r="D31">
        <v>1747921</v>
      </c>
      <c r="E31">
        <v>43403</v>
      </c>
      <c r="F31">
        <v>3384205</v>
      </c>
      <c r="G31">
        <v>7</v>
      </c>
      <c r="H31">
        <v>6</v>
      </c>
      <c r="I31">
        <v>0</v>
      </c>
      <c r="J31">
        <v>13</v>
      </c>
      <c r="K31" s="118">
        <v>0.47679599090278324</v>
      </c>
      <c r="L31" s="118">
        <v>0.53846153846153844</v>
      </c>
    </row>
    <row r="32" spans="1:12" x14ac:dyDescent="0.2">
      <c r="A32" t="s">
        <v>75</v>
      </c>
      <c r="B32" t="s">
        <v>76</v>
      </c>
      <c r="C32">
        <v>357805</v>
      </c>
      <c r="D32">
        <v>384900</v>
      </c>
      <c r="E32">
        <v>194</v>
      </c>
      <c r="F32">
        <v>742899</v>
      </c>
      <c r="G32">
        <v>2</v>
      </c>
      <c r="H32">
        <v>1</v>
      </c>
      <c r="I32">
        <v>0</v>
      </c>
      <c r="J32">
        <v>3</v>
      </c>
      <c r="K32" s="118">
        <v>0.48175924492227734</v>
      </c>
      <c r="L32" s="118">
        <v>0.66666666666666663</v>
      </c>
    </row>
    <row r="33" spans="1:12" x14ac:dyDescent="0.2">
      <c r="A33" t="s">
        <v>77</v>
      </c>
      <c r="B33" t="s">
        <v>78</v>
      </c>
      <c r="C33">
        <v>2391375</v>
      </c>
      <c r="D33">
        <v>3721729</v>
      </c>
      <c r="E33">
        <v>1492989</v>
      </c>
      <c r="F33">
        <v>7606093</v>
      </c>
      <c r="G33">
        <v>9</v>
      </c>
      <c r="H33">
        <v>20</v>
      </c>
      <c r="I33">
        <v>0</v>
      </c>
      <c r="J33">
        <v>29</v>
      </c>
      <c r="K33" s="118">
        <v>0.39118833901729794</v>
      </c>
      <c r="L33" s="118">
        <v>0.31034482758620691</v>
      </c>
    </row>
    <row r="34" spans="1:12" x14ac:dyDescent="0.2">
      <c r="A34" t="s">
        <v>79</v>
      </c>
      <c r="B34" t="s">
        <v>80</v>
      </c>
      <c r="C34">
        <v>1743131</v>
      </c>
      <c r="D34">
        <v>1669864</v>
      </c>
      <c r="E34">
        <v>76</v>
      </c>
      <c r="F34">
        <v>3413071</v>
      </c>
      <c r="G34">
        <v>7</v>
      </c>
      <c r="H34">
        <v>6</v>
      </c>
      <c r="I34">
        <v>0</v>
      </c>
      <c r="J34">
        <v>13</v>
      </c>
      <c r="K34" s="118">
        <v>0.51073353462281657</v>
      </c>
      <c r="L34" s="118">
        <v>0.53846153846153844</v>
      </c>
    </row>
    <row r="35" spans="1:12" x14ac:dyDescent="0.2">
      <c r="A35" t="s">
        <v>81</v>
      </c>
      <c r="B35" t="s">
        <v>82</v>
      </c>
      <c r="C35">
        <v>125684</v>
      </c>
      <c r="D35">
        <v>185130</v>
      </c>
      <c r="E35">
        <v>0</v>
      </c>
      <c r="F35">
        <v>310814</v>
      </c>
      <c r="G35">
        <v>0</v>
      </c>
      <c r="H35">
        <v>1</v>
      </c>
      <c r="I35">
        <v>0</v>
      </c>
      <c r="J35">
        <v>1</v>
      </c>
      <c r="K35" s="118">
        <v>0.40437045950311118</v>
      </c>
      <c r="L35" s="118">
        <v>0</v>
      </c>
    </row>
    <row r="36" spans="1:12" x14ac:dyDescent="0.2">
      <c r="A36" t="s">
        <v>83</v>
      </c>
      <c r="B36" t="s">
        <v>84</v>
      </c>
      <c r="C36">
        <v>2841356</v>
      </c>
      <c r="D36">
        <v>2514613</v>
      </c>
      <c r="E36">
        <v>18626</v>
      </c>
      <c r="F36">
        <v>5374595</v>
      </c>
      <c r="G36">
        <v>12</v>
      </c>
      <c r="H36">
        <v>6</v>
      </c>
      <c r="I36">
        <v>0</v>
      </c>
      <c r="J36">
        <v>18</v>
      </c>
      <c r="K36" s="118">
        <v>0.53050269708431841</v>
      </c>
      <c r="L36" s="118">
        <v>0.66666666666666663</v>
      </c>
    </row>
    <row r="37" spans="1:12" x14ac:dyDescent="0.2">
      <c r="A37" t="s">
        <v>85</v>
      </c>
      <c r="B37" t="s">
        <v>86</v>
      </c>
      <c r="C37">
        <v>875927</v>
      </c>
      <c r="D37">
        <v>567052</v>
      </c>
      <c r="E37">
        <v>7058</v>
      </c>
      <c r="F37">
        <v>1450037</v>
      </c>
      <c r="G37">
        <v>4</v>
      </c>
      <c r="H37">
        <v>1</v>
      </c>
      <c r="I37">
        <v>0</v>
      </c>
      <c r="J37">
        <v>5</v>
      </c>
      <c r="K37" s="118">
        <v>0.6070268520886305</v>
      </c>
      <c r="L37" s="118">
        <v>0.8</v>
      </c>
    </row>
    <row r="38" spans="1:12" x14ac:dyDescent="0.2">
      <c r="A38" t="s">
        <v>87</v>
      </c>
      <c r="B38" t="s">
        <v>88</v>
      </c>
      <c r="C38">
        <v>761545</v>
      </c>
      <c r="D38">
        <v>951688</v>
      </c>
      <c r="E38">
        <v>59073</v>
      </c>
      <c r="F38">
        <v>1772306</v>
      </c>
      <c r="G38">
        <v>1</v>
      </c>
      <c r="H38">
        <v>4</v>
      </c>
      <c r="I38">
        <v>0</v>
      </c>
      <c r="J38">
        <v>5</v>
      </c>
      <c r="K38" s="118">
        <v>0.44450754801010722</v>
      </c>
      <c r="L38" s="118">
        <v>0.2</v>
      </c>
    </row>
    <row r="39" spans="1:12" x14ac:dyDescent="0.2">
      <c r="A39" t="s">
        <v>89</v>
      </c>
      <c r="B39" t="s">
        <v>90</v>
      </c>
      <c r="C39">
        <v>2870645</v>
      </c>
      <c r="D39">
        <v>2794747</v>
      </c>
      <c r="E39">
        <v>35850</v>
      </c>
      <c r="F39">
        <v>5701242</v>
      </c>
      <c r="G39">
        <v>12</v>
      </c>
      <c r="H39">
        <v>7</v>
      </c>
      <c r="I39">
        <v>0</v>
      </c>
      <c r="J39">
        <v>19</v>
      </c>
      <c r="K39" s="118">
        <v>0.50669838909646503</v>
      </c>
      <c r="L39" s="118">
        <v>0.63157894736842102</v>
      </c>
    </row>
    <row r="40" spans="1:12" x14ac:dyDescent="0.2">
      <c r="A40" t="s">
        <v>91</v>
      </c>
      <c r="B40" t="s">
        <v>92</v>
      </c>
      <c r="C40">
        <v>112958</v>
      </c>
      <c r="D40">
        <v>279315</v>
      </c>
      <c r="E40">
        <v>9902</v>
      </c>
      <c r="F40">
        <v>402175</v>
      </c>
      <c r="G40">
        <v>0</v>
      </c>
      <c r="H40">
        <v>2</v>
      </c>
      <c r="I40">
        <v>0</v>
      </c>
      <c r="J40">
        <v>2</v>
      </c>
      <c r="K40" s="118">
        <v>0.28795762135043707</v>
      </c>
      <c r="L40" s="118">
        <v>0</v>
      </c>
    </row>
    <row r="41" spans="1:12" x14ac:dyDescent="0.2">
      <c r="A41" t="s">
        <v>93</v>
      </c>
      <c r="B41" t="s">
        <v>94</v>
      </c>
      <c r="C41">
        <v>913168</v>
      </c>
      <c r="D41">
        <v>648264</v>
      </c>
      <c r="E41">
        <v>12664</v>
      </c>
      <c r="F41">
        <v>1574096</v>
      </c>
      <c r="G41">
        <v>4</v>
      </c>
      <c r="H41">
        <v>2</v>
      </c>
      <c r="I41">
        <v>0</v>
      </c>
      <c r="J41">
        <v>6</v>
      </c>
      <c r="K41" s="118">
        <v>0.58482726112952721</v>
      </c>
      <c r="L41" s="118">
        <v>0.66666666666666663</v>
      </c>
    </row>
    <row r="42" spans="1:12" x14ac:dyDescent="0.2">
      <c r="A42" t="s">
        <v>95</v>
      </c>
      <c r="B42" t="s">
        <v>96</v>
      </c>
      <c r="C42">
        <v>178823</v>
      </c>
      <c r="D42">
        <v>207837</v>
      </c>
      <c r="E42">
        <v>2808</v>
      </c>
      <c r="F42">
        <v>389468</v>
      </c>
      <c r="G42">
        <v>0</v>
      </c>
      <c r="H42">
        <v>1</v>
      </c>
      <c r="I42">
        <v>0</v>
      </c>
      <c r="J42">
        <v>1</v>
      </c>
      <c r="K42" s="118">
        <v>0.46248124967671855</v>
      </c>
      <c r="L42" s="118">
        <v>0</v>
      </c>
    </row>
    <row r="43" spans="1:12" x14ac:dyDescent="0.2">
      <c r="A43" t="s">
        <v>97</v>
      </c>
      <c r="B43" t="s">
        <v>98</v>
      </c>
      <c r="C43">
        <v>1160821</v>
      </c>
      <c r="D43">
        <v>1131561</v>
      </c>
      <c r="E43">
        <v>25958</v>
      </c>
      <c r="F43">
        <v>2318340</v>
      </c>
      <c r="G43">
        <v>4</v>
      </c>
      <c r="H43">
        <v>5</v>
      </c>
      <c r="I43">
        <v>0</v>
      </c>
      <c r="J43">
        <v>9</v>
      </c>
      <c r="K43" s="118">
        <v>0.50638200788524779</v>
      </c>
      <c r="L43" s="118">
        <v>0.44444444444444442</v>
      </c>
    </row>
    <row r="44" spans="1:12" x14ac:dyDescent="0.2">
      <c r="A44" t="s">
        <v>99</v>
      </c>
      <c r="B44" t="s">
        <v>100</v>
      </c>
      <c r="C44">
        <v>4219399</v>
      </c>
      <c r="D44">
        <v>3148720</v>
      </c>
      <c r="E44">
        <v>103866</v>
      </c>
      <c r="F44">
        <v>7471985</v>
      </c>
      <c r="G44">
        <v>21</v>
      </c>
      <c r="H44">
        <v>11</v>
      </c>
      <c r="I44">
        <v>0</v>
      </c>
      <c r="J44">
        <v>32</v>
      </c>
      <c r="K44" s="118">
        <v>0.57265619624221598</v>
      </c>
      <c r="L44" s="118">
        <v>0.65625</v>
      </c>
    </row>
    <row r="45" spans="1:12" x14ac:dyDescent="0.2">
      <c r="A45" t="s">
        <v>101</v>
      </c>
      <c r="B45" t="s">
        <v>102</v>
      </c>
      <c r="C45">
        <v>520403</v>
      </c>
      <c r="D45">
        <v>361628</v>
      </c>
      <c r="E45">
        <v>26826</v>
      </c>
      <c r="F45">
        <v>908857</v>
      </c>
      <c r="G45">
        <v>2</v>
      </c>
      <c r="H45">
        <v>1</v>
      </c>
      <c r="I45">
        <v>0</v>
      </c>
      <c r="J45">
        <v>3</v>
      </c>
      <c r="K45" s="118">
        <v>0.59000533994836912</v>
      </c>
      <c r="L45" s="118">
        <v>0.66666666666666663</v>
      </c>
    </row>
    <row r="46" spans="1:12" x14ac:dyDescent="0.2">
      <c r="A46" t="s">
        <v>103</v>
      </c>
      <c r="B46" t="s">
        <v>104</v>
      </c>
      <c r="C46">
        <v>74271</v>
      </c>
      <c r="D46">
        <v>21684</v>
      </c>
      <c r="E46">
        <v>209053</v>
      </c>
      <c r="F46">
        <v>305008</v>
      </c>
      <c r="G46">
        <v>0</v>
      </c>
      <c r="H46">
        <v>0</v>
      </c>
      <c r="I46">
        <v>1</v>
      </c>
      <c r="J46">
        <v>1</v>
      </c>
      <c r="K46" s="118" t="s">
        <v>0</v>
      </c>
      <c r="L46" s="118" t="s">
        <v>0</v>
      </c>
    </row>
    <row r="47" spans="1:12" x14ac:dyDescent="0.2">
      <c r="A47" t="s">
        <v>105</v>
      </c>
      <c r="B47" t="s">
        <v>106</v>
      </c>
      <c r="C47">
        <v>1817422</v>
      </c>
      <c r="D47">
        <v>1307071</v>
      </c>
      <c r="E47">
        <v>19954</v>
      </c>
      <c r="F47">
        <v>3144447</v>
      </c>
      <c r="G47">
        <v>8</v>
      </c>
      <c r="H47">
        <v>3</v>
      </c>
      <c r="I47">
        <v>0</v>
      </c>
      <c r="J47">
        <v>11</v>
      </c>
      <c r="K47" s="118">
        <v>0.58166941004508577</v>
      </c>
      <c r="L47" s="118">
        <v>0.72727272727272729</v>
      </c>
    </row>
    <row r="48" spans="1:12" x14ac:dyDescent="0.2">
      <c r="A48" t="s">
        <v>107</v>
      </c>
      <c r="B48" t="s">
        <v>108</v>
      </c>
      <c r="C48">
        <v>1095493</v>
      </c>
      <c r="D48">
        <v>1608751</v>
      </c>
      <c r="E48">
        <v>25751</v>
      </c>
      <c r="F48">
        <v>2729995</v>
      </c>
      <c r="G48">
        <v>3</v>
      </c>
      <c r="H48">
        <v>6</v>
      </c>
      <c r="I48">
        <v>0</v>
      </c>
      <c r="J48">
        <v>9</v>
      </c>
      <c r="K48" s="118">
        <v>0.40510138878000651</v>
      </c>
      <c r="L48" s="118">
        <v>0.33333333333333331</v>
      </c>
    </row>
    <row r="49" spans="1:12" x14ac:dyDescent="0.2">
      <c r="A49" t="s">
        <v>109</v>
      </c>
      <c r="B49" t="s">
        <v>110</v>
      </c>
      <c r="C49">
        <v>303042</v>
      </c>
      <c r="D49">
        <v>415396</v>
      </c>
      <c r="E49">
        <v>3218</v>
      </c>
      <c r="F49">
        <v>721656</v>
      </c>
      <c r="G49">
        <v>1</v>
      </c>
      <c r="H49">
        <v>2</v>
      </c>
      <c r="I49">
        <v>0</v>
      </c>
      <c r="J49">
        <v>3</v>
      </c>
      <c r="K49" s="118">
        <v>0.42180675298355597</v>
      </c>
      <c r="L49" s="118">
        <v>0.33333333333333331</v>
      </c>
    </row>
    <row r="50" spans="1:12" x14ac:dyDescent="0.2">
      <c r="A50" t="s">
        <v>111</v>
      </c>
      <c r="B50" t="s">
        <v>112</v>
      </c>
      <c r="C50">
        <v>1489670</v>
      </c>
      <c r="D50">
        <v>1381217</v>
      </c>
      <c r="E50">
        <v>31811</v>
      </c>
      <c r="F50">
        <v>2902698</v>
      </c>
      <c r="G50">
        <v>4</v>
      </c>
      <c r="H50">
        <v>4</v>
      </c>
      <c r="I50">
        <v>0</v>
      </c>
      <c r="J50">
        <v>8</v>
      </c>
      <c r="K50" s="118">
        <v>0.5188884132325654</v>
      </c>
      <c r="L50" s="118">
        <v>0.5</v>
      </c>
    </row>
    <row r="51" spans="1:12" x14ac:dyDescent="0.2">
      <c r="A51" t="s">
        <v>113</v>
      </c>
      <c r="B51" t="s">
        <v>114</v>
      </c>
      <c r="C51">
        <v>132107</v>
      </c>
      <c r="D51">
        <v>99989</v>
      </c>
      <c r="E51">
        <v>7067</v>
      </c>
      <c r="F51">
        <v>239163</v>
      </c>
      <c r="G51">
        <v>1</v>
      </c>
      <c r="H51">
        <v>0</v>
      </c>
      <c r="I51">
        <v>0</v>
      </c>
      <c r="J51">
        <v>1</v>
      </c>
      <c r="K51" s="118">
        <v>0.56919119674617402</v>
      </c>
      <c r="L51" s="1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by State PIVOT</vt:lpstr>
      <vt:lpstr>Assumptions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2020-12-28T16:01:43Z</dcterms:modified>
</cp:coreProperties>
</file>