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ev/ushouse/data/imputed/"/>
    </mc:Choice>
  </mc:AlternateContent>
  <xr:revisionPtr revIDLastSave="0" documentId="13_ncr:1_{F77E86E9-8EEC-B54E-9DDD-B95E18B0D8A3}" xr6:coauthVersionLast="46" xr6:coauthVersionMax="46" xr10:uidLastSave="{00000000-0000-0000-0000-000000000000}"/>
  <bookViews>
    <workbookView xWindow="1320" yWindow="500" windowWidth="24200" windowHeight="15540" tabRatio="500" activeTab="4" xr2:uid="{00000000-000D-0000-FFFF-FFFF00000000}"/>
  </bookViews>
  <sheets>
    <sheet name="Election Results by State" sheetId="3" r:id="rId1"/>
    <sheet name="Uncontested Races" sheetId="4" r:id="rId2"/>
    <sheet name="Uncontested by State PIVOT" sheetId="7" r:id="rId3"/>
    <sheet name="Assumptions" sheetId="9" r:id="rId4"/>
    <sheet name="EXPORT" sheetId="10" r:id="rId5"/>
  </sheets>
  <definedNames>
    <definedName name="_xlnm._FilterDatabase" localSheetId="0" hidden="1">'Election Results by State'!$A$2:$X$52</definedName>
    <definedName name="_xlnm._FilterDatabase" localSheetId="1" hidden="1">'Uncontested Races'!$A$2:$J$69</definedName>
  </definedNames>
  <calcPr calcId="191029"/>
  <pivotCaches>
    <pivotCache cacheId="21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3" i="3"/>
  <c r="B1" i="9"/>
  <c r="O3" i="3"/>
  <c r="O4" i="3"/>
  <c r="O5" i="3"/>
  <c r="O6" i="3"/>
  <c r="O7" i="3"/>
  <c r="O8" i="3"/>
  <c r="W8" i="3" s="1"/>
  <c r="O9" i="3"/>
  <c r="W9" i="3" s="1"/>
  <c r="O10" i="3"/>
  <c r="O11" i="3"/>
  <c r="O12" i="3"/>
  <c r="O13" i="3"/>
  <c r="O14" i="3"/>
  <c r="O15" i="3"/>
  <c r="W15" i="3" s="1"/>
  <c r="O16" i="3"/>
  <c r="W16" i="3" s="1"/>
  <c r="O17" i="3"/>
  <c r="W17" i="3" s="1"/>
  <c r="O18" i="3"/>
  <c r="O19" i="3"/>
  <c r="O20" i="3"/>
  <c r="O21" i="3"/>
  <c r="W21" i="3" s="1"/>
  <c r="O22" i="3"/>
  <c r="O23" i="3"/>
  <c r="W23" i="3" s="1"/>
  <c r="O24" i="3"/>
  <c r="W24" i="3" s="1"/>
  <c r="O25" i="3"/>
  <c r="O26" i="3"/>
  <c r="O27" i="3"/>
  <c r="O28" i="3"/>
  <c r="O29" i="3"/>
  <c r="O30" i="3"/>
  <c r="O31" i="3"/>
  <c r="W31" i="3" s="1"/>
  <c r="O32" i="3"/>
  <c r="W32" i="3" s="1"/>
  <c r="O33" i="3"/>
  <c r="W33" i="3" s="1"/>
  <c r="O34" i="3"/>
  <c r="W34" i="3" s="1"/>
  <c r="O35" i="3"/>
  <c r="O36" i="3"/>
  <c r="O37" i="3"/>
  <c r="O38" i="3"/>
  <c r="O39" i="3"/>
  <c r="O40" i="3"/>
  <c r="W40" i="3" s="1"/>
  <c r="O41" i="3"/>
  <c r="W41" i="3" s="1"/>
  <c r="O42" i="3"/>
  <c r="O43" i="3"/>
  <c r="O44" i="3"/>
  <c r="O45" i="3"/>
  <c r="O46" i="3"/>
  <c r="O47" i="3"/>
  <c r="W47" i="3" s="1"/>
  <c r="O48" i="3"/>
  <c r="W48" i="3" s="1"/>
  <c r="O49" i="3"/>
  <c r="W49" i="3" s="1"/>
  <c r="O50" i="3"/>
  <c r="O51" i="3"/>
  <c r="O52" i="3"/>
  <c r="P3" i="3"/>
  <c r="P4" i="3"/>
  <c r="W4" i="3" s="1"/>
  <c r="P5" i="3"/>
  <c r="W5" i="3" s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W22" i="3" s="1"/>
  <c r="P23" i="3"/>
  <c r="P24" i="3"/>
  <c r="P25" i="3"/>
  <c r="P26" i="3"/>
  <c r="P27" i="3"/>
  <c r="P28" i="3"/>
  <c r="W28" i="3" s="1"/>
  <c r="P29" i="3"/>
  <c r="P30" i="3"/>
  <c r="P31" i="3"/>
  <c r="P32" i="3"/>
  <c r="P33" i="3"/>
  <c r="P34" i="3"/>
  <c r="P35" i="3"/>
  <c r="P36" i="3"/>
  <c r="W36" i="3" s="1"/>
  <c r="P37" i="3"/>
  <c r="P38" i="3"/>
  <c r="P39" i="3"/>
  <c r="P40" i="3"/>
  <c r="P41" i="3"/>
  <c r="P42" i="3"/>
  <c r="P43" i="3"/>
  <c r="P44" i="3"/>
  <c r="W44" i="3" s="1"/>
  <c r="P45" i="3"/>
  <c r="P46" i="3"/>
  <c r="P47" i="3"/>
  <c r="P48" i="3"/>
  <c r="P49" i="3"/>
  <c r="P50" i="3"/>
  <c r="P51" i="3"/>
  <c r="P52" i="3"/>
  <c r="W52" i="3" s="1"/>
  <c r="P54" i="3"/>
  <c r="S5" i="3"/>
  <c r="S7" i="3"/>
  <c r="S11" i="3"/>
  <c r="W11" i="3"/>
  <c r="S12" i="3"/>
  <c r="W12" i="3"/>
  <c r="S15" i="3"/>
  <c r="S16" i="3"/>
  <c r="S22" i="3"/>
  <c r="S23" i="3"/>
  <c r="S24" i="3"/>
  <c r="S25" i="3"/>
  <c r="W25" i="3"/>
  <c r="S27" i="3"/>
  <c r="W27" i="3"/>
  <c r="S32" i="3"/>
  <c r="S34" i="3"/>
  <c r="S35" i="3"/>
  <c r="W35" i="3"/>
  <c r="S37" i="3"/>
  <c r="W37" i="3"/>
  <c r="S40" i="3"/>
  <c r="S44" i="3"/>
  <c r="S45" i="3"/>
  <c r="W45" i="3"/>
  <c r="S48" i="3"/>
  <c r="S49" i="3"/>
  <c r="S51" i="3"/>
  <c r="W51" i="3"/>
  <c r="W3" i="3"/>
  <c r="S3" i="3"/>
  <c r="W6" i="3"/>
  <c r="S6" i="3"/>
  <c r="S8" i="3"/>
  <c r="S9" i="3"/>
  <c r="W13" i="3"/>
  <c r="S13" i="3"/>
  <c r="W14" i="3"/>
  <c r="S14" i="3"/>
  <c r="S17" i="3"/>
  <c r="W18" i="3"/>
  <c r="S18" i="3"/>
  <c r="W19" i="3"/>
  <c r="S19" i="3"/>
  <c r="W20" i="3"/>
  <c r="S20" i="3"/>
  <c r="S21" i="3"/>
  <c r="W26" i="3"/>
  <c r="S26" i="3"/>
  <c r="W29" i="3"/>
  <c r="S29" i="3"/>
  <c r="W30" i="3"/>
  <c r="S30" i="3"/>
  <c r="S31" i="3"/>
  <c r="S33" i="3"/>
  <c r="W38" i="3"/>
  <c r="S38" i="3"/>
  <c r="W39" i="3"/>
  <c r="S39" i="3"/>
  <c r="S41" i="3"/>
  <c r="W42" i="3"/>
  <c r="S42" i="3"/>
  <c r="W46" i="3"/>
  <c r="S46" i="3"/>
  <c r="W50" i="3"/>
  <c r="S50" i="3"/>
  <c r="S4" i="3"/>
  <c r="S10" i="3"/>
  <c r="S28" i="3"/>
  <c r="S36" i="3"/>
  <c r="S43" i="3"/>
  <c r="S47" i="3"/>
  <c r="S52" i="3"/>
  <c r="V54" i="3"/>
  <c r="W43" i="3"/>
  <c r="W10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E3" i="3"/>
  <c r="Q3" i="3" s="1"/>
  <c r="E4" i="3"/>
  <c r="Q4" i="3" s="1"/>
  <c r="E5" i="3"/>
  <c r="Q5" i="3" s="1"/>
  <c r="E6" i="3"/>
  <c r="Q6" i="3" s="1"/>
  <c r="E7" i="3"/>
  <c r="Q7" i="3" s="1"/>
  <c r="E8" i="3"/>
  <c r="Q8" i="3"/>
  <c r="E9" i="3"/>
  <c r="Q9" i="3" s="1"/>
  <c r="E10" i="3"/>
  <c r="Q10" i="3" s="1"/>
  <c r="E11" i="3"/>
  <c r="Q11" i="3" s="1"/>
  <c r="E12" i="3"/>
  <c r="Q12" i="3" s="1"/>
  <c r="E13" i="3"/>
  <c r="Q13" i="3" s="1"/>
  <c r="E14" i="3"/>
  <c r="Q14" i="3"/>
  <c r="E15" i="3"/>
  <c r="Q15" i="3" s="1"/>
  <c r="E16" i="3"/>
  <c r="Q16" i="3" s="1"/>
  <c r="E17" i="3"/>
  <c r="Q17" i="3" s="1"/>
  <c r="E18" i="3"/>
  <c r="Q18" i="3" s="1"/>
  <c r="E19" i="3"/>
  <c r="Q19" i="3" s="1"/>
  <c r="E20" i="3"/>
  <c r="Q20" i="3" s="1"/>
  <c r="E21" i="3"/>
  <c r="Q21" i="3" s="1"/>
  <c r="E22" i="3"/>
  <c r="Q22" i="3"/>
  <c r="E23" i="3"/>
  <c r="Q23" i="3" s="1"/>
  <c r="E24" i="3"/>
  <c r="Q24" i="3" s="1"/>
  <c r="E25" i="3"/>
  <c r="Q25" i="3" s="1"/>
  <c r="E26" i="3"/>
  <c r="Q26" i="3"/>
  <c r="E27" i="3"/>
  <c r="Q27" i="3" s="1"/>
  <c r="E28" i="3"/>
  <c r="Q28" i="3" s="1"/>
  <c r="E29" i="3"/>
  <c r="Q29" i="3" s="1"/>
  <c r="E30" i="3"/>
  <c r="Q30" i="3" s="1"/>
  <c r="E31" i="3"/>
  <c r="Q31" i="3" s="1"/>
  <c r="E32" i="3"/>
  <c r="Q32" i="3" s="1"/>
  <c r="E33" i="3"/>
  <c r="Q33" i="3" s="1"/>
  <c r="E34" i="3"/>
  <c r="Q34" i="3" s="1"/>
  <c r="E35" i="3"/>
  <c r="Q35" i="3" s="1"/>
  <c r="E36" i="3"/>
  <c r="Q36" i="3" s="1"/>
  <c r="E37" i="3"/>
  <c r="Q37" i="3" s="1"/>
  <c r="E38" i="3"/>
  <c r="Q38" i="3"/>
  <c r="E39" i="3"/>
  <c r="Q39" i="3" s="1"/>
  <c r="E40" i="3"/>
  <c r="Q40" i="3" s="1"/>
  <c r="E41" i="3"/>
  <c r="Q41" i="3" s="1"/>
  <c r="E42" i="3"/>
  <c r="Q42" i="3" s="1"/>
  <c r="E43" i="3"/>
  <c r="Q43" i="3" s="1"/>
  <c r="E44" i="3"/>
  <c r="Q44" i="3" s="1"/>
  <c r="E45" i="3"/>
  <c r="Q45" i="3" s="1"/>
  <c r="E46" i="3"/>
  <c r="Q46" i="3"/>
  <c r="E47" i="3"/>
  <c r="Q47" i="3" s="1"/>
  <c r="E48" i="3"/>
  <c r="Q48" i="3" s="1"/>
  <c r="E49" i="3"/>
  <c r="Q49" i="3" s="1"/>
  <c r="E50" i="3"/>
  <c r="Q50" i="3" s="1"/>
  <c r="E51" i="3"/>
  <c r="Q51" i="3" s="1"/>
  <c r="E52" i="3"/>
  <c r="Q52" i="3" s="1"/>
  <c r="J38" i="3"/>
  <c r="M49" i="4" s="1"/>
  <c r="M50" i="4"/>
  <c r="T50" i="4"/>
  <c r="J20" i="3"/>
  <c r="M30" i="4" s="1"/>
  <c r="T30" i="4"/>
  <c r="J11" i="3"/>
  <c r="M17" i="4" s="1"/>
  <c r="M18" i="4"/>
  <c r="T18" i="4"/>
  <c r="N69" i="4"/>
  <c r="Q69" i="4" s="1"/>
  <c r="U69" i="4" s="1"/>
  <c r="O69" i="4"/>
  <c r="N68" i="4"/>
  <c r="Q68" i="4" s="1"/>
  <c r="U68" i="4" s="1"/>
  <c r="O68" i="4"/>
  <c r="N67" i="4"/>
  <c r="O67" i="4"/>
  <c r="S67" i="4" s="1"/>
  <c r="J49" i="3"/>
  <c r="M66" i="4"/>
  <c r="J48" i="3"/>
  <c r="M65" i="4"/>
  <c r="N64" i="4"/>
  <c r="O64" i="4"/>
  <c r="N63" i="4"/>
  <c r="O63" i="4"/>
  <c r="Q63" i="4"/>
  <c r="J45" i="3"/>
  <c r="M62" i="4" s="1"/>
  <c r="N56" i="4"/>
  <c r="R56" i="4" s="1"/>
  <c r="O56" i="4"/>
  <c r="S56" i="4" s="1"/>
  <c r="N55" i="4"/>
  <c r="Q55" i="4" s="1"/>
  <c r="U55" i="4" s="1"/>
  <c r="O55" i="4"/>
  <c r="S55" i="4" s="1"/>
  <c r="N54" i="4"/>
  <c r="R54" i="4" s="1"/>
  <c r="O54" i="4"/>
  <c r="S54" i="4" s="1"/>
  <c r="Q54" i="4"/>
  <c r="U54" i="4" s="1"/>
  <c r="N53" i="4"/>
  <c r="Q53" i="4" s="1"/>
  <c r="O53" i="4"/>
  <c r="J40" i="3"/>
  <c r="M52" i="4"/>
  <c r="N51" i="4"/>
  <c r="O51" i="4"/>
  <c r="N48" i="4"/>
  <c r="O48" i="4"/>
  <c r="S48" i="4" s="1"/>
  <c r="N47" i="4"/>
  <c r="O47" i="4"/>
  <c r="Q47" i="4"/>
  <c r="U47" i="4" s="1"/>
  <c r="N46" i="4"/>
  <c r="R46" i="4" s="1"/>
  <c r="O46" i="4"/>
  <c r="J34" i="3"/>
  <c r="M45" i="4" s="1"/>
  <c r="M44" i="4"/>
  <c r="N43" i="4"/>
  <c r="Q43" i="4" s="1"/>
  <c r="U43" i="4" s="1"/>
  <c r="O43" i="4"/>
  <c r="S43" i="4" s="1"/>
  <c r="N42" i="4"/>
  <c r="Q42" i="4" s="1"/>
  <c r="U42" i="4" s="1"/>
  <c r="O42" i="4"/>
  <c r="S42" i="4" s="1"/>
  <c r="N41" i="4"/>
  <c r="O41" i="4"/>
  <c r="N40" i="4"/>
  <c r="R40" i="4" s="1"/>
  <c r="O40" i="4"/>
  <c r="S40" i="4" s="1"/>
  <c r="N39" i="4"/>
  <c r="Q39" i="4" s="1"/>
  <c r="U39" i="4" s="1"/>
  <c r="O39" i="4"/>
  <c r="S39" i="4" s="1"/>
  <c r="N38" i="4"/>
  <c r="Q38" i="4" s="1"/>
  <c r="O38" i="4"/>
  <c r="J27" i="3"/>
  <c r="M37" i="4"/>
  <c r="N36" i="4"/>
  <c r="O36" i="4"/>
  <c r="S36" i="4" s="1"/>
  <c r="N35" i="4"/>
  <c r="Q35" i="4" s="1"/>
  <c r="U35" i="4" s="1"/>
  <c r="O35" i="4"/>
  <c r="N34" i="4"/>
  <c r="O34" i="4"/>
  <c r="Q34" i="4"/>
  <c r="U34" i="4" s="1"/>
  <c r="J23" i="3"/>
  <c r="M33" i="4" s="1"/>
  <c r="N32" i="4"/>
  <c r="O32" i="4"/>
  <c r="S32" i="4" s="1"/>
  <c r="N31" i="4"/>
  <c r="Q31" i="4" s="1"/>
  <c r="U31" i="4" s="1"/>
  <c r="O31" i="4"/>
  <c r="M29" i="4"/>
  <c r="N28" i="4"/>
  <c r="O28" i="4"/>
  <c r="S28" i="4" s="1"/>
  <c r="N27" i="4"/>
  <c r="O27" i="4"/>
  <c r="S27" i="4" s="1"/>
  <c r="Q27" i="4"/>
  <c r="U27" i="4" s="1"/>
  <c r="N26" i="4"/>
  <c r="R26" i="4" s="1"/>
  <c r="O26" i="4"/>
  <c r="N25" i="4"/>
  <c r="O25" i="4"/>
  <c r="N24" i="4"/>
  <c r="R24" i="4" s="1"/>
  <c r="O24" i="4"/>
  <c r="S24" i="4" s="1"/>
  <c r="N23" i="4"/>
  <c r="O23" i="4"/>
  <c r="S23" i="4" s="1"/>
  <c r="N22" i="4"/>
  <c r="O22" i="4"/>
  <c r="Q22" i="4"/>
  <c r="U22" i="4" s="1"/>
  <c r="J12" i="3"/>
  <c r="M20" i="4" s="1"/>
  <c r="M16" i="4"/>
  <c r="M14" i="4"/>
  <c r="N13" i="4"/>
  <c r="O13" i="4"/>
  <c r="Q13" i="4"/>
  <c r="U13" i="4" s="1"/>
  <c r="N12" i="4"/>
  <c r="R12" i="4" s="1"/>
  <c r="O12" i="4"/>
  <c r="S12" i="4" s="1"/>
  <c r="N11" i="4"/>
  <c r="O11" i="4"/>
  <c r="S11" i="4" s="1"/>
  <c r="J7" i="3"/>
  <c r="M10" i="4" s="1"/>
  <c r="N10" i="4" s="1"/>
  <c r="N8" i="4"/>
  <c r="O8" i="4"/>
  <c r="S8" i="4" s="1"/>
  <c r="N7" i="4"/>
  <c r="O7" i="4"/>
  <c r="S7" i="4" s="1"/>
  <c r="N6" i="4"/>
  <c r="Q6" i="4" s="1"/>
  <c r="U6" i="4" s="1"/>
  <c r="O6" i="4"/>
  <c r="J3" i="3"/>
  <c r="M5" i="4"/>
  <c r="N5" i="4" s="1"/>
  <c r="S69" i="4"/>
  <c r="R69" i="4"/>
  <c r="S68" i="4"/>
  <c r="R67" i="4"/>
  <c r="S64" i="4"/>
  <c r="R64" i="4"/>
  <c r="U63" i="4"/>
  <c r="S63" i="4"/>
  <c r="R63" i="4"/>
  <c r="T55" i="4"/>
  <c r="R55" i="4"/>
  <c r="U53" i="4"/>
  <c r="S53" i="4"/>
  <c r="R53" i="4"/>
  <c r="S51" i="4"/>
  <c r="R51" i="4"/>
  <c r="R48" i="4"/>
  <c r="S47" i="4"/>
  <c r="R47" i="4"/>
  <c r="T46" i="4"/>
  <c r="S46" i="4"/>
  <c r="T44" i="4"/>
  <c r="R42" i="4"/>
  <c r="S41" i="4"/>
  <c r="R41" i="4"/>
  <c r="U38" i="4"/>
  <c r="S38" i="4"/>
  <c r="T36" i="4"/>
  <c r="S35" i="4"/>
  <c r="S34" i="4"/>
  <c r="R34" i="4"/>
  <c r="S31" i="4"/>
  <c r="R31" i="4"/>
  <c r="T27" i="4"/>
  <c r="R27" i="4"/>
  <c r="S26" i="4"/>
  <c r="S25" i="4"/>
  <c r="R25" i="4"/>
  <c r="S22" i="4"/>
  <c r="R22" i="4"/>
  <c r="T21" i="4"/>
  <c r="S13" i="4"/>
  <c r="R13" i="4"/>
  <c r="T12" i="4"/>
  <c r="R8" i="4"/>
  <c r="R7" i="4"/>
  <c r="S6" i="4"/>
  <c r="R6" i="4"/>
  <c r="J52" i="3"/>
  <c r="M69" i="4"/>
  <c r="K69" i="4"/>
  <c r="J51" i="3"/>
  <c r="M68" i="4" s="1"/>
  <c r="K68" i="4"/>
  <c r="J50" i="3"/>
  <c r="M67" i="4"/>
  <c r="K67" i="4"/>
  <c r="K66" i="4"/>
  <c r="K65" i="4"/>
  <c r="N65" i="4" s="1"/>
  <c r="J47" i="3"/>
  <c r="M64" i="4"/>
  <c r="K64" i="4"/>
  <c r="J46" i="3"/>
  <c r="M63" i="4"/>
  <c r="K63" i="4"/>
  <c r="K62" i="4"/>
  <c r="K61" i="4"/>
  <c r="K60" i="4"/>
  <c r="K59" i="4"/>
  <c r="K58" i="4"/>
  <c r="L57" i="4"/>
  <c r="K57" i="4"/>
  <c r="J44" i="3"/>
  <c r="M56" i="4" s="1"/>
  <c r="K56" i="4"/>
  <c r="J43" i="3"/>
  <c r="M55" i="4"/>
  <c r="L55" i="4"/>
  <c r="K55" i="4"/>
  <c r="J42" i="3"/>
  <c r="M54" i="4" s="1"/>
  <c r="K54" i="4"/>
  <c r="J41" i="3"/>
  <c r="M53" i="4"/>
  <c r="L53" i="4"/>
  <c r="K53" i="4"/>
  <c r="K52" i="4"/>
  <c r="J39" i="3"/>
  <c r="M51" i="4" s="1"/>
  <c r="K51" i="4"/>
  <c r="K50" i="4"/>
  <c r="K49" i="4"/>
  <c r="J37" i="3"/>
  <c r="M48" i="4" s="1"/>
  <c r="K48" i="4"/>
  <c r="J36" i="3"/>
  <c r="M47" i="4" s="1"/>
  <c r="L47" i="4"/>
  <c r="K47" i="4"/>
  <c r="J35" i="3"/>
  <c r="M46" i="4"/>
  <c r="K46" i="4"/>
  <c r="K45" i="4"/>
  <c r="L44" i="4"/>
  <c r="O44" i="4" s="1"/>
  <c r="S44" i="4" s="1"/>
  <c r="K44" i="4"/>
  <c r="J33" i="3"/>
  <c r="M43" i="4"/>
  <c r="K43" i="4"/>
  <c r="J32" i="3"/>
  <c r="M42" i="4" s="1"/>
  <c r="K42" i="4"/>
  <c r="J31" i="3"/>
  <c r="M41" i="4" s="1"/>
  <c r="K41" i="4"/>
  <c r="J30" i="3"/>
  <c r="M40" i="4"/>
  <c r="L40" i="4"/>
  <c r="K40" i="4"/>
  <c r="J29" i="3"/>
  <c r="M39" i="4" s="1"/>
  <c r="K39" i="4"/>
  <c r="J28" i="3"/>
  <c r="M38" i="4" s="1"/>
  <c r="K38" i="4"/>
  <c r="K37" i="4"/>
  <c r="J26" i="3"/>
  <c r="M36" i="4"/>
  <c r="K36" i="4"/>
  <c r="J25" i="3"/>
  <c r="M35" i="4" s="1"/>
  <c r="K35" i="4"/>
  <c r="J24" i="3"/>
  <c r="M34" i="4"/>
  <c r="K34" i="4"/>
  <c r="K33" i="4"/>
  <c r="J22" i="3"/>
  <c r="M32" i="4"/>
  <c r="K32" i="4"/>
  <c r="J21" i="3"/>
  <c r="M31" i="4" s="1"/>
  <c r="K31" i="4"/>
  <c r="L30" i="4"/>
  <c r="K30" i="4"/>
  <c r="K29" i="4"/>
  <c r="N29" i="4" s="1"/>
  <c r="J19" i="3"/>
  <c r="M28" i="4" s="1"/>
  <c r="K28" i="4"/>
  <c r="J18" i="3"/>
  <c r="M27" i="4" s="1"/>
  <c r="K27" i="4"/>
  <c r="J17" i="3"/>
  <c r="M26" i="4" s="1"/>
  <c r="K26" i="4"/>
  <c r="J16" i="3"/>
  <c r="M25" i="4"/>
  <c r="K25" i="4"/>
  <c r="J15" i="3"/>
  <c r="M24" i="4" s="1"/>
  <c r="K24" i="4"/>
  <c r="J14" i="3"/>
  <c r="M23" i="4"/>
  <c r="K23" i="4"/>
  <c r="J13" i="3"/>
  <c r="M22" i="4" s="1"/>
  <c r="K22" i="4"/>
  <c r="K21" i="4"/>
  <c r="K20" i="4"/>
  <c r="N20" i="4" s="1"/>
  <c r="R20" i="4" s="1"/>
  <c r="L19" i="4"/>
  <c r="K19" i="4"/>
  <c r="K18" i="4"/>
  <c r="N18" i="4" s="1"/>
  <c r="R18" i="4" s="1"/>
  <c r="K17" i="4"/>
  <c r="K16" i="4"/>
  <c r="N16" i="4" s="1"/>
  <c r="L15" i="4"/>
  <c r="K15" i="4"/>
  <c r="K14" i="4"/>
  <c r="N14" i="4" s="1"/>
  <c r="J10" i="3"/>
  <c r="M13" i="4"/>
  <c r="K13" i="4"/>
  <c r="J9" i="3"/>
  <c r="M12" i="4" s="1"/>
  <c r="K12" i="4"/>
  <c r="J8" i="3"/>
  <c r="M11" i="4"/>
  <c r="K11" i="4"/>
  <c r="L10" i="4"/>
  <c r="K10" i="4"/>
  <c r="K9" i="4"/>
  <c r="J6" i="3"/>
  <c r="M8" i="4"/>
  <c r="K8" i="4"/>
  <c r="J5" i="3"/>
  <c r="M7" i="4" s="1"/>
  <c r="K7" i="4"/>
  <c r="J4" i="3"/>
  <c r="M6" i="4"/>
  <c r="K6" i="4"/>
  <c r="L5" i="4"/>
  <c r="K5" i="4"/>
  <c r="K4" i="4"/>
  <c r="K3" i="4"/>
  <c r="C74" i="4"/>
  <c r="L50" i="4" s="1"/>
  <c r="I54" i="3"/>
  <c r="H54" i="3"/>
  <c r="G54" i="3"/>
  <c r="F58" i="4"/>
  <c r="T58" i="4" s="1"/>
  <c r="F59" i="4"/>
  <c r="T59" i="4" s="1"/>
  <c r="F60" i="4"/>
  <c r="T60" i="4" s="1"/>
  <c r="F61" i="4"/>
  <c r="T61" i="4" s="1"/>
  <c r="F62" i="4"/>
  <c r="T62" i="4" s="1"/>
  <c r="F45" i="4"/>
  <c r="T45" i="4" s="1"/>
  <c r="F20" i="4"/>
  <c r="T20" i="4" s="1"/>
  <c r="F21" i="4"/>
  <c r="F15" i="4"/>
  <c r="T15" i="4" s="1"/>
  <c r="F16" i="4"/>
  <c r="T16" i="4" s="1"/>
  <c r="F17" i="4"/>
  <c r="T17" i="4" s="1"/>
  <c r="F10" i="4"/>
  <c r="T10" i="4" s="1"/>
  <c r="F4" i="4"/>
  <c r="T4" i="4" s="1"/>
  <c r="F5" i="4"/>
  <c r="T5" i="4" s="1"/>
  <c r="F69" i="4"/>
  <c r="T69" i="4" s="1"/>
  <c r="F68" i="4"/>
  <c r="T68" i="4" s="1"/>
  <c r="F67" i="4"/>
  <c r="T67" i="4" s="1"/>
  <c r="F66" i="4"/>
  <c r="T66" i="4" s="1"/>
  <c r="F65" i="4"/>
  <c r="T65" i="4" s="1"/>
  <c r="F64" i="4"/>
  <c r="T64" i="4" s="1"/>
  <c r="F63" i="4"/>
  <c r="T63" i="4" s="1"/>
  <c r="F57" i="4"/>
  <c r="T57" i="4" s="1"/>
  <c r="F56" i="4"/>
  <c r="T56" i="4" s="1"/>
  <c r="F55" i="4"/>
  <c r="F54" i="4"/>
  <c r="T54" i="4" s="1"/>
  <c r="F53" i="4"/>
  <c r="T53" i="4" s="1"/>
  <c r="F52" i="4"/>
  <c r="T52" i="4" s="1"/>
  <c r="F51" i="4"/>
  <c r="T51" i="4" s="1"/>
  <c r="F49" i="4"/>
  <c r="T49" i="4" s="1"/>
  <c r="F48" i="4"/>
  <c r="T48" i="4" s="1"/>
  <c r="F47" i="4"/>
  <c r="T47" i="4" s="1"/>
  <c r="F46" i="4"/>
  <c r="F44" i="4"/>
  <c r="F43" i="4"/>
  <c r="T43" i="4" s="1"/>
  <c r="F42" i="4"/>
  <c r="T42" i="4" s="1"/>
  <c r="F41" i="4"/>
  <c r="T41" i="4" s="1"/>
  <c r="F40" i="4"/>
  <c r="T40" i="4" s="1"/>
  <c r="F39" i="4"/>
  <c r="T39" i="4" s="1"/>
  <c r="F38" i="4"/>
  <c r="T38" i="4" s="1"/>
  <c r="F37" i="4"/>
  <c r="T37" i="4" s="1"/>
  <c r="F36" i="4"/>
  <c r="F35" i="4"/>
  <c r="T35" i="4" s="1"/>
  <c r="F34" i="4"/>
  <c r="T34" i="4" s="1"/>
  <c r="F33" i="4"/>
  <c r="T33" i="4" s="1"/>
  <c r="F32" i="4"/>
  <c r="T32" i="4" s="1"/>
  <c r="F31" i="4"/>
  <c r="T31" i="4" s="1"/>
  <c r="F29" i="4"/>
  <c r="T29" i="4" s="1"/>
  <c r="F28" i="4"/>
  <c r="T28" i="4" s="1"/>
  <c r="F27" i="4"/>
  <c r="F26" i="4"/>
  <c r="T26" i="4" s="1"/>
  <c r="F25" i="4"/>
  <c r="T25" i="4" s="1"/>
  <c r="F24" i="4"/>
  <c r="T24" i="4" s="1"/>
  <c r="F23" i="4"/>
  <c r="T23" i="4" s="1"/>
  <c r="F22" i="4"/>
  <c r="T22" i="4" s="1"/>
  <c r="F19" i="4"/>
  <c r="T19" i="4" s="1"/>
  <c r="F14" i="4"/>
  <c r="T14" i="4" s="1"/>
  <c r="F13" i="4"/>
  <c r="T13" i="4" s="1"/>
  <c r="F12" i="4"/>
  <c r="F11" i="4"/>
  <c r="T11" i="4" s="1"/>
  <c r="F9" i="4"/>
  <c r="T9" i="4" s="1"/>
  <c r="F8" i="4"/>
  <c r="T8" i="4" s="1"/>
  <c r="F7" i="4"/>
  <c r="T7" i="4" s="1"/>
  <c r="F6" i="4"/>
  <c r="T6" i="4" s="1"/>
  <c r="J71" i="4"/>
  <c r="I71" i="4"/>
  <c r="H71" i="4"/>
  <c r="G71" i="4"/>
  <c r="F3" i="4"/>
  <c r="T3" i="4" s="1"/>
  <c r="E71" i="4"/>
  <c r="D71" i="4"/>
  <c r="U54" i="3"/>
  <c r="T54" i="3"/>
  <c r="D54" i="3"/>
  <c r="F54" i="3"/>
  <c r="C54" i="3"/>
  <c r="Q7" i="4" l="1"/>
  <c r="U7" i="4" s="1"/>
  <c r="Q11" i="4"/>
  <c r="U11" i="4" s="1"/>
  <c r="M19" i="4"/>
  <c r="N19" i="4" s="1"/>
  <c r="Q24" i="4"/>
  <c r="U24" i="4" s="1"/>
  <c r="Q32" i="4"/>
  <c r="U32" i="4" s="1"/>
  <c r="Q8" i="4"/>
  <c r="U8" i="4" s="1"/>
  <c r="M21" i="4"/>
  <c r="Q36" i="4"/>
  <c r="U36" i="4" s="1"/>
  <c r="Q40" i="4"/>
  <c r="U40" i="4" s="1"/>
  <c r="Q67" i="4"/>
  <c r="U67" i="4" s="1"/>
  <c r="O54" i="3"/>
  <c r="W54" i="3" s="1"/>
  <c r="N37" i="4"/>
  <c r="N49" i="4"/>
  <c r="R49" i="4" s="1"/>
  <c r="R35" i="4"/>
  <c r="R39" i="4"/>
  <c r="Q28" i="4"/>
  <c r="U28" i="4" s="1"/>
  <c r="M58" i="4"/>
  <c r="N58" i="4" s="1"/>
  <c r="O58" i="4" s="1"/>
  <c r="S58" i="4" s="1"/>
  <c r="R11" i="4"/>
  <c r="R43" i="4"/>
  <c r="M9" i="4"/>
  <c r="Q25" i="4"/>
  <c r="U25" i="4" s="1"/>
  <c r="Q64" i="4"/>
  <c r="U64" i="4" s="1"/>
  <c r="W7" i="3"/>
  <c r="N21" i="4"/>
  <c r="R21" i="4" s="1"/>
  <c r="R36" i="4"/>
  <c r="Q26" i="4"/>
  <c r="U26" i="4" s="1"/>
  <c r="M60" i="4"/>
  <c r="N60" i="4" s="1"/>
  <c r="R60" i="4" s="1"/>
  <c r="Q51" i="4"/>
  <c r="U51" i="4" s="1"/>
  <c r="R5" i="4"/>
  <c r="O5" i="4"/>
  <c r="S5" i="4" s="1"/>
  <c r="R37" i="4"/>
  <c r="R16" i="4"/>
  <c r="O10" i="4"/>
  <c r="S10" i="4" s="1"/>
  <c r="R10" i="4"/>
  <c r="R29" i="4"/>
  <c r="Q29" i="4"/>
  <c r="U29" i="4" s="1"/>
  <c r="R65" i="4"/>
  <c r="R14" i="4"/>
  <c r="O16" i="4"/>
  <c r="S16" i="4" s="1"/>
  <c r="Q20" i="4"/>
  <c r="U20" i="4" s="1"/>
  <c r="Q56" i="4"/>
  <c r="U56" i="4" s="1"/>
  <c r="N50" i="4"/>
  <c r="O50" i="4" s="1"/>
  <c r="S50" i="4" s="1"/>
  <c r="E54" i="3"/>
  <c r="F71" i="4"/>
  <c r="L62" i="4"/>
  <c r="L58" i="4"/>
  <c r="L51" i="4"/>
  <c r="L48" i="4"/>
  <c r="L46" i="4"/>
  <c r="L43" i="4"/>
  <c r="L41" i="4"/>
  <c r="L39" i="4"/>
  <c r="L32" i="4"/>
  <c r="L29" i="4"/>
  <c r="L6" i="4"/>
  <c r="L8" i="4"/>
  <c r="L11" i="4"/>
  <c r="L13" i="4"/>
  <c r="L16" i="4"/>
  <c r="L20" i="4"/>
  <c r="L23" i="4"/>
  <c r="L25" i="4"/>
  <c r="L27" i="4"/>
  <c r="L35" i="4"/>
  <c r="L37" i="4"/>
  <c r="L42" i="4"/>
  <c r="N45" i="4"/>
  <c r="O45" i="4" s="1"/>
  <c r="S45" i="4" s="1"/>
  <c r="L63" i="4"/>
  <c r="L65" i="4"/>
  <c r="L68" i="4"/>
  <c r="O20" i="4"/>
  <c r="S20" i="4" s="1"/>
  <c r="O29" i="4"/>
  <c r="S29" i="4" s="1"/>
  <c r="N44" i="4"/>
  <c r="L45" i="4"/>
  <c r="L59" i="4"/>
  <c r="M4" i="4"/>
  <c r="M3" i="4"/>
  <c r="Q23" i="4"/>
  <c r="U23" i="4" s="1"/>
  <c r="Q41" i="4"/>
  <c r="U41" i="4" s="1"/>
  <c r="N3" i="4"/>
  <c r="O3" i="4" s="1"/>
  <c r="S3" i="4" s="1"/>
  <c r="L54" i="4"/>
  <c r="L66" i="4"/>
  <c r="O14" i="4"/>
  <c r="S14" i="4" s="1"/>
  <c r="N62" i="4"/>
  <c r="O62" i="4" s="1"/>
  <c r="S62" i="4" s="1"/>
  <c r="N30" i="4"/>
  <c r="L17" i="4"/>
  <c r="L33" i="4"/>
  <c r="O60" i="4"/>
  <c r="S60" i="4" s="1"/>
  <c r="N4" i="4"/>
  <c r="O4" i="4" s="1"/>
  <c r="S4" i="4" s="1"/>
  <c r="L60" i="4"/>
  <c r="R23" i="4"/>
  <c r="R28" i="4"/>
  <c r="R32" i="4"/>
  <c r="N9" i="4"/>
  <c r="Q48" i="4"/>
  <c r="U48" i="4" s="1"/>
  <c r="O65" i="4"/>
  <c r="S65" i="4" s="1"/>
  <c r="Q18" i="4"/>
  <c r="U18" i="4" s="1"/>
  <c r="L3" i="4"/>
  <c r="L21" i="4"/>
  <c r="L38" i="4"/>
  <c r="L31" i="4"/>
  <c r="L4" i="4"/>
  <c r="L7" i="4"/>
  <c r="L9" i="4"/>
  <c r="L12" i="4"/>
  <c r="L14" i="4"/>
  <c r="L18" i="4"/>
  <c r="L22" i="4"/>
  <c r="L24" i="4"/>
  <c r="L26" i="4"/>
  <c r="L28" i="4"/>
  <c r="L34" i="4"/>
  <c r="L36" i="4"/>
  <c r="L52" i="4"/>
  <c r="L64" i="4"/>
  <c r="L67" i="4"/>
  <c r="L69" i="4"/>
  <c r="Q12" i="4"/>
  <c r="U12" i="4" s="1"/>
  <c r="O37" i="4"/>
  <c r="S37" i="4" s="1"/>
  <c r="Q46" i="4"/>
  <c r="U46" i="4" s="1"/>
  <c r="M61" i="4"/>
  <c r="N61" i="4" s="1"/>
  <c r="M59" i="4"/>
  <c r="N59" i="4" s="1"/>
  <c r="M57" i="4"/>
  <c r="N57" i="4" s="1"/>
  <c r="O18" i="4"/>
  <c r="S18" i="4" s="1"/>
  <c r="L56" i="4"/>
  <c r="L49" i="4"/>
  <c r="L61" i="4"/>
  <c r="R38" i="4"/>
  <c r="R68" i="4"/>
  <c r="O49" i="4"/>
  <c r="S49" i="4" s="1"/>
  <c r="Q54" i="3"/>
  <c r="R54" i="3"/>
  <c r="M15" i="4"/>
  <c r="N15" i="4" s="1"/>
  <c r="S54" i="3"/>
  <c r="X54" i="3" s="1"/>
  <c r="W55" i="3"/>
  <c r="R19" i="4" l="1"/>
  <c r="O19" i="4"/>
  <c r="S19" i="4" s="1"/>
  <c r="O21" i="4"/>
  <c r="S21" i="4" s="1"/>
  <c r="Q49" i="4"/>
  <c r="U49" i="4" s="1"/>
  <c r="O15" i="4"/>
  <c r="S15" i="4" s="1"/>
  <c r="R15" i="4"/>
  <c r="O61" i="4"/>
  <c r="S61" i="4" s="1"/>
  <c r="Q61" i="4"/>
  <c r="U61" i="4" s="1"/>
  <c r="R61" i="4"/>
  <c r="R57" i="4"/>
  <c r="O57" i="4"/>
  <c r="S57" i="4" s="1"/>
  <c r="Q59" i="4"/>
  <c r="U59" i="4" s="1"/>
  <c r="R59" i="4"/>
  <c r="O59" i="4"/>
  <c r="S59" i="4" s="1"/>
  <c r="R9" i="4"/>
  <c r="O33" i="4"/>
  <c r="S33" i="4" s="1"/>
  <c r="N33" i="4"/>
  <c r="Q3" i="4"/>
  <c r="U3" i="4" s="1"/>
  <c r="R3" i="4"/>
  <c r="O17" i="4"/>
  <c r="S17" i="4" s="1"/>
  <c r="Q60" i="4"/>
  <c r="U60" i="4" s="1"/>
  <c r="Q37" i="4"/>
  <c r="U37" i="4" s="1"/>
  <c r="R30" i="4"/>
  <c r="Q44" i="4"/>
  <c r="U44" i="4" s="1"/>
  <c r="R44" i="4"/>
  <c r="Q45" i="4"/>
  <c r="U45" i="4" s="1"/>
  <c r="R45" i="4"/>
  <c r="Q62" i="4"/>
  <c r="U62" i="4" s="1"/>
  <c r="R62" i="4"/>
  <c r="Q14" i="4"/>
  <c r="U14" i="4" s="1"/>
  <c r="O52" i="4"/>
  <c r="S52" i="4" s="1"/>
  <c r="Q58" i="4"/>
  <c r="U58" i="4" s="1"/>
  <c r="R58" i="4"/>
  <c r="Q65" i="4"/>
  <c r="U65" i="4" s="1"/>
  <c r="Q10" i="4"/>
  <c r="U10" i="4" s="1"/>
  <c r="Q5" i="4"/>
  <c r="U5" i="4" s="1"/>
  <c r="O9" i="4"/>
  <c r="S9" i="4" s="1"/>
  <c r="R50" i="4"/>
  <c r="Q50" i="4"/>
  <c r="U50" i="4" s="1"/>
  <c r="R4" i="4"/>
  <c r="Q4" i="4"/>
  <c r="U4" i="4" s="1"/>
  <c r="O66" i="4"/>
  <c r="S66" i="4" s="1"/>
  <c r="O30" i="4"/>
  <c r="S30" i="4" s="1"/>
  <c r="Q16" i="4"/>
  <c r="U16" i="4" s="1"/>
  <c r="Q21" i="4"/>
  <c r="U21" i="4" s="1"/>
  <c r="Q15" i="4" l="1"/>
  <c r="U15" i="4" s="1"/>
  <c r="Q19" i="4"/>
  <c r="U19" i="4" s="1"/>
  <c r="N17" i="4"/>
  <c r="Q33" i="4"/>
  <c r="U33" i="4" s="1"/>
  <c r="R33" i="4"/>
  <c r="Q9" i="4"/>
  <c r="U9" i="4" s="1"/>
  <c r="N66" i="4"/>
  <c r="N52" i="4"/>
  <c r="Q30" i="4"/>
  <c r="U30" i="4" s="1"/>
  <c r="Q57" i="4"/>
  <c r="U57" i="4" s="1"/>
  <c r="R17" i="4" l="1"/>
  <c r="Q17" i="4"/>
  <c r="U17" i="4" s="1"/>
  <c r="R52" i="4"/>
  <c r="Q52" i="4"/>
  <c r="U52" i="4" s="1"/>
  <c r="Q66" i="4"/>
  <c r="U66" i="4" s="1"/>
  <c r="R66" i="4"/>
</calcChain>
</file>

<file path=xl/sharedStrings.xml><?xml version="1.0" encoding="utf-8"?>
<sst xmlns="http://schemas.openxmlformats.org/spreadsheetml/2006/main" count="606" uniqueCount="186">
  <si>
    <t>Votes</t>
  </si>
  <si>
    <t>Total</t>
  </si>
  <si>
    <t xml:space="preserve"> </t>
  </si>
  <si>
    <t>Actual Seats</t>
  </si>
  <si>
    <t>State</t>
  </si>
  <si>
    <t>**</t>
  </si>
  <si>
    <t>REP</t>
  </si>
  <si>
    <t>DEM</t>
  </si>
  <si>
    <t>OTH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</si>
  <si>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</si>
  <si>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</si>
  <si>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</si>
  <si>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</si>
  <si>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</si>
  <si>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</si>
  <si>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</si>
  <si>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</si>
  <si>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</si>
  <si>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</si>
  <si>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</si>
  <si>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</si>
  <si>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</si>
  <si>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</si>
  <si>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</si>
  <si>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</si>
  <si>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</si>
  <si>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</si>
  <si>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</si>
  <si>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</si>
  <si>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</si>
  <si>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</si>
  <si>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</si>
  <si>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</si>
  <si>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</si>
  <si>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</si>
  <si>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</si>
  <si>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</si>
  <si>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</si>
  <si>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</si>
  <si>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</si>
  <si>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</si>
  <si>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</si>
  <si>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</si>
  <si>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</si>
  <si>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</si>
  <si>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</si>
  <si>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</si>
  <si>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</si>
  <si>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</si>
  <si>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</si>
  <si>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</si>
  <si>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</si>
  <si>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</si>
  <si>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</si>
  <si>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</si>
  <si>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</si>
  <si>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</si>
  <si>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</si>
  <si>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</si>
  <si>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</si>
  <si>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</si>
  <si>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</si>
  <si>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</si>
  <si>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</si>
  <si>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</si>
  <si>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</si>
  <si>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</si>
  <si>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</si>
  <si>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</si>
  <si>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</si>
  <si>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</si>
  <si>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</si>
  <si>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</si>
  <si>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</si>
  <si>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</si>
  <si>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</si>
  <si>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</si>
  <si>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</si>
  <si>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</si>
  <si>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</si>
  <si>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</si>
  <si>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</si>
  <si>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</si>
  <si>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</si>
  <si>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</si>
  <si>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</si>
  <si>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</si>
  <si>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</si>
  <si>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</si>
  <si>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</si>
  <si>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</si>
  <si>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</si>
  <si>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</si>
  <si>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</si>
  <si>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</si>
  <si>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</si>
  <si>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</si>
  <si>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</si>
  <si>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</si>
  <si>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</si>
  <si>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</si>
  <si>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</si>
  <si>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</si>
  <si>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</si>
  <si>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</si>
  <si>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</si>
  <si>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</si>
  <si>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</si>
  <si>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</si>
  <si>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</si>
  <si>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</si>
  <si>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</si>
  <si>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</si>
  <si>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</si>
  <si>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</si>
  <si>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</si>
  <si>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</si>
  <si>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</si>
  <si>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</si>
  <si>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</si>
  <si>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</si>
  <si>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1st</t>
  </si>
  <si>
    <t>n/a</t>
  </si>
  <si>
    <t>4th</t>
  </si>
  <si>
    <t>21st</t>
  </si>
  <si>
    <t>6th</t>
  </si>
  <si>
    <t>17th</t>
  </si>
  <si>
    <t>22nd</t>
  </si>
  <si>
    <t>Votes not reported.</t>
  </si>
  <si>
    <t>9th</t>
  </si>
  <si>
    <t>11th</t>
  </si>
  <si>
    <t>5th</t>
  </si>
  <si>
    <t>7th</t>
  </si>
  <si>
    <t>8th</t>
  </si>
  <si>
    <t>12th</t>
  </si>
  <si>
    <t>29th</t>
  </si>
  <si>
    <t>2nd</t>
  </si>
  <si>
    <t>13th</t>
  </si>
  <si>
    <t>24th</t>
  </si>
  <si>
    <t>31st</t>
  </si>
  <si>
    <t>Grand Total</t>
  </si>
  <si>
    <t>Uncontested</t>
  </si>
  <si>
    <t>Contested</t>
  </si>
  <si>
    <t>TOT3</t>
  </si>
  <si>
    <t>REP3</t>
  </si>
  <si>
    <t>DEM3</t>
  </si>
  <si>
    <t>AVG Votes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</si>
  <si>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</si>
  <si>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</si>
  <si>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</si>
  <si>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</si>
  <si>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</si>
  <si>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</si>
  <si>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</si>
  <si>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</si>
  <si>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</si>
  <si>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</si>
  <si>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</si>
  <si>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</si>
  <si>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Sum of REP4</t>
  </si>
  <si>
    <t>Sum of DEM4</t>
  </si>
  <si>
    <t>Sum of OTH4</t>
  </si>
  <si>
    <t>Sum of TOT4</t>
  </si>
  <si>
    <t>Imputed Vote Changes</t>
  </si>
  <si>
    <t xml:space="preserve">          Revised Votes</t>
  </si>
  <si>
    <t>REP5</t>
  </si>
  <si>
    <t>DEM5</t>
  </si>
  <si>
    <t>OTH5</t>
  </si>
  <si>
    <t>TOT5</t>
  </si>
  <si>
    <t xml:space="preserve">         Percent Shares</t>
  </si>
  <si>
    <t>VOTE_%</t>
  </si>
  <si>
    <t>SEAT_%</t>
  </si>
  <si>
    <t>count</t>
  </si>
  <si>
    <t>average</t>
  </si>
  <si>
    <t>threshold</t>
  </si>
  <si>
    <t>Super small # =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</si>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</sst>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  <font>
      <b/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4" fillId="0" borderId="0" xfId="0" applyFont="1" applyFill="1"/>
    <xf numFmtId="0" fontId="6" fillId="2" borderId="0" xfId="0" applyFont="1" applyFill="1"/>
    <xf numFmtId="3" fontId="6" fillId="2" borderId="1" xfId="0" applyNumberFormat="1" applyFont="1" applyFill="1" applyBorder="1"/>
    <xf numFmtId="3" fontId="6" fillId="2" borderId="0" xfId="0" applyNumberFormat="1" applyFont="1" applyFill="1" applyAlignment="1">
      <alignment horizontal="center"/>
    </xf>
    <xf numFmtId="3" fontId="6" fillId="2" borderId="0" xfId="0" applyNumberFormat="1" applyFont="1" applyFill="1"/>
    <xf numFmtId="0" fontId="6" fillId="2" borderId="1" xfId="0" applyFont="1" applyFill="1" applyBorder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1" xfId="0" applyFont="1" applyFill="1" applyBorder="1" applyAlignment="1"/>
    <xf numFmtId="0" fontId="6" fillId="0" borderId="0" xfId="0" applyFont="1" applyFill="1"/>
    <xf numFmtId="0" fontId="6" fillId="2" borderId="0" xfId="0" applyFont="1" applyFill="1" applyBorder="1"/>
    <xf numFmtId="0" fontId="7" fillId="2" borderId="0" xfId="0" applyFont="1" applyFill="1"/>
    <xf numFmtId="3" fontId="6" fillId="2" borderId="0" xfId="0" applyNumberFormat="1" applyFont="1" applyFill="1" applyBorder="1"/>
    <xf numFmtId="0" fontId="5" fillId="0" borderId="0" xfId="0" applyFont="1" applyFill="1" applyBorder="1"/>
    <xf numFmtId="3" fontId="0" fillId="0" borderId="1" xfId="0" applyNumberFormat="1" applyBorder="1"/>
    <xf numFmtId="3" fontId="4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/>
    <xf numFmtId="0" fontId="0" fillId="0" borderId="1" xfId="0" applyFill="1" applyBorder="1"/>
    <xf numFmtId="0" fontId="3" fillId="0" borderId="2" xfId="0" applyFont="1" applyFill="1" applyBorder="1"/>
    <xf numFmtId="3" fontId="3" fillId="0" borderId="3" xfId="0" applyNumberFormat="1" applyFont="1" applyFill="1" applyBorder="1"/>
    <xf numFmtId="3" fontId="3" fillId="0" borderId="2" xfId="0" applyNumberFormat="1" applyFont="1" applyFill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 applyBorder="1"/>
    <xf numFmtId="3" fontId="8" fillId="0" borderId="2" xfId="0" applyNumberFormat="1" applyFont="1" applyFill="1" applyBorder="1"/>
    <xf numFmtId="0" fontId="0" fillId="0" borderId="0" xfId="0" applyFont="1" applyFill="1"/>
    <xf numFmtId="0" fontId="6" fillId="2" borderId="0" xfId="0" applyFont="1" applyFill="1" applyProtection="1"/>
    <xf numFmtId="3" fontId="6" fillId="2" borderId="1" xfId="0" applyNumberFormat="1" applyFont="1" applyFill="1" applyBorder="1" applyProtection="1"/>
    <xf numFmtId="3" fontId="6" fillId="2" borderId="0" xfId="0" applyNumberFormat="1" applyFont="1" applyFill="1" applyAlignment="1" applyProtection="1">
      <alignment horizontal="center"/>
    </xf>
    <xf numFmtId="3" fontId="7" fillId="2" borderId="0" xfId="0" applyNumberFormat="1" applyFont="1" applyFill="1" applyProtection="1"/>
    <xf numFmtId="3" fontId="6" fillId="2" borderId="0" xfId="0" applyNumberFormat="1" applyFont="1" applyFill="1" applyProtection="1"/>
    <xf numFmtId="0" fontId="6" fillId="2" borderId="1" xfId="0" applyFont="1" applyFill="1" applyBorder="1" applyAlignment="1" applyProtection="1"/>
    <xf numFmtId="0" fontId="6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/>
    <xf numFmtId="0" fontId="6" fillId="2" borderId="0" xfId="0" applyFont="1" applyFill="1" applyBorder="1" applyProtection="1"/>
    <xf numFmtId="0" fontId="6" fillId="2" borderId="1" xfId="0" applyFont="1" applyFill="1" applyBorder="1" applyProtection="1"/>
    <xf numFmtId="0" fontId="7" fillId="2" borderId="0" xfId="0" applyFont="1" applyFill="1" applyProtection="1"/>
    <xf numFmtId="3" fontId="6" fillId="2" borderId="0" xfId="0" applyNumberFormat="1" applyFont="1" applyFill="1" applyBorder="1" applyProtection="1"/>
    <xf numFmtId="3" fontId="0" fillId="3" borderId="1" xfId="0" applyNumberFormat="1" applyFill="1" applyBorder="1" applyProtection="1"/>
    <xf numFmtId="3" fontId="0" fillId="3" borderId="0" xfId="0" applyNumberFormat="1" applyFill="1" applyBorder="1" applyProtection="1"/>
    <xf numFmtId="3" fontId="4" fillId="3" borderId="0" xfId="0" applyNumberFormat="1" applyFont="1" applyFill="1" applyBorder="1" applyProtection="1"/>
    <xf numFmtId="0" fontId="0" fillId="3" borderId="1" xfId="0" applyFont="1" applyFill="1" applyBorder="1" applyProtection="1"/>
    <xf numFmtId="0" fontId="0" fillId="3" borderId="0" xfId="0" applyFont="1" applyFill="1" applyBorder="1" applyProtection="1"/>
    <xf numFmtId="0" fontId="0" fillId="3" borderId="1" xfId="0" applyFill="1" applyBorder="1"/>
    <xf numFmtId="3" fontId="3" fillId="0" borderId="3" xfId="0" applyNumberFormat="1" applyFont="1" applyBorder="1"/>
    <xf numFmtId="3" fontId="3" fillId="0" borderId="2" xfId="0" applyNumberFormat="1" applyFont="1" applyBorder="1"/>
    <xf numFmtId="0" fontId="4" fillId="0" borderId="0" xfId="0" applyFont="1"/>
    <xf numFmtId="3" fontId="0" fillId="0" borderId="1" xfId="0" applyNumberFormat="1" applyFill="1" applyBorder="1" applyProtection="1"/>
    <xf numFmtId="3" fontId="0" fillId="0" borderId="0" xfId="0" applyNumberFormat="1" applyFill="1" applyBorder="1" applyProtection="1"/>
    <xf numFmtId="3" fontId="4" fillId="0" borderId="0" xfId="0" applyNumberFormat="1" applyFont="1" applyFill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ill="1" applyBorder="1"/>
    <xf numFmtId="0" fontId="0" fillId="0" borderId="1" xfId="0" applyFill="1" applyBorder="1" applyProtection="1"/>
    <xf numFmtId="0" fontId="0" fillId="3" borderId="0" xfId="0" applyFill="1" applyBorder="1" applyProtection="1"/>
    <xf numFmtId="0" fontId="0" fillId="3" borderId="1" xfId="0" applyFill="1" applyBorder="1" applyProtection="1"/>
    <xf numFmtId="0" fontId="0" fillId="3" borderId="0" xfId="0" applyFill="1" applyBorder="1"/>
    <xf numFmtId="0" fontId="0" fillId="0" borderId="0" xfId="0" pivotButton="1"/>
    <xf numFmtId="3" fontId="5" fillId="4" borderId="1" xfId="0" applyNumberFormat="1" applyFont="1" applyFill="1" applyBorder="1" applyProtection="1">
      <protection locked="0"/>
    </xf>
    <xf numFmtId="3" fontId="5" fillId="4" borderId="0" xfId="0" applyNumberFormat="1" applyFont="1" applyFill="1" applyBorder="1" applyAlignment="1" applyProtection="1">
      <alignment horizontal="center"/>
      <protection locked="0"/>
    </xf>
    <xf numFmtId="3" fontId="5" fillId="4" borderId="0" xfId="0" applyNumberFormat="1" applyFont="1" applyFill="1" applyBorder="1" applyProtection="1">
      <protection locked="0"/>
    </xf>
    <xf numFmtId="3" fontId="6" fillId="4" borderId="4" xfId="0" applyNumberFormat="1" applyFont="1" applyFill="1" applyBorder="1" applyProtection="1">
      <protection locked="0"/>
    </xf>
    <xf numFmtId="3" fontId="0" fillId="0" borderId="0" xfId="0" applyNumberFormat="1" applyBorder="1"/>
    <xf numFmtId="3" fontId="0" fillId="0" borderId="4" xfId="0" applyNumberFormat="1" applyBorder="1"/>
    <xf numFmtId="3" fontId="3" fillId="0" borderId="5" xfId="0" applyNumberFormat="1" applyFont="1" applyFill="1" applyBorder="1"/>
    <xf numFmtId="3" fontId="6" fillId="4" borderId="1" xfId="0" applyNumberFormat="1" applyFont="1" applyFill="1" applyBorder="1" applyProtection="1">
      <protection locked="0"/>
    </xf>
    <xf numFmtId="3" fontId="6" fillId="4" borderId="0" xfId="0" applyNumberFormat="1" applyFont="1" applyFill="1" applyBorder="1" applyProtection="1">
      <protection locked="0"/>
    </xf>
    <xf numFmtId="3" fontId="6" fillId="4" borderId="0" xfId="0" applyNumberFormat="1" applyFont="1" applyFill="1" applyBorder="1" applyAlignment="1" applyProtection="1">
      <alignment horizontal="right"/>
      <protection locked="0"/>
    </xf>
    <xf numFmtId="3" fontId="6" fillId="4" borderId="0" xfId="0" applyNumberFormat="1" applyFont="1" applyFill="1" applyBorder="1" applyAlignment="1" applyProtection="1">
      <alignment horizontal="center"/>
      <protection locked="0"/>
    </xf>
    <xf numFmtId="9" fontId="0" fillId="0" borderId="1" xfId="0" applyNumberFormat="1" applyFont="1" applyBorder="1" applyProtection="1"/>
    <xf numFmtId="9" fontId="0" fillId="0" borderId="0" xfId="0" applyNumberFormat="1" applyFont="1" applyBorder="1" applyProtection="1"/>
    <xf numFmtId="3" fontId="0" fillId="0" borderId="0" xfId="0" applyNumberFormat="1" applyFont="1" applyBorder="1" applyProtection="1"/>
    <xf numFmtId="3" fontId="0" fillId="0" borderId="1" xfId="0" applyNumberFormat="1" applyFont="1" applyBorder="1" applyProtection="1"/>
    <xf numFmtId="9" fontId="0" fillId="0" borderId="1" xfId="0" applyNumberFormat="1" applyFont="1" applyFill="1" applyBorder="1" applyProtection="1"/>
    <xf numFmtId="9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  <xf numFmtId="3" fontId="0" fillId="0" borderId="1" xfId="0" applyNumberFormat="1" applyFont="1" applyFill="1" applyBorder="1" applyProtection="1"/>
    <xf numFmtId="9" fontId="0" fillId="3" borderId="1" xfId="0" applyNumberFormat="1" applyFont="1" applyFill="1" applyBorder="1" applyProtection="1"/>
    <xf numFmtId="9" fontId="0" fillId="3" borderId="0" xfId="0" applyNumberFormat="1" applyFont="1" applyFill="1" applyBorder="1" applyProtection="1"/>
    <xf numFmtId="3" fontId="0" fillId="3" borderId="0" xfId="0" applyNumberFormat="1" applyFont="1" applyFill="1" applyBorder="1" applyProtection="1"/>
    <xf numFmtId="3" fontId="0" fillId="3" borderId="1" xfId="0" applyNumberFormat="1" applyFont="1" applyFill="1" applyBorder="1" applyProtection="1"/>
    <xf numFmtId="3" fontId="0" fillId="0" borderId="1" xfId="0" applyNumberFormat="1" applyFont="1" applyBorder="1"/>
    <xf numFmtId="3" fontId="0" fillId="0" borderId="0" xfId="0" applyNumberFormat="1" applyFont="1" applyBorder="1"/>
    <xf numFmtId="9" fontId="0" fillId="0" borderId="0" xfId="0" applyNumberFormat="1"/>
    <xf numFmtId="0" fontId="0" fillId="5" borderId="0" xfId="0" applyFill="1" applyBorder="1" applyProtection="1"/>
    <xf numFmtId="0" fontId="0" fillId="5" borderId="1" xfId="0" applyFill="1" applyBorder="1" applyProtection="1"/>
    <xf numFmtId="3" fontId="0" fillId="5" borderId="1" xfId="0" applyNumberFormat="1" applyFill="1" applyBorder="1" applyProtection="1"/>
    <xf numFmtId="3" fontId="0" fillId="5" borderId="0" xfId="0" applyNumberFormat="1" applyFill="1" applyBorder="1" applyProtection="1"/>
    <xf numFmtId="3" fontId="4" fillId="5" borderId="0" xfId="0" applyNumberFormat="1" applyFont="1" applyFill="1" applyBorder="1" applyProtection="1"/>
    <xf numFmtId="0" fontId="0" fillId="5" borderId="1" xfId="0" applyFont="1" applyFill="1" applyBorder="1" applyProtection="1"/>
    <xf numFmtId="0" fontId="0" fillId="5" borderId="0" xfId="0" applyFont="1" applyFill="1" applyBorder="1" applyProtection="1"/>
    <xf numFmtId="9" fontId="0" fillId="5" borderId="1" xfId="0" applyNumberFormat="1" applyFont="1" applyFill="1" applyBorder="1" applyProtection="1"/>
    <xf numFmtId="9" fontId="0" fillId="5" borderId="0" xfId="0" applyNumberFormat="1" applyFont="1" applyFill="1" applyBorder="1" applyProtection="1"/>
    <xf numFmtId="3" fontId="0" fillId="5" borderId="0" xfId="0" applyNumberFormat="1" applyFont="1" applyFill="1" applyBorder="1" applyProtection="1"/>
    <xf numFmtId="3" fontId="0" fillId="5" borderId="1" xfId="0" applyNumberFormat="1" applyFont="1" applyFill="1" applyBorder="1" applyProtection="1"/>
    <xf numFmtId="0" fontId="0" fillId="5" borderId="1" xfId="0" applyFill="1" applyBorder="1"/>
    <xf numFmtId="0" fontId="0" fillId="5" borderId="0" xfId="0" applyFill="1" applyBorder="1"/>
    <xf numFmtId="0" fontId="4" fillId="0" borderId="0" xfId="0" applyFont="1" applyBorder="1"/>
    <xf numFmtId="9" fontId="3" fillId="0" borderId="3" xfId="0" applyNumberFormat="1" applyFont="1" applyBorder="1" applyProtection="1"/>
    <xf numFmtId="9" fontId="3" fillId="0" borderId="2" xfId="0" applyNumberFormat="1" applyFont="1" applyBorder="1" applyProtection="1"/>
    <xf numFmtId="3" fontId="3" fillId="0" borderId="2" xfId="0" applyNumberFormat="1" applyFont="1" applyBorder="1" applyProtection="1"/>
    <xf numFmtId="3" fontId="3" fillId="0" borderId="3" xfId="0" applyNumberFormat="1" applyFont="1" applyBorder="1" applyProtection="1"/>
    <xf numFmtId="0" fontId="5" fillId="4" borderId="1" xfId="0" applyFont="1" applyFill="1" applyBorder="1" applyProtection="1">
      <protection locked="0"/>
    </xf>
    <xf numFmtId="0" fontId="5" fillId="4" borderId="0" xfId="0" applyFont="1" applyFill="1" applyBorder="1" applyProtection="1">
      <protection locked="0"/>
    </xf>
    <xf numFmtId="0" fontId="5" fillId="4" borderId="4" xfId="0" applyFont="1" applyFill="1" applyBorder="1" applyProtection="1">
      <protection locked="0"/>
    </xf>
    <xf numFmtId="3" fontId="0" fillId="0" borderId="1" xfId="0" applyNumberFormat="1" applyBorder="1" applyProtection="1"/>
    <xf numFmtId="3" fontId="0" fillId="0" borderId="0" xfId="0" applyNumberFormat="1" applyBorder="1" applyProtection="1"/>
    <xf numFmtId="3" fontId="4" fillId="0" borderId="0" xfId="0" applyNumberFormat="1" applyFont="1" applyBorder="1" applyProtection="1"/>
    <xf numFmtId="3" fontId="0" fillId="0" borderId="0" xfId="0" applyNumberFormat="1" applyProtection="1"/>
    <xf numFmtId="3" fontId="4" fillId="0" borderId="0" xfId="0" applyNumberFormat="1" applyFont="1" applyProtection="1"/>
    <xf numFmtId="3" fontId="3" fillId="0" borderId="3" xfId="0" applyNumberFormat="1" applyFont="1" applyFill="1" applyBorder="1" applyProtection="1"/>
    <xf numFmtId="3" fontId="3" fillId="0" borderId="2" xfId="0" applyNumberFormat="1" applyFont="1" applyFill="1" applyBorder="1" applyProtection="1"/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  <xf numFmtId="0" fontId="6" fillId="4" borderId="1" xfId="0" applyFont="1" applyFill="1" applyBorder="1" applyProtection="1">
      <protection locked="0"/>
    </xf>
    <xf numFmtId="0" fontId="6" fillId="4" borderId="0" xfId="0" applyFont="1" applyFill="1" applyProtection="1">
      <protection locked="0"/>
    </xf>
    <xf numFmtId="164" fontId="0" fillId="0" borderId="1" xfId="1" applyNumberFormat="1" applyFont="1" applyBorder="1" applyProtection="1">
      <protection locked="0"/>
    </xf>
    <xf numFmtId="164" fontId="0" fillId="0" borderId="0" xfId="1" applyNumberFormat="1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4" fontId="3" fillId="0" borderId="3" xfId="1" applyNumberFormat="1" applyFont="1" applyBorder="1" applyProtection="1">
      <protection locked="0"/>
    </xf>
    <xf numFmtId="164" fontId="3" fillId="0" borderId="2" xfId="1" applyNumberFormat="1" applyFont="1" applyBorder="1" applyProtection="1">
      <protection locked="0"/>
    </xf>
    <xf numFmtId="0" fontId="0" fillId="0" borderId="0" xfId="0" applyProtection="1"/>
    <xf numFmtId="165" fontId="0" fillId="0" borderId="0" xfId="0" applyNumberFormat="1"/>
  </cellXfs>
  <cellStyles count="3">
    <cellStyle name="Normal" xfId="0" builtinId="0"/>
    <cellStyle name="Percent" xfId="1" builtinId="5"/>
    <cellStyle name="Percent 2" xfId="2" xr:uid="{00000000-0005-0000-0000-000002000000}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72.355523726852" createdVersion="4" refreshedVersion="4" minRefreshableVersion="3" recordCount="67" xr:uid="{00000000-000A-0000-FFFF-FFFF09000000}">
  <cacheSource type="worksheet">
    <worksheetSource ref="A2:U69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05288"/>
    </cacheField>
    <cacheField name="DEM1" numFmtId="3">
      <sharedItems containsMixedTypes="1" containsNumber="1" containsInteger="1" minValue="0" maxValue="232649"/>
    </cacheField>
    <cacheField name="OTH1" numFmtId="3">
      <sharedItems containsMixedTypes="1" containsNumber="1" containsInteger="1" minValue="0" maxValue="116978"/>
    </cacheField>
    <cacheField name="TOT1" numFmtId="3">
      <sharedItems containsMixedTypes="1" containsNumber="1" containsInteger="1" minValue="0" maxValue="280390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148937.61538461538" maxValue="360341"/>
    </cacheField>
    <cacheField name="REP3" numFmtId="3">
      <sharedItems containsSemiMixedTypes="0" containsString="0" containsNumber="1" containsInteger="1" minValue="0" maxValue="205288"/>
    </cacheField>
    <cacheField name="DEM3" numFmtId="3">
      <sharedItems containsSemiMixedTypes="0" containsString="0" containsNumber="1" containsInteger="1" minValue="0" maxValue="232649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332356"/>
    </cacheField>
    <cacheField name="REP4" numFmtId="3">
      <sharedItems containsSemiMixedTypes="0" containsString="0" containsNumber="1" containsInteger="1" minValue="0" maxValue="150454" count="14">
        <n v="16604"/>
        <n v="0"/>
        <n v="64480"/>
        <n v="150454"/>
        <n v="1256"/>
        <n v="123289"/>
        <n v="69553"/>
        <n v="49410"/>
        <n v="22123"/>
        <n v="139102"/>
        <n v="64262"/>
        <n v="4178"/>
        <n v="14101"/>
        <n v="99707"/>
      </sharedItems>
    </cacheField>
    <cacheField name="DEM4" numFmtId="3">
      <sharedItems containsSemiMixedTypes="0" containsString="0" containsNumber="1" containsInteger="1" minValue="0" maxValue="116978" count="28">
        <n v="62429"/>
        <n v="71877"/>
        <n v="87981"/>
        <n v="0"/>
        <n v="58277"/>
        <n v="74353"/>
        <n v="73209"/>
        <n v="76388"/>
        <n v="76864"/>
        <n v="44093"/>
        <n v="64480"/>
        <n v="84900"/>
        <n v="74362"/>
        <n v="70078"/>
        <n v="52838"/>
        <n v="27317"/>
        <n v="69739"/>
        <n v="46666"/>
        <n v="116978"/>
        <n v="64788"/>
        <n v="59615"/>
        <n v="55456"/>
        <n v="55723"/>
        <n v="61566"/>
        <n v="48515"/>
        <n v="44681"/>
        <n v="54165"/>
        <n v="60681"/>
      </sharedItems>
    </cacheField>
    <cacheField name="OTH4" numFmtId="3">
      <sharedItems containsSemiMixedTypes="0" containsString="0" containsNumber="1" containsInteger="1" minValue="-116978" maxValue="0"/>
    </cacheField>
    <cacheField name="TOT4" numFmtId="3">
      <sharedItems containsSemiMixedTypes="0" containsString="0" containsNumber="1" containsInteger="1" minValue="0" maxValue="214934" count="31">
        <n v="51815"/>
        <n v="69870"/>
        <n v="83905"/>
        <n v="0"/>
        <n v="58277"/>
        <n v="72180"/>
        <n v="30504"/>
        <n v="23781"/>
        <n v="5232"/>
        <n v="91564"/>
        <n v="214934"/>
        <n v="84712"/>
        <n v="74362"/>
        <n v="70078"/>
        <n v="20815"/>
        <n v="176127"/>
        <n v="94184"/>
        <n v="22105"/>
        <n v="77947"/>
        <n v="22123"/>
        <n v="19132"/>
        <n v="198717"/>
        <n v="64262"/>
        <n v="40645"/>
        <n v="39012"/>
        <n v="28843"/>
        <n v="31673"/>
        <n v="26250"/>
        <n v="27430"/>
        <n v="35115"/>
        <n v="5196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s v="1st"/>
    <n v="129063"/>
    <n v="0"/>
    <n v="27218"/>
    <n v="156281"/>
    <n v="1"/>
    <n v="0"/>
    <n v="0"/>
    <n v="0.7"/>
    <n v="0.7"/>
    <n v="208095.25"/>
    <n v="145667"/>
    <n v="62429"/>
    <n v="0"/>
    <n v="208096"/>
    <x v="0"/>
    <x v="0"/>
    <n v="-27218"/>
    <x v="0"/>
  </r>
  <r>
    <x v="0"/>
    <x v="0"/>
    <s v="4th"/>
    <n v="167714"/>
    <n v="0"/>
    <n v="2007"/>
    <n v="169721"/>
    <n v="1"/>
    <n v="0"/>
    <n v="0"/>
    <n v="0.7"/>
    <n v="0.7"/>
    <n v="208095.25"/>
    <n v="167714"/>
    <n v="71877"/>
    <n v="0"/>
    <n v="239591"/>
    <x v="1"/>
    <x v="1"/>
    <n v="-2007"/>
    <x v="1"/>
  </r>
  <r>
    <x v="0"/>
    <x v="0"/>
    <s v="6th"/>
    <n v="205288"/>
    <n v="0"/>
    <n v="4076"/>
    <n v="209364"/>
    <n v="1"/>
    <n v="0"/>
    <n v="0"/>
    <n v="0.7"/>
    <n v="0.7"/>
    <n v="208095.25"/>
    <n v="205288"/>
    <n v="87981"/>
    <n v="0"/>
    <n v="293269"/>
    <x v="1"/>
    <x v="2"/>
    <n v="-4076"/>
    <x v="2"/>
  </r>
  <r>
    <x v="1"/>
    <x v="1"/>
    <s v="n/a"/>
    <n v="0"/>
    <n v="0"/>
    <n v="0"/>
    <n v="0"/>
    <n v="0"/>
    <n v="0"/>
    <n v="0"/>
    <n v="0.7"/>
    <n v="0.7"/>
    <n v="254335"/>
    <n v="0"/>
    <n v="0"/>
    <n v="0"/>
    <n v="0"/>
    <x v="1"/>
    <x v="3"/>
    <n v="0"/>
    <x v="3"/>
  </r>
  <r>
    <x v="2"/>
    <x v="2"/>
    <s v="n/a"/>
    <n v="0"/>
    <n v="0"/>
    <n v="0"/>
    <n v="0"/>
    <n v="0"/>
    <n v="0"/>
    <n v="0"/>
    <n v="0.7"/>
    <n v="0.7"/>
    <n v="212268.125"/>
    <n v="0"/>
    <n v="0"/>
    <n v="0"/>
    <n v="0"/>
    <x v="1"/>
    <x v="3"/>
    <n v="0"/>
    <x v="3"/>
  </r>
  <r>
    <x v="3"/>
    <x v="3"/>
    <s v="n/a"/>
    <n v="0"/>
    <n v="0"/>
    <n v="0"/>
    <n v="0"/>
    <n v="0"/>
    <n v="0"/>
    <n v="0"/>
    <n v="0.7"/>
    <n v="0.7"/>
    <n v="193531.25"/>
    <n v="0"/>
    <n v="0"/>
    <n v="0"/>
    <n v="0"/>
    <x v="1"/>
    <x v="3"/>
    <n v="0"/>
    <x v="3"/>
  </r>
  <r>
    <x v="4"/>
    <x v="4"/>
    <s v="21st"/>
    <n v="135979"/>
    <n v="0"/>
    <n v="0"/>
    <n v="135979"/>
    <n v="1"/>
    <n v="0"/>
    <n v="0"/>
    <n v="0.7"/>
    <n v="0.7"/>
    <n v="183067.72549019608"/>
    <n v="135979"/>
    <n v="58277"/>
    <n v="0"/>
    <n v="194256"/>
    <x v="1"/>
    <x v="4"/>
    <n v="0"/>
    <x v="4"/>
  </r>
  <r>
    <x v="4"/>
    <x v="4"/>
    <s v="22nd"/>
    <n v="173490"/>
    <n v="0"/>
    <n v="2173"/>
    <n v="175663"/>
    <n v="1"/>
    <n v="0"/>
    <n v="0"/>
    <n v="0.7"/>
    <n v="0.7"/>
    <n v="183067.72549019608"/>
    <n v="173490"/>
    <n v="74353"/>
    <n v="0"/>
    <n v="247843"/>
    <x v="1"/>
    <x v="5"/>
    <n v="-2173"/>
    <x v="5"/>
  </r>
  <r>
    <x v="5"/>
    <x v="5"/>
    <s v="n/a"/>
    <n v="0"/>
    <n v="0"/>
    <n v="0"/>
    <n v="0"/>
    <n v="0"/>
    <n v="0"/>
    <n v="0"/>
    <n v="0.7"/>
    <n v="0.7"/>
    <n v="251878.85714285713"/>
    <n v="0"/>
    <n v="0"/>
    <n v="0"/>
    <n v="0"/>
    <x v="1"/>
    <x v="3"/>
    <n v="0"/>
    <x v="3"/>
  </r>
  <r>
    <x v="6"/>
    <x v="6"/>
    <s v="n/a"/>
    <n v="0"/>
    <n v="0"/>
    <n v="0"/>
    <n v="0"/>
    <n v="0"/>
    <n v="0"/>
    <n v="0"/>
    <n v="0.7"/>
    <n v="0.7"/>
    <n v="227640.4"/>
    <n v="0"/>
    <n v="0"/>
    <n v="0"/>
    <n v="0"/>
    <x v="1"/>
    <x v="3"/>
    <n v="0"/>
    <x v="3"/>
  </r>
  <r>
    <x v="7"/>
    <x v="7"/>
    <s v="n/a"/>
    <n v="0"/>
    <n v="0"/>
    <n v="0"/>
    <n v="0"/>
    <n v="0"/>
    <n v="0"/>
    <n v="0"/>
    <n v="0.7"/>
    <n v="0.7"/>
    <n v="305636"/>
    <n v="0"/>
    <n v="0"/>
    <n v="0"/>
    <n v="0"/>
    <x v="1"/>
    <x v="3"/>
    <n v="0"/>
    <x v="3"/>
  </r>
  <r>
    <x v="8"/>
    <x v="8"/>
    <s v="1st"/>
    <n v="170821"/>
    <n v="0"/>
    <n v="42705"/>
    <n v="213526"/>
    <n v="1"/>
    <n v="0"/>
    <n v="0"/>
    <n v="0.7"/>
    <n v="0.7"/>
    <n v="214934.9"/>
    <n v="170821"/>
    <n v="73209"/>
    <n v="0"/>
    <n v="244030"/>
    <x v="1"/>
    <x v="6"/>
    <n v="-42705"/>
    <x v="6"/>
  </r>
  <r>
    <x v="8"/>
    <x v="8"/>
    <s v="4th"/>
    <n v="178238"/>
    <n v="0"/>
    <n v="52607"/>
    <n v="230845"/>
    <n v="1"/>
    <n v="0"/>
    <n v="0"/>
    <n v="0.7"/>
    <n v="0.7"/>
    <n v="214934.9"/>
    <n v="178238"/>
    <n v="76388"/>
    <n v="0"/>
    <n v="254626"/>
    <x v="1"/>
    <x v="7"/>
    <n v="-52607"/>
    <x v="7"/>
  </r>
  <r>
    <x v="8"/>
    <x v="8"/>
    <s v="6th"/>
    <n v="179349"/>
    <n v="0"/>
    <n v="71632"/>
    <n v="250981"/>
    <n v="1"/>
    <n v="0"/>
    <n v="0"/>
    <n v="0.7"/>
    <n v="0.7"/>
    <n v="214934.9"/>
    <n v="179349"/>
    <n v="76864"/>
    <n v="0"/>
    <n v="256213"/>
    <x v="1"/>
    <x v="8"/>
    <n v="-71632"/>
    <x v="8"/>
  </r>
  <r>
    <x v="8"/>
    <x v="8"/>
    <s v="17th"/>
    <n v="0"/>
    <n v="106361"/>
    <n v="17009"/>
    <n v="123370"/>
    <n v="0"/>
    <n v="1"/>
    <n v="0"/>
    <n v="0.7"/>
    <n v="0.7"/>
    <n v="214934.9"/>
    <n v="64480"/>
    <n v="150454"/>
    <n v="0"/>
    <n v="214934"/>
    <x v="2"/>
    <x v="9"/>
    <n v="-17009"/>
    <x v="9"/>
  </r>
  <r>
    <x v="8"/>
    <x v="8"/>
    <s v="21st"/>
    <s v=" "/>
    <s v=" "/>
    <s v=" "/>
    <s v=" "/>
    <n v="1"/>
    <n v="0"/>
    <n v="0"/>
    <n v="0.7"/>
    <n v="0.7"/>
    <n v="214934.9"/>
    <n v="150454"/>
    <n v="64480"/>
    <n v="0"/>
    <n v="214934"/>
    <x v="3"/>
    <x v="10"/>
    <n v="0"/>
    <x v="10"/>
  </r>
  <r>
    <x v="9"/>
    <x v="9"/>
    <s v="6th"/>
    <n v="198100"/>
    <n v="0"/>
    <n v="188"/>
    <n v="198288"/>
    <n v="1"/>
    <n v="0"/>
    <n v="0"/>
    <n v="0.7"/>
    <n v="0.7"/>
    <n v="193336.5"/>
    <n v="198100"/>
    <n v="84900"/>
    <n v="0"/>
    <n v="283000"/>
    <x v="1"/>
    <x v="11"/>
    <n v="-188"/>
    <x v="11"/>
  </r>
  <r>
    <x v="9"/>
    <x v="9"/>
    <s v="9th"/>
    <n v="173512"/>
    <n v="0"/>
    <n v="0"/>
    <n v="173512"/>
    <n v="1"/>
    <n v="0"/>
    <n v="0"/>
    <n v="0.7"/>
    <n v="0.7"/>
    <n v="193336.5"/>
    <n v="173512"/>
    <n v="74362"/>
    <n v="0"/>
    <n v="247874"/>
    <x v="1"/>
    <x v="12"/>
    <n v="0"/>
    <x v="12"/>
  </r>
  <r>
    <x v="9"/>
    <x v="9"/>
    <s v="11th"/>
    <n v="163515"/>
    <n v="0"/>
    <n v="0"/>
    <n v="163515"/>
    <n v="1"/>
    <n v="0"/>
    <n v="0"/>
    <n v="0.7"/>
    <n v="0.7"/>
    <n v="193336.5"/>
    <n v="163515"/>
    <n v="70078"/>
    <n v="0"/>
    <n v="233593"/>
    <x v="1"/>
    <x v="13"/>
    <n v="0"/>
    <x v="13"/>
  </r>
  <r>
    <x v="10"/>
    <x v="10"/>
    <s v="n/a"/>
    <n v="0"/>
    <n v="0"/>
    <n v="0"/>
    <n v="0"/>
    <n v="0"/>
    <n v="0"/>
    <n v="0"/>
    <n v="0.7"/>
    <n v="0.7"/>
    <n v="180060.5"/>
    <n v="0"/>
    <n v="0"/>
    <n v="0"/>
    <n v="0"/>
    <x v="1"/>
    <x v="3"/>
    <n v="0"/>
    <x v="3"/>
  </r>
  <r>
    <x v="11"/>
    <x v="11"/>
    <s v="n/a"/>
    <n v="0"/>
    <n v="0"/>
    <n v="0"/>
    <n v="0"/>
    <n v="0"/>
    <n v="0"/>
    <n v="0"/>
    <n v="0.7"/>
    <n v="0.7"/>
    <n v="223572"/>
    <n v="0"/>
    <n v="0"/>
    <n v="0"/>
    <n v="0"/>
    <x v="1"/>
    <x v="3"/>
    <n v="0"/>
    <x v="3"/>
  </r>
  <r>
    <x v="12"/>
    <x v="12"/>
    <s v="n/a"/>
    <n v="0"/>
    <n v="0"/>
    <n v="0"/>
    <n v="0"/>
    <n v="0"/>
    <n v="0"/>
    <n v="0"/>
    <n v="0.7"/>
    <n v="0.7"/>
    <n v="194534.68421052632"/>
    <n v="0"/>
    <n v="0"/>
    <n v="0"/>
    <n v="0"/>
    <x v="1"/>
    <x v="3"/>
    <n v="0"/>
    <x v="3"/>
  </r>
  <r>
    <x v="13"/>
    <x v="13"/>
    <s v="n/a"/>
    <n v="0"/>
    <n v="0"/>
    <n v="0"/>
    <n v="0"/>
    <n v="0"/>
    <n v="0"/>
    <n v="0"/>
    <n v="0.7"/>
    <n v="0.7"/>
    <n v="194191.11111111112"/>
    <n v="0"/>
    <n v="0"/>
    <n v="0"/>
    <n v="0"/>
    <x v="1"/>
    <x v="3"/>
    <n v="0"/>
    <x v="3"/>
  </r>
  <r>
    <x v="14"/>
    <x v="14"/>
    <s v="n/a"/>
    <n v="0"/>
    <n v="0"/>
    <n v="0"/>
    <n v="0"/>
    <n v="0"/>
    <n v="0"/>
    <n v="0"/>
    <n v="0.7"/>
    <n v="0.7"/>
    <n v="221318.2"/>
    <n v="0"/>
    <n v="0"/>
    <n v="0"/>
    <n v="0"/>
    <x v="1"/>
    <x v="3"/>
    <n v="0"/>
    <x v="3"/>
  </r>
  <r>
    <x v="15"/>
    <x v="15"/>
    <s v="n/a"/>
    <n v="0"/>
    <n v="0"/>
    <n v="0"/>
    <n v="0"/>
    <n v="0"/>
    <n v="0"/>
    <n v="0"/>
    <n v="0.7"/>
    <n v="0.7"/>
    <n v="208882.25"/>
    <n v="0"/>
    <n v="0"/>
    <n v="0"/>
    <n v="0"/>
    <x v="1"/>
    <x v="3"/>
    <n v="0"/>
    <x v="3"/>
  </r>
  <r>
    <x v="16"/>
    <x v="16"/>
    <s v="n/a"/>
    <n v="0"/>
    <n v="0"/>
    <n v="0"/>
    <n v="0"/>
    <n v="0"/>
    <n v="0"/>
    <n v="0"/>
    <n v="0.7"/>
    <n v="0.7"/>
    <n v="225716.33333333334"/>
    <n v="0"/>
    <n v="0"/>
    <n v="0"/>
    <n v="0"/>
    <x v="1"/>
    <x v="3"/>
    <n v="0"/>
    <x v="3"/>
  </r>
  <r>
    <x v="17"/>
    <x v="17"/>
    <s v="5th"/>
    <n v="122033"/>
    <n v="0"/>
    <n v="33279"/>
    <n v="155312"/>
    <n v="1"/>
    <n v="0"/>
    <n v="0"/>
    <n v="0.7"/>
    <n v="0.7"/>
    <n v="176127"/>
    <n v="123289"/>
    <n v="52838"/>
    <n v="0"/>
    <n v="176127"/>
    <x v="4"/>
    <x v="14"/>
    <n v="-33279"/>
    <x v="14"/>
  </r>
  <r>
    <x v="17"/>
    <x v="17"/>
    <s v="7th"/>
    <s v=" "/>
    <s v=" "/>
    <s v=" "/>
    <s v=" "/>
    <n v="1"/>
    <n v="0"/>
    <n v="0"/>
    <n v="0.7"/>
    <n v="0.7"/>
    <n v="176127"/>
    <n v="123289"/>
    <n v="52838"/>
    <n v="0"/>
    <n v="176127"/>
    <x v="5"/>
    <x v="14"/>
    <n v="0"/>
    <x v="15"/>
  </r>
  <r>
    <x v="18"/>
    <x v="18"/>
    <s v="n/a"/>
    <n v="0"/>
    <n v="0"/>
    <n v="0"/>
    <n v="0"/>
    <n v="0"/>
    <n v="0"/>
    <n v="0"/>
    <n v="0.7"/>
    <n v="0.7"/>
    <n v="282184"/>
    <n v="0"/>
    <n v="0"/>
    <n v="0"/>
    <n v="0"/>
    <x v="1"/>
    <x v="3"/>
    <n v="0"/>
    <x v="3"/>
  </r>
  <r>
    <x v="19"/>
    <x v="19"/>
    <s v="n/a"/>
    <n v="0"/>
    <n v="0"/>
    <n v="0"/>
    <n v="0"/>
    <n v="0"/>
    <n v="0"/>
    <n v="0"/>
    <n v="0.7"/>
    <n v="0.7"/>
    <n v="228184"/>
    <n v="0"/>
    <n v="0"/>
    <n v="0"/>
    <n v="0"/>
    <x v="1"/>
    <x v="3"/>
    <n v="0"/>
    <x v="3"/>
  </r>
  <r>
    <x v="20"/>
    <x v="20"/>
    <s v="8th"/>
    <n v="0"/>
    <n v="134974"/>
    <n v="2686"/>
    <n v="137660"/>
    <n v="0"/>
    <n v="1"/>
    <n v="0"/>
    <n v="0.7"/>
    <n v="0.7"/>
    <n v="231843.88888888888"/>
    <n v="69553"/>
    <n v="162291"/>
    <n v="0"/>
    <n v="231844"/>
    <x v="6"/>
    <x v="15"/>
    <n v="-2686"/>
    <x v="16"/>
  </r>
  <r>
    <x v="21"/>
    <x v="21"/>
    <s v="n/a"/>
    <n v="0"/>
    <n v="0"/>
    <n v="0"/>
    <n v="0"/>
    <n v="0"/>
    <n v="0"/>
    <n v="0"/>
    <n v="0.7"/>
    <n v="0.7"/>
    <n v="212993.4"/>
    <n v="0"/>
    <n v="0"/>
    <n v="0"/>
    <n v="0"/>
    <x v="1"/>
    <x v="3"/>
    <n v="0"/>
    <x v="3"/>
  </r>
  <r>
    <x v="22"/>
    <x v="22"/>
    <s v="n/a"/>
    <n v="0"/>
    <n v="0"/>
    <n v="0"/>
    <n v="0"/>
    <n v="0"/>
    <n v="0"/>
    <n v="0"/>
    <n v="0.7"/>
    <n v="0.7"/>
    <n v="261323.875"/>
    <n v="0"/>
    <n v="0"/>
    <n v="0"/>
    <n v="0"/>
    <x v="1"/>
    <x v="3"/>
    <n v="0"/>
    <x v="3"/>
  </r>
  <r>
    <x v="23"/>
    <x v="23"/>
    <s v="n/a"/>
    <n v="0"/>
    <n v="0"/>
    <n v="0"/>
    <n v="0"/>
    <n v="0"/>
    <n v="0"/>
    <n v="0"/>
    <n v="0.7"/>
    <n v="0.7"/>
    <n v="197137.25"/>
    <n v="0"/>
    <n v="0"/>
    <n v="0"/>
    <n v="0"/>
    <x v="1"/>
    <x v="3"/>
    <n v="0"/>
    <x v="3"/>
  </r>
  <r>
    <x v="24"/>
    <x v="24"/>
    <s v="9th"/>
    <n v="162724"/>
    <n v="0"/>
    <n v="47634"/>
    <n v="210358"/>
    <n v="1"/>
    <n v="0"/>
    <n v="0"/>
    <n v="0.7"/>
    <n v="0.7"/>
    <n v="213789.625"/>
    <n v="162724"/>
    <n v="69739"/>
    <n v="0"/>
    <n v="232463"/>
    <x v="1"/>
    <x v="16"/>
    <n v="-47634"/>
    <x v="17"/>
  </r>
  <r>
    <x v="25"/>
    <x v="25"/>
    <s v="n/a"/>
    <n v="0"/>
    <n v="0"/>
    <n v="0"/>
    <n v="0"/>
    <n v="0"/>
    <n v="0"/>
    <n v="0"/>
    <n v="0.7"/>
    <n v="0.7"/>
    <n v="360341"/>
    <n v="0"/>
    <n v="0"/>
    <n v="0"/>
    <n v="0"/>
    <x v="1"/>
    <x v="3"/>
    <n v="0"/>
    <x v="3"/>
  </r>
  <r>
    <x v="26"/>
    <x v="26"/>
    <s v="n/a"/>
    <n v="0"/>
    <n v="0"/>
    <n v="0"/>
    <n v="0"/>
    <n v="0"/>
    <n v="0"/>
    <n v="0"/>
    <n v="0.7"/>
    <n v="0.7"/>
    <n v="161848.66666666666"/>
    <n v="0"/>
    <n v="0"/>
    <n v="0"/>
    <n v="0"/>
    <x v="1"/>
    <x v="3"/>
    <n v="0"/>
    <x v="3"/>
  </r>
  <r>
    <x v="27"/>
    <x v="27"/>
    <s v="n/a"/>
    <n v="0"/>
    <n v="0"/>
    <n v="0"/>
    <n v="0"/>
    <n v="0"/>
    <n v="0"/>
    <n v="0"/>
    <n v="0.7"/>
    <n v="0.7"/>
    <n v="234262.66666666666"/>
    <n v="0"/>
    <n v="0"/>
    <n v="0"/>
    <n v="0"/>
    <x v="1"/>
    <x v="3"/>
    <n v="0"/>
    <x v="3"/>
  </r>
  <r>
    <x v="28"/>
    <x v="28"/>
    <s v="n/a"/>
    <n v="0"/>
    <n v="0"/>
    <n v="0"/>
    <n v="0"/>
    <n v="0"/>
    <n v="0"/>
    <n v="0"/>
    <n v="0.7"/>
    <n v="0.7"/>
    <n v="224893.5"/>
    <n v="0"/>
    <n v="0"/>
    <n v="0"/>
    <n v="0"/>
    <x v="1"/>
    <x v="3"/>
    <n v="0"/>
    <x v="3"/>
  </r>
  <r>
    <x v="29"/>
    <x v="29"/>
    <s v="n/a"/>
    <n v="0"/>
    <n v="0"/>
    <n v="0"/>
    <n v="0"/>
    <n v="0"/>
    <n v="0"/>
    <n v="0"/>
    <n v="0.7"/>
    <n v="0.7"/>
    <n v="163198.76923076922"/>
    <n v="0"/>
    <n v="0"/>
    <n v="0"/>
    <n v="0"/>
    <x v="1"/>
    <x v="3"/>
    <n v="0"/>
    <x v="3"/>
  </r>
  <r>
    <x v="30"/>
    <x v="30"/>
    <s v="n/a"/>
    <n v="0"/>
    <n v="0"/>
    <n v="0"/>
    <n v="0"/>
    <n v="0"/>
    <n v="0"/>
    <n v="0"/>
    <n v="0.7"/>
    <n v="0.7"/>
    <n v="198883.66666666666"/>
    <n v="0"/>
    <n v="0"/>
    <n v="0"/>
    <n v="0"/>
    <x v="1"/>
    <x v="3"/>
    <n v="0"/>
    <x v="3"/>
  </r>
  <r>
    <x v="31"/>
    <x v="31"/>
    <s v="12th"/>
    <n v="0"/>
    <n v="68624"/>
    <n v="18129"/>
    <n v="86753"/>
    <n v="0"/>
    <n v="1"/>
    <n v="0"/>
    <n v="0.7"/>
    <n v="0.7"/>
    <n v="164699.44444444444"/>
    <n v="49410"/>
    <n v="115290"/>
    <n v="0"/>
    <n v="164700"/>
    <x v="7"/>
    <x v="17"/>
    <n v="-18129"/>
    <x v="18"/>
  </r>
  <r>
    <x v="31"/>
    <x v="31"/>
    <s v="29th"/>
    <n v="93167"/>
    <n v="0"/>
    <n v="116978"/>
    <n v="210145"/>
    <n v="1"/>
    <n v="0"/>
    <n v="0"/>
    <n v="0.7"/>
    <n v="0.7"/>
    <n v="164699.44444444444"/>
    <n v="115290"/>
    <n v="116978"/>
    <n v="0"/>
    <n v="232268"/>
    <x v="8"/>
    <x v="18"/>
    <n v="-116978"/>
    <x v="19"/>
  </r>
  <r>
    <x v="32"/>
    <x v="32"/>
    <s v="n/a"/>
    <n v="0"/>
    <n v="0"/>
    <n v="0"/>
    <n v="0"/>
    <n v="0"/>
    <n v="0"/>
    <n v="0"/>
    <n v="0.7"/>
    <n v="0.7"/>
    <n v="204811.46153846153"/>
    <n v="0"/>
    <n v="0"/>
    <n v="0"/>
    <n v="0"/>
    <x v="1"/>
    <x v="3"/>
    <n v="0"/>
    <x v="3"/>
  </r>
  <r>
    <x v="33"/>
    <x v="33"/>
    <s v="n/a"/>
    <n v="0"/>
    <n v="0"/>
    <n v="0"/>
    <n v="0"/>
    <n v="0"/>
    <n v="0"/>
    <n v="0"/>
    <n v="0.7"/>
    <n v="0.7"/>
    <n v="236344"/>
    <n v="0"/>
    <n v="0"/>
    <n v="0"/>
    <n v="0"/>
    <x v="1"/>
    <x v="3"/>
    <n v="0"/>
    <x v="3"/>
  </r>
  <r>
    <x v="34"/>
    <x v="34"/>
    <s v="n/a"/>
    <n v="0"/>
    <n v="0"/>
    <n v="0"/>
    <n v="0"/>
    <n v="0"/>
    <n v="0"/>
    <n v="0"/>
    <n v="0.7"/>
    <n v="0.7"/>
    <n v="212515.22222222222"/>
    <n v="0"/>
    <n v="0"/>
    <n v="0"/>
    <n v="0"/>
    <x v="1"/>
    <x v="3"/>
    <n v="0"/>
    <x v="3"/>
  </r>
  <r>
    <x v="35"/>
    <x v="35"/>
    <s v="1st"/>
    <n v="151173"/>
    <n v="0"/>
    <n v="45656"/>
    <n v="196829"/>
    <n v="1"/>
    <n v="0"/>
    <n v="0"/>
    <n v="0.7"/>
    <n v="0.7"/>
    <n v="198716.66666666666"/>
    <n v="151173"/>
    <n v="64788"/>
    <n v="0"/>
    <n v="215961"/>
    <x v="1"/>
    <x v="19"/>
    <n v="-45656"/>
    <x v="20"/>
  </r>
  <r>
    <x v="35"/>
    <x v="35"/>
    <s v="4th"/>
    <s v=" "/>
    <s v=" "/>
    <s v=" "/>
    <s v=" "/>
    <n v="1"/>
    <n v="0"/>
    <n v="0"/>
    <n v="0.7"/>
    <n v="0.7"/>
    <n v="198716.66666666666"/>
    <n v="139102"/>
    <n v="59615"/>
    <n v="0"/>
    <n v="198717"/>
    <x v="9"/>
    <x v="20"/>
    <n v="0"/>
    <x v="21"/>
  </r>
  <r>
    <x v="36"/>
    <x v="36"/>
    <s v="n/a"/>
    <n v="0"/>
    <n v="0"/>
    <n v="0"/>
    <n v="0"/>
    <n v="0"/>
    <n v="0"/>
    <n v="0"/>
    <n v="0.7"/>
    <n v="0.7"/>
    <n v="285871.2"/>
    <n v="0"/>
    <n v="0"/>
    <n v="0"/>
    <n v="0"/>
    <x v="1"/>
    <x v="3"/>
    <n v="0"/>
    <x v="3"/>
  </r>
  <r>
    <x v="37"/>
    <x v="37"/>
    <s v="1st"/>
    <n v="0"/>
    <n v="149944"/>
    <n v="0"/>
    <n v="149944"/>
    <n v="0"/>
    <n v="1"/>
    <n v="0"/>
    <n v="0.7"/>
    <n v="0.7"/>
    <n v="211469.83333333334"/>
    <n v="64262"/>
    <n v="149944"/>
    <n v="0"/>
    <n v="214206"/>
    <x v="10"/>
    <x v="3"/>
    <n v="0"/>
    <x v="22"/>
  </r>
  <r>
    <x v="38"/>
    <x v="38"/>
    <s v="n/a"/>
    <n v="0"/>
    <n v="0"/>
    <n v="0"/>
    <n v="0"/>
    <n v="0"/>
    <n v="0"/>
    <n v="0"/>
    <n v="0.7"/>
    <n v="0.7"/>
    <n v="167742"/>
    <n v="0"/>
    <n v="0"/>
    <n v="0"/>
    <n v="0"/>
    <x v="1"/>
    <x v="3"/>
    <n v="0"/>
    <x v="3"/>
  </r>
  <r>
    <x v="39"/>
    <x v="39"/>
    <s v="n/a"/>
    <n v="0"/>
    <n v="0"/>
    <n v="0"/>
    <n v="0"/>
    <n v="0"/>
    <n v="0"/>
    <n v="0"/>
    <n v="0.7"/>
    <n v="0.7"/>
    <n v="223364.83333333334"/>
    <n v="0"/>
    <n v="0"/>
    <n v="0"/>
    <n v="0"/>
    <x v="1"/>
    <x v="3"/>
    <n v="0"/>
    <x v="3"/>
  </r>
  <r>
    <x v="40"/>
    <x v="40"/>
    <s v="n/a"/>
    <n v="0"/>
    <n v="0"/>
    <n v="0"/>
    <n v="0"/>
    <n v="0"/>
    <n v="0"/>
    <n v="0"/>
    <n v="0.7"/>
    <n v="0.7"/>
    <n v="319426"/>
    <n v="0"/>
    <n v="0"/>
    <n v="0"/>
    <n v="0"/>
    <x v="1"/>
    <x v="3"/>
    <n v="0"/>
    <x v="3"/>
  </r>
  <r>
    <x v="41"/>
    <x v="41"/>
    <s v="n/a"/>
    <n v="0"/>
    <n v="0"/>
    <n v="0"/>
    <n v="0"/>
    <n v="0"/>
    <n v="0"/>
    <n v="0"/>
    <n v="0.7"/>
    <n v="0.7"/>
    <n v="173236.55555555556"/>
    <n v="0"/>
    <n v="0"/>
    <n v="0"/>
    <n v="0"/>
    <x v="1"/>
    <x v="3"/>
    <n v="0"/>
    <x v="3"/>
  </r>
  <r>
    <x v="42"/>
    <x v="42"/>
    <s v="1st"/>
    <n v="129398"/>
    <n v="0"/>
    <n v="14811"/>
    <n v="144209"/>
    <n v="1"/>
    <n v="0"/>
    <n v="0"/>
    <n v="0.7"/>
    <n v="0.7"/>
    <n v="148937.61538461538"/>
    <n v="129398"/>
    <n v="55456"/>
    <n v="0"/>
    <n v="184854"/>
    <x v="1"/>
    <x v="21"/>
    <n v="-14811"/>
    <x v="23"/>
  </r>
  <r>
    <x v="42"/>
    <x v="42"/>
    <s v="2nd"/>
    <n v="130020"/>
    <n v="0"/>
    <n v="16711"/>
    <n v="146731"/>
    <n v="1"/>
    <n v="0"/>
    <n v="0"/>
    <n v="0.7"/>
    <n v="0.7"/>
    <n v="148937.61538461538"/>
    <n v="130020"/>
    <n v="55723"/>
    <n v="0"/>
    <n v="185743"/>
    <x v="1"/>
    <x v="22"/>
    <n v="-16711"/>
    <x v="24"/>
  </r>
  <r>
    <x v="42"/>
    <x v="42"/>
    <s v="7th"/>
    <n v="143655"/>
    <n v="0"/>
    <n v="32723"/>
    <n v="176378"/>
    <n v="1"/>
    <n v="0"/>
    <n v="0"/>
    <n v="0.7"/>
    <n v="0.7"/>
    <n v="148937.61538461538"/>
    <n v="143655"/>
    <n v="61566"/>
    <n v="0"/>
    <n v="205221"/>
    <x v="1"/>
    <x v="23"/>
    <n v="-32723"/>
    <x v="25"/>
  </r>
  <r>
    <x v="42"/>
    <x v="42"/>
    <s v="13th"/>
    <n v="113201"/>
    <n v="0"/>
    <n v="16842"/>
    <n v="130043"/>
    <n v="1"/>
    <n v="0"/>
    <n v="0"/>
    <n v="0.7"/>
    <n v="0.7"/>
    <n v="148937.61538461538"/>
    <n v="113201"/>
    <n v="48515"/>
    <n v="0"/>
    <n v="161716"/>
    <x v="1"/>
    <x v="24"/>
    <n v="-16842"/>
    <x v="26"/>
  </r>
  <r>
    <x v="42"/>
    <x v="42"/>
    <s v="24th"/>
    <n v="100078"/>
    <n v="0"/>
    <n v="22609"/>
    <n v="122687"/>
    <n v="1"/>
    <n v="0"/>
    <n v="0"/>
    <n v="0.7"/>
    <n v="0.7"/>
    <n v="148937.61538461538"/>
    <n v="104256"/>
    <n v="44681"/>
    <n v="0"/>
    <n v="148937"/>
    <x v="11"/>
    <x v="25"/>
    <n v="-22609"/>
    <x v="27"/>
  </r>
  <r>
    <x v="42"/>
    <x v="42"/>
    <s v="31st"/>
    <n v="126384"/>
    <n v="0"/>
    <n v="26735"/>
    <n v="153119"/>
    <n v="1"/>
    <n v="0"/>
    <n v="0"/>
    <n v="0.7"/>
    <n v="0.7"/>
    <n v="148937.61538461538"/>
    <n v="126384"/>
    <n v="54165"/>
    <n v="0"/>
    <n v="180549"/>
    <x v="1"/>
    <x v="26"/>
    <n v="-26735"/>
    <x v="28"/>
  </r>
  <r>
    <x v="43"/>
    <x v="43"/>
    <s v="n/a"/>
    <n v="0"/>
    <n v="0"/>
    <n v="0"/>
    <n v="0"/>
    <n v="0"/>
    <n v="0"/>
    <n v="0"/>
    <n v="0.7"/>
    <n v="0.7"/>
    <n v="213498.33333333334"/>
    <n v="0"/>
    <n v="0"/>
    <n v="0"/>
    <n v="0"/>
    <x v="1"/>
    <x v="3"/>
    <n v="0"/>
    <x v="3"/>
  </r>
  <r>
    <x v="44"/>
    <x v="44"/>
    <s v="n/a"/>
    <n v="0"/>
    <n v="0"/>
    <n v="0"/>
    <n v="0"/>
    <n v="0"/>
    <n v="0"/>
    <n v="0"/>
    <n v="0.7"/>
    <n v="0.7"/>
    <n v="238521"/>
    <n v="0"/>
    <n v="0"/>
    <n v="0"/>
    <n v="0"/>
    <x v="1"/>
    <x v="3"/>
    <n v="0"/>
    <x v="3"/>
  </r>
  <r>
    <x v="45"/>
    <x v="45"/>
    <s v="6th"/>
    <n v="127487"/>
    <n v="0"/>
    <n v="39667"/>
    <n v="167154"/>
    <n v="1"/>
    <n v="0"/>
    <n v="0"/>
    <n v="0.7"/>
    <n v="0.7"/>
    <n v="202268.7"/>
    <n v="141588"/>
    <n v="60681"/>
    <n v="0"/>
    <n v="202269"/>
    <x v="12"/>
    <x v="27"/>
    <n v="-39667"/>
    <x v="29"/>
  </r>
  <r>
    <x v="46"/>
    <x v="46"/>
    <s v="7th"/>
    <n v="0"/>
    <n v="232649"/>
    <n v="47741"/>
    <n v="280390"/>
    <n v="0"/>
    <n v="1"/>
    <n v="0"/>
    <n v="0.7"/>
    <n v="0.7"/>
    <n v="274877.375"/>
    <n v="99707"/>
    <n v="232649"/>
    <n v="0"/>
    <n v="332356"/>
    <x v="13"/>
    <x v="3"/>
    <n v="-47741"/>
    <x v="30"/>
  </r>
  <r>
    <x v="47"/>
    <x v="47"/>
    <s v="n/a"/>
    <n v="0"/>
    <n v="0"/>
    <n v="0"/>
    <n v="0"/>
    <n v="0"/>
    <n v="0"/>
    <n v="0"/>
    <n v="0.7"/>
    <n v="0.7"/>
    <n v="171457.66666666666"/>
    <n v="0"/>
    <n v="0"/>
    <n v="0"/>
    <n v="0"/>
    <x v="1"/>
    <x v="3"/>
    <n v="0"/>
    <x v="3"/>
  </r>
  <r>
    <x v="48"/>
    <x v="48"/>
    <s v="n/a"/>
    <n v="0"/>
    <n v="0"/>
    <n v="0"/>
    <n v="0"/>
    <n v="0"/>
    <n v="0"/>
    <n v="0"/>
    <n v="0.7"/>
    <n v="0.7"/>
    <n v="267560.25"/>
    <n v="0"/>
    <n v="0"/>
    <n v="0"/>
    <n v="0"/>
    <x v="1"/>
    <x v="3"/>
    <n v="0"/>
    <x v="3"/>
  </r>
  <r>
    <x v="49"/>
    <x v="49"/>
    <s v="n/a"/>
    <n v="0"/>
    <n v="0"/>
    <n v="0"/>
    <n v="0"/>
    <n v="0"/>
    <n v="0"/>
    <n v="0"/>
    <n v="0.7"/>
    <n v="0.7"/>
    <n v="190822"/>
    <n v="0"/>
    <n v="0"/>
    <n v="0"/>
    <n v="0"/>
    <x v="1"/>
    <x v="3"/>
    <n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>
      <items count="15">
        <item x="1"/>
        <item x="4"/>
        <item x="11"/>
        <item x="12"/>
        <item x="0"/>
        <item x="8"/>
        <item x="7"/>
        <item x="10"/>
        <item x="2"/>
        <item x="6"/>
        <item x="13"/>
        <item x="5"/>
        <item x="9"/>
        <item x="3"/>
        <item t="default"/>
      </items>
    </pivotField>
    <pivotField dataField="1" compact="0" numFmtId="3" outline="0" showAll="0">
      <items count="29">
        <item x="3"/>
        <item x="15"/>
        <item x="9"/>
        <item x="25"/>
        <item x="17"/>
        <item x="24"/>
        <item x="14"/>
        <item x="26"/>
        <item x="21"/>
        <item x="22"/>
        <item x="4"/>
        <item x="20"/>
        <item x="27"/>
        <item x="23"/>
        <item x="0"/>
        <item x="10"/>
        <item x="19"/>
        <item x="16"/>
        <item x="13"/>
        <item x="1"/>
        <item x="6"/>
        <item x="5"/>
        <item x="12"/>
        <item x="7"/>
        <item x="8"/>
        <item x="11"/>
        <item x="2"/>
        <item x="18"/>
        <item t="default"/>
      </items>
    </pivotField>
    <pivotField dataField="1" compact="0" numFmtId="3" outline="0" showAll="0"/>
    <pivotField dataField="1" compact="0" numFmtId="3" outline="0" showAll="0">
      <items count="32">
        <item x="3"/>
        <item x="8"/>
        <item x="20"/>
        <item x="14"/>
        <item x="17"/>
        <item x="19"/>
        <item x="7"/>
        <item x="27"/>
        <item x="28"/>
        <item x="25"/>
        <item x="6"/>
        <item x="26"/>
        <item x="29"/>
        <item x="24"/>
        <item x="23"/>
        <item x="0"/>
        <item x="30"/>
        <item x="4"/>
        <item x="22"/>
        <item x="1"/>
        <item x="13"/>
        <item x="5"/>
        <item x="12"/>
        <item x="18"/>
        <item x="2"/>
        <item x="11"/>
        <item x="9"/>
        <item x="16"/>
        <item x="15"/>
        <item x="21"/>
        <item x="10"/>
        <item t="default"/>
      </items>
    </pivotField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X52" sqref="A1:X52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8"/>
    <col min="4" max="5" width="10.83203125" style="1"/>
    <col min="6" max="6" width="12.1640625" style="1" customWidth="1"/>
    <col min="7" max="7" width="10.83203125" style="18" customWidth="1"/>
    <col min="8" max="9" width="10.83203125" style="70" customWidth="1"/>
    <col min="10" max="10" width="10.83203125" style="71" customWidth="1"/>
    <col min="11" max="14" width="10.83203125" style="70" customWidth="1"/>
    <col min="15" max="15" width="10.83203125" style="120"/>
    <col min="16" max="17" width="10.83203125" style="121"/>
    <col min="18" max="18" width="12.1640625" style="121" customWidth="1"/>
    <col min="19" max="19" width="5.1640625" style="20" customWidth="1"/>
    <col min="20" max="20" width="5.1640625" customWidth="1"/>
    <col min="21" max="21" width="5.1640625" style="23" customWidth="1"/>
    <col min="22" max="22" width="5.1640625" customWidth="1"/>
    <col min="23" max="23" width="10.83203125" style="126"/>
    <col min="24" max="24" width="10.83203125" style="127"/>
  </cols>
  <sheetData>
    <row r="1" spans="1:24" s="13" customFormat="1" x14ac:dyDescent="0.2">
      <c r="A1" s="5"/>
      <c r="B1" s="5" t="s">
        <v>2</v>
      </c>
      <c r="C1" s="6"/>
      <c r="D1" s="7" t="s">
        <v>0</v>
      </c>
      <c r="E1" s="8"/>
      <c r="F1" s="8"/>
      <c r="G1" s="66"/>
      <c r="H1" s="67" t="s">
        <v>141</v>
      </c>
      <c r="I1" s="68"/>
      <c r="J1" s="69" t="s">
        <v>142</v>
      </c>
      <c r="K1" s="110"/>
      <c r="L1" s="111" t="s">
        <v>163</v>
      </c>
      <c r="M1" s="111"/>
      <c r="N1" s="111"/>
      <c r="O1" s="110"/>
      <c r="P1" s="111" t="s">
        <v>164</v>
      </c>
      <c r="Q1" s="111"/>
      <c r="R1" s="112"/>
      <c r="S1" s="12"/>
      <c r="T1" s="10" t="s">
        <v>3</v>
      </c>
      <c r="U1" s="11"/>
      <c r="V1" s="11"/>
      <c r="W1" s="122" t="s">
        <v>169</v>
      </c>
      <c r="X1" s="123"/>
    </row>
    <row r="2" spans="1:24" s="17" customFormat="1" x14ac:dyDescent="0.2">
      <c r="A2" s="14" t="s">
        <v>4</v>
      </c>
      <c r="B2" s="14" t="s">
        <v>5</v>
      </c>
      <c r="C2" s="9" t="s">
        <v>6</v>
      </c>
      <c r="D2" s="5" t="s">
        <v>7</v>
      </c>
      <c r="E2" s="15" t="s">
        <v>8</v>
      </c>
      <c r="F2" s="16" t="s">
        <v>110</v>
      </c>
      <c r="G2" s="66" t="s">
        <v>143</v>
      </c>
      <c r="H2" s="68" t="s">
        <v>144</v>
      </c>
      <c r="I2" s="68" t="s">
        <v>145</v>
      </c>
      <c r="J2" s="69" t="s">
        <v>146</v>
      </c>
      <c r="K2" s="110" t="s">
        <v>153</v>
      </c>
      <c r="L2" s="111" t="s">
        <v>154</v>
      </c>
      <c r="M2" s="111" t="s">
        <v>155</v>
      </c>
      <c r="N2" s="111" t="s">
        <v>156</v>
      </c>
      <c r="O2" s="110" t="s">
        <v>165</v>
      </c>
      <c r="P2" s="111" t="s">
        <v>166</v>
      </c>
      <c r="Q2" s="111" t="s">
        <v>167</v>
      </c>
      <c r="R2" s="112" t="s">
        <v>168</v>
      </c>
      <c r="S2" s="9" t="s">
        <v>6</v>
      </c>
      <c r="T2" s="5" t="s">
        <v>7</v>
      </c>
      <c r="U2" s="5" t="s">
        <v>8</v>
      </c>
      <c r="V2" s="5" t="s">
        <v>110</v>
      </c>
      <c r="W2" s="110" t="s">
        <v>170</v>
      </c>
      <c r="X2" s="111" t="s">
        <v>171</v>
      </c>
    </row>
    <row r="3" spans="1:24" s="21" customFormat="1" x14ac:dyDescent="0.2">
      <c r="A3" t="s">
        <v>10</v>
      </c>
      <c r="B3" t="s">
        <v>11</v>
      </c>
      <c r="C3" s="18">
        <v>914445</v>
      </c>
      <c r="D3" s="1">
        <v>418957</v>
      </c>
      <c r="E3" s="19">
        <f t="shared" ref="E3:E52" si="0">F3-D3-C3</f>
        <v>34345</v>
      </c>
      <c r="F3" s="1">
        <v>1367747</v>
      </c>
      <c r="G3" s="18">
        <v>535366</v>
      </c>
      <c r="H3" s="70">
        <v>3</v>
      </c>
      <c r="I3" s="70">
        <v>0</v>
      </c>
      <c r="J3" s="71">
        <f t="shared" ref="J3:J52" si="1">(F3-G3)/(V3-SUM(H3:I3))</f>
        <v>208095.25</v>
      </c>
      <c r="K3" s="70">
        <v>16604</v>
      </c>
      <c r="L3" s="70">
        <v>222287</v>
      </c>
      <c r="M3" s="70">
        <v>-33301</v>
      </c>
      <c r="N3" s="70">
        <v>205590</v>
      </c>
      <c r="O3" s="113">
        <f t="shared" ref="O3:R34" si="2">C3+K3</f>
        <v>931049</v>
      </c>
      <c r="P3" s="114">
        <f t="shared" si="2"/>
        <v>641244</v>
      </c>
      <c r="Q3" s="115">
        <f t="shared" si="2"/>
        <v>1044</v>
      </c>
      <c r="R3" s="114">
        <f t="shared" si="2"/>
        <v>1573337</v>
      </c>
      <c r="S3" s="22">
        <f t="shared" ref="S3:S52" si="3">V3-T3-U3</f>
        <v>6</v>
      </c>
      <c r="T3" s="23">
        <v>1</v>
      </c>
      <c r="U3" s="23">
        <v>0</v>
      </c>
      <c r="V3" s="2">
        <v>7</v>
      </c>
      <c r="W3" s="124">
        <f t="shared" ref="W3:W52" si="4">O3/SUM(O3:P3)</f>
        <v>0.59215998544800497</v>
      </c>
      <c r="X3" s="125">
        <f>S3/SUM(S3:T3)</f>
        <v>0.8571428571428571</v>
      </c>
    </row>
    <row r="4" spans="1:24" s="2" customFormat="1" x14ac:dyDescent="0.2">
      <c r="A4" s="21" t="s">
        <v>12</v>
      </c>
      <c r="B4" s="21" t="s">
        <v>13</v>
      </c>
      <c r="C4" s="18">
        <v>175384</v>
      </c>
      <c r="D4" s="1">
        <v>77606</v>
      </c>
      <c r="E4" s="19">
        <f t="shared" si="0"/>
        <v>1345</v>
      </c>
      <c r="F4" s="1">
        <v>254335</v>
      </c>
      <c r="G4" s="18">
        <v>0</v>
      </c>
      <c r="H4" s="70">
        <v>0</v>
      </c>
      <c r="I4" s="70">
        <v>0</v>
      </c>
      <c r="J4" s="71">
        <f t="shared" si="1"/>
        <v>254335</v>
      </c>
      <c r="K4" s="70">
        <v>0</v>
      </c>
      <c r="L4" s="70">
        <v>0</v>
      </c>
      <c r="M4" s="70">
        <v>0</v>
      </c>
      <c r="N4" s="70">
        <v>0</v>
      </c>
      <c r="O4" s="113">
        <f t="shared" si="2"/>
        <v>175384</v>
      </c>
      <c r="P4" s="114">
        <f t="shared" si="2"/>
        <v>77606</v>
      </c>
      <c r="Q4" s="115">
        <f t="shared" si="2"/>
        <v>1345</v>
      </c>
      <c r="R4" s="114">
        <f t="shared" si="2"/>
        <v>254335</v>
      </c>
      <c r="S4" s="22">
        <f t="shared" si="3"/>
        <v>1</v>
      </c>
      <c r="T4" s="23">
        <v>0</v>
      </c>
      <c r="U4" s="23">
        <v>0</v>
      </c>
      <c r="V4" s="2">
        <v>1</v>
      </c>
      <c r="W4" s="124">
        <f t="shared" si="4"/>
        <v>0.69324479228428004</v>
      </c>
      <c r="X4" s="125">
        <f t="shared" ref="X4:X52" si="5">S4/SUM(S4:T4)</f>
        <v>1</v>
      </c>
    </row>
    <row r="5" spans="1:24" s="2" customFormat="1" x14ac:dyDescent="0.2">
      <c r="A5" t="s">
        <v>14</v>
      </c>
      <c r="B5" t="s">
        <v>15</v>
      </c>
      <c r="C5" s="18">
        <v>900510</v>
      </c>
      <c r="D5" s="1">
        <v>711837</v>
      </c>
      <c r="E5" s="19">
        <f t="shared" si="0"/>
        <v>85798</v>
      </c>
      <c r="F5" s="1">
        <v>1698145</v>
      </c>
      <c r="G5" s="18">
        <v>0</v>
      </c>
      <c r="H5" s="70">
        <v>0</v>
      </c>
      <c r="I5" s="70">
        <v>0</v>
      </c>
      <c r="J5" s="71">
        <f t="shared" si="1"/>
        <v>212268.125</v>
      </c>
      <c r="K5" s="70">
        <v>0</v>
      </c>
      <c r="L5" s="70">
        <v>0</v>
      </c>
      <c r="M5" s="70">
        <v>0</v>
      </c>
      <c r="N5" s="70">
        <v>0</v>
      </c>
      <c r="O5" s="113">
        <f t="shared" si="2"/>
        <v>900510</v>
      </c>
      <c r="P5" s="114">
        <f t="shared" si="2"/>
        <v>711837</v>
      </c>
      <c r="Q5" s="115">
        <f t="shared" si="2"/>
        <v>85798</v>
      </c>
      <c r="R5" s="114">
        <f t="shared" si="2"/>
        <v>1698145</v>
      </c>
      <c r="S5" s="22">
        <f t="shared" si="3"/>
        <v>5</v>
      </c>
      <c r="T5" s="23">
        <v>3</v>
      </c>
      <c r="U5" s="23">
        <v>0</v>
      </c>
      <c r="V5" s="2">
        <v>8</v>
      </c>
      <c r="W5" s="124">
        <f t="shared" si="4"/>
        <v>0.55850880734730179</v>
      </c>
      <c r="X5" s="125">
        <f t="shared" si="5"/>
        <v>0.625</v>
      </c>
    </row>
    <row r="6" spans="1:24" s="2" customFormat="1" x14ac:dyDescent="0.2">
      <c r="A6" t="s">
        <v>16</v>
      </c>
      <c r="B6" t="s">
        <v>17</v>
      </c>
      <c r="C6" s="18">
        <v>435422</v>
      </c>
      <c r="D6" s="1">
        <v>317975</v>
      </c>
      <c r="E6" s="19">
        <f t="shared" si="0"/>
        <v>20728</v>
      </c>
      <c r="F6" s="1">
        <v>774125</v>
      </c>
      <c r="G6" s="18">
        <v>0</v>
      </c>
      <c r="H6" s="70">
        <v>0</v>
      </c>
      <c r="I6" s="70">
        <v>0</v>
      </c>
      <c r="J6" s="71">
        <f t="shared" si="1"/>
        <v>193531.25</v>
      </c>
      <c r="K6" s="70">
        <v>0</v>
      </c>
      <c r="L6" s="70">
        <v>0</v>
      </c>
      <c r="M6" s="70">
        <v>0</v>
      </c>
      <c r="N6" s="70">
        <v>0</v>
      </c>
      <c r="O6" s="113">
        <f t="shared" si="2"/>
        <v>435422</v>
      </c>
      <c r="P6" s="114">
        <f t="shared" si="2"/>
        <v>317975</v>
      </c>
      <c r="Q6" s="115">
        <f t="shared" si="2"/>
        <v>20728</v>
      </c>
      <c r="R6" s="114">
        <f t="shared" si="2"/>
        <v>774125</v>
      </c>
      <c r="S6" s="22">
        <f t="shared" si="3"/>
        <v>3</v>
      </c>
      <c r="T6" s="23">
        <v>1</v>
      </c>
      <c r="U6" s="23">
        <v>0</v>
      </c>
      <c r="V6" s="2">
        <v>4</v>
      </c>
      <c r="W6" s="124">
        <f t="shared" si="4"/>
        <v>0.5779449612886699</v>
      </c>
      <c r="X6" s="125">
        <f t="shared" si="5"/>
        <v>0.75</v>
      </c>
    </row>
    <row r="7" spans="1:24" s="2" customFormat="1" x14ac:dyDescent="0.2">
      <c r="A7" t="s">
        <v>18</v>
      </c>
      <c r="B7" t="s">
        <v>19</v>
      </c>
      <c r="C7" s="18">
        <v>4195494</v>
      </c>
      <c r="D7" s="1">
        <v>5148828</v>
      </c>
      <c r="E7" s="19">
        <f t="shared" si="0"/>
        <v>303774</v>
      </c>
      <c r="F7" s="1">
        <v>9648096</v>
      </c>
      <c r="G7" s="18">
        <v>311642</v>
      </c>
      <c r="H7" s="70">
        <v>2</v>
      </c>
      <c r="I7" s="70">
        <v>0</v>
      </c>
      <c r="J7" s="71">
        <f t="shared" si="1"/>
        <v>183067.72549019608</v>
      </c>
      <c r="K7" s="70">
        <v>0</v>
      </c>
      <c r="L7" s="70">
        <v>132630</v>
      </c>
      <c r="M7" s="70">
        <v>-2173</v>
      </c>
      <c r="N7" s="70">
        <v>130457</v>
      </c>
      <c r="O7" s="113">
        <f t="shared" si="2"/>
        <v>4195494</v>
      </c>
      <c r="P7" s="114">
        <f t="shared" si="2"/>
        <v>5281458</v>
      </c>
      <c r="Q7" s="115">
        <f t="shared" si="2"/>
        <v>301601</v>
      </c>
      <c r="R7" s="114">
        <f t="shared" si="2"/>
        <v>9778553</v>
      </c>
      <c r="S7" s="22">
        <f t="shared" si="3"/>
        <v>19</v>
      </c>
      <c r="T7" s="23">
        <v>34</v>
      </c>
      <c r="U7" s="23">
        <v>0</v>
      </c>
      <c r="V7" s="2">
        <v>53</v>
      </c>
      <c r="W7" s="124">
        <f t="shared" si="4"/>
        <v>0.44270499628994636</v>
      </c>
      <c r="X7" s="125">
        <f t="shared" si="5"/>
        <v>0.35849056603773582</v>
      </c>
    </row>
    <row r="8" spans="1:24" s="2" customFormat="1" x14ac:dyDescent="0.2">
      <c r="A8" t="s">
        <v>20</v>
      </c>
      <c r="B8" t="s">
        <v>21</v>
      </c>
      <c r="C8" s="18">
        <v>884032</v>
      </c>
      <c r="D8" s="1">
        <v>800900</v>
      </c>
      <c r="E8" s="19">
        <f t="shared" si="0"/>
        <v>78220</v>
      </c>
      <c r="F8" s="1">
        <v>1763152</v>
      </c>
      <c r="G8" s="18">
        <v>0</v>
      </c>
      <c r="H8" s="70">
        <v>0</v>
      </c>
      <c r="I8" s="70">
        <v>0</v>
      </c>
      <c r="J8" s="71">
        <f t="shared" si="1"/>
        <v>251878.85714285713</v>
      </c>
      <c r="K8" s="70">
        <v>0</v>
      </c>
      <c r="L8" s="70">
        <v>0</v>
      </c>
      <c r="M8" s="70">
        <v>0</v>
      </c>
      <c r="N8" s="70">
        <v>0</v>
      </c>
      <c r="O8" s="113">
        <f t="shared" si="2"/>
        <v>884032</v>
      </c>
      <c r="P8" s="114">
        <f t="shared" si="2"/>
        <v>800900</v>
      </c>
      <c r="Q8" s="115">
        <f t="shared" si="2"/>
        <v>78220</v>
      </c>
      <c r="R8" s="114">
        <f t="shared" si="2"/>
        <v>1763152</v>
      </c>
      <c r="S8" s="22">
        <f t="shared" si="3"/>
        <v>4</v>
      </c>
      <c r="T8" s="23">
        <v>3</v>
      </c>
      <c r="U8" s="23">
        <v>0</v>
      </c>
      <c r="V8" s="2">
        <v>7</v>
      </c>
      <c r="W8" s="124">
        <f t="shared" si="4"/>
        <v>0.52466924481225352</v>
      </c>
      <c r="X8" s="125">
        <f t="shared" si="5"/>
        <v>0.5714285714285714</v>
      </c>
    </row>
    <row r="9" spans="1:24" s="2" customFormat="1" x14ac:dyDescent="0.2">
      <c r="A9" t="s">
        <v>22</v>
      </c>
      <c r="B9" t="s">
        <v>23</v>
      </c>
      <c r="C9" s="18">
        <v>457976</v>
      </c>
      <c r="D9" s="1">
        <v>634947</v>
      </c>
      <c r="E9" s="19">
        <f t="shared" si="0"/>
        <v>45279</v>
      </c>
      <c r="F9" s="1">
        <v>1138202</v>
      </c>
      <c r="G9" s="18">
        <v>0</v>
      </c>
      <c r="H9" s="70">
        <v>0</v>
      </c>
      <c r="I9" s="70">
        <v>0</v>
      </c>
      <c r="J9" s="71">
        <f t="shared" si="1"/>
        <v>227640.4</v>
      </c>
      <c r="K9" s="70">
        <v>0</v>
      </c>
      <c r="L9" s="70">
        <v>0</v>
      </c>
      <c r="M9" s="70">
        <v>0</v>
      </c>
      <c r="N9" s="70">
        <v>0</v>
      </c>
      <c r="O9" s="113">
        <f t="shared" si="2"/>
        <v>457976</v>
      </c>
      <c r="P9" s="114">
        <f t="shared" si="2"/>
        <v>634947</v>
      </c>
      <c r="Q9" s="115">
        <f t="shared" si="2"/>
        <v>45279</v>
      </c>
      <c r="R9" s="114">
        <f t="shared" si="2"/>
        <v>1138202</v>
      </c>
      <c r="S9" s="22">
        <f t="shared" si="3"/>
        <v>0</v>
      </c>
      <c r="T9" s="23">
        <v>5</v>
      </c>
      <c r="U9" s="23">
        <v>0</v>
      </c>
      <c r="V9" s="2">
        <v>5</v>
      </c>
      <c r="W9" s="124">
        <f t="shared" si="4"/>
        <v>0.41903775471831045</v>
      </c>
      <c r="X9" s="125">
        <f t="shared" si="5"/>
        <v>0</v>
      </c>
    </row>
    <row r="10" spans="1:24" s="2" customFormat="1" x14ac:dyDescent="0.2">
      <c r="A10" t="s">
        <v>24</v>
      </c>
      <c r="B10" t="s">
        <v>25</v>
      </c>
      <c r="C10" s="18">
        <v>125442</v>
      </c>
      <c r="D10" s="1">
        <v>173543</v>
      </c>
      <c r="E10" s="19">
        <f t="shared" si="0"/>
        <v>6651</v>
      </c>
      <c r="F10" s="1">
        <v>305636</v>
      </c>
      <c r="G10" s="18">
        <v>0</v>
      </c>
      <c r="H10" s="70">
        <v>0</v>
      </c>
      <c r="I10" s="70">
        <v>0</v>
      </c>
      <c r="J10" s="71">
        <f t="shared" si="1"/>
        <v>305636</v>
      </c>
      <c r="K10" s="70">
        <v>0</v>
      </c>
      <c r="L10" s="70">
        <v>0</v>
      </c>
      <c r="M10" s="70">
        <v>0</v>
      </c>
      <c r="N10" s="70">
        <v>0</v>
      </c>
      <c r="O10" s="113">
        <f t="shared" si="2"/>
        <v>125442</v>
      </c>
      <c r="P10" s="114">
        <f t="shared" si="2"/>
        <v>173543</v>
      </c>
      <c r="Q10" s="115">
        <f t="shared" si="2"/>
        <v>6651</v>
      </c>
      <c r="R10" s="114">
        <f t="shared" si="2"/>
        <v>305636</v>
      </c>
      <c r="S10" s="22">
        <f t="shared" si="3"/>
        <v>0</v>
      </c>
      <c r="T10" s="23">
        <v>1</v>
      </c>
      <c r="U10" s="23">
        <v>0</v>
      </c>
      <c r="V10" s="2">
        <v>1</v>
      </c>
      <c r="W10" s="124">
        <f t="shared" si="4"/>
        <v>0.41955950967439837</v>
      </c>
      <c r="X10" s="125">
        <f t="shared" si="5"/>
        <v>0</v>
      </c>
    </row>
    <row r="11" spans="1:24" s="2" customFormat="1" x14ac:dyDescent="0.2">
      <c r="A11" t="s">
        <v>26</v>
      </c>
      <c r="B11" s="2" t="s">
        <v>27</v>
      </c>
      <c r="C11" s="18">
        <v>3004225</v>
      </c>
      <c r="D11" s="1">
        <v>1853600</v>
      </c>
      <c r="E11" s="19">
        <f t="shared" si="0"/>
        <v>259595</v>
      </c>
      <c r="F11" s="1">
        <v>5117420</v>
      </c>
      <c r="G11" s="18">
        <v>818722</v>
      </c>
      <c r="H11" s="70">
        <v>4</v>
      </c>
      <c r="I11" s="70">
        <v>1</v>
      </c>
      <c r="J11" s="71">
        <f t="shared" si="1"/>
        <v>214934.9</v>
      </c>
      <c r="K11" s="70">
        <v>214934</v>
      </c>
      <c r="L11" s="70">
        <v>335034</v>
      </c>
      <c r="M11" s="70">
        <v>-183953</v>
      </c>
      <c r="N11" s="70">
        <v>366015</v>
      </c>
      <c r="O11" s="113">
        <f t="shared" si="2"/>
        <v>3219159</v>
      </c>
      <c r="P11" s="114">
        <f t="shared" si="2"/>
        <v>2188634</v>
      </c>
      <c r="Q11" s="115">
        <f t="shared" si="2"/>
        <v>75642</v>
      </c>
      <c r="R11" s="114">
        <f t="shared" si="2"/>
        <v>5483435</v>
      </c>
      <c r="S11" s="22">
        <f t="shared" si="3"/>
        <v>19</v>
      </c>
      <c r="T11" s="23">
        <v>6</v>
      </c>
      <c r="U11" s="23">
        <v>0</v>
      </c>
      <c r="V11" s="2">
        <v>25</v>
      </c>
      <c r="W11" s="124">
        <f t="shared" si="4"/>
        <v>0.59528147619555705</v>
      </c>
      <c r="X11" s="125">
        <f t="shared" si="5"/>
        <v>0.76</v>
      </c>
    </row>
    <row r="12" spans="1:24" s="2" customFormat="1" x14ac:dyDescent="0.2">
      <c r="A12" t="s">
        <v>28</v>
      </c>
      <c r="B12" t="s">
        <v>29</v>
      </c>
      <c r="C12" s="18">
        <v>1528142</v>
      </c>
      <c r="D12" s="1">
        <v>940347</v>
      </c>
      <c r="E12" s="19">
        <f t="shared" si="0"/>
        <v>191</v>
      </c>
      <c r="F12" s="1">
        <v>2468680</v>
      </c>
      <c r="G12" s="18">
        <v>535315</v>
      </c>
      <c r="H12" s="70">
        <v>3</v>
      </c>
      <c r="I12" s="70">
        <v>0</v>
      </c>
      <c r="J12" s="71">
        <f t="shared" si="1"/>
        <v>193336.5</v>
      </c>
      <c r="K12" s="70">
        <v>0</v>
      </c>
      <c r="L12" s="70">
        <v>229340</v>
      </c>
      <c r="M12" s="70">
        <v>-188</v>
      </c>
      <c r="N12" s="70">
        <v>229152</v>
      </c>
      <c r="O12" s="113">
        <f t="shared" si="2"/>
        <v>1528142</v>
      </c>
      <c r="P12" s="114">
        <f t="shared" si="2"/>
        <v>1169687</v>
      </c>
      <c r="Q12" s="115">
        <f t="shared" si="2"/>
        <v>3</v>
      </c>
      <c r="R12" s="114">
        <f t="shared" si="2"/>
        <v>2697832</v>
      </c>
      <c r="S12" s="22">
        <f t="shared" si="3"/>
        <v>8</v>
      </c>
      <c r="T12" s="23">
        <v>5</v>
      </c>
      <c r="U12" s="23">
        <v>0</v>
      </c>
      <c r="V12" s="2">
        <v>13</v>
      </c>
      <c r="W12" s="124">
        <f t="shared" si="4"/>
        <v>0.56643397339119717</v>
      </c>
      <c r="X12" s="125">
        <f t="shared" si="5"/>
        <v>0.61538461538461542</v>
      </c>
    </row>
    <row r="13" spans="1:24" x14ac:dyDescent="0.2">
      <c r="A13" t="s">
        <v>30</v>
      </c>
      <c r="B13" t="s">
        <v>31</v>
      </c>
      <c r="C13" s="18">
        <v>129127</v>
      </c>
      <c r="D13" s="1">
        <v>226430</v>
      </c>
      <c r="E13" s="19">
        <f t="shared" si="0"/>
        <v>4564</v>
      </c>
      <c r="F13" s="1">
        <v>360121</v>
      </c>
      <c r="G13" s="18">
        <v>0</v>
      </c>
      <c r="H13" s="70">
        <v>0</v>
      </c>
      <c r="I13" s="70">
        <v>0</v>
      </c>
      <c r="J13" s="71">
        <f t="shared" si="1"/>
        <v>180060.5</v>
      </c>
      <c r="K13" s="70">
        <v>0</v>
      </c>
      <c r="L13" s="70">
        <v>0</v>
      </c>
      <c r="M13" s="70">
        <v>0</v>
      </c>
      <c r="N13" s="70">
        <v>0</v>
      </c>
      <c r="O13" s="113">
        <f t="shared" si="2"/>
        <v>129127</v>
      </c>
      <c r="P13" s="114">
        <f t="shared" si="2"/>
        <v>226430</v>
      </c>
      <c r="Q13" s="115">
        <f t="shared" si="2"/>
        <v>4564</v>
      </c>
      <c r="R13" s="114">
        <f t="shared" si="2"/>
        <v>360121</v>
      </c>
      <c r="S13" s="22">
        <f t="shared" si="3"/>
        <v>0</v>
      </c>
      <c r="T13" s="23">
        <v>2</v>
      </c>
      <c r="U13" s="23">
        <v>0</v>
      </c>
      <c r="V13" s="2">
        <v>2</v>
      </c>
      <c r="W13" s="124">
        <f t="shared" si="4"/>
        <v>0.36316821212913825</v>
      </c>
      <c r="X13" s="125">
        <f t="shared" si="5"/>
        <v>0</v>
      </c>
    </row>
    <row r="14" spans="1:24" x14ac:dyDescent="0.2">
      <c r="A14" t="s">
        <v>32</v>
      </c>
      <c r="B14" t="s">
        <v>33</v>
      </c>
      <c r="C14" s="18">
        <v>263699</v>
      </c>
      <c r="D14" s="1">
        <v>150884</v>
      </c>
      <c r="E14" s="19">
        <f t="shared" si="0"/>
        <v>32561</v>
      </c>
      <c r="F14" s="1">
        <v>447144</v>
      </c>
      <c r="G14" s="18">
        <v>0</v>
      </c>
      <c r="H14" s="70">
        <v>0</v>
      </c>
      <c r="I14" s="70">
        <v>0</v>
      </c>
      <c r="J14" s="71">
        <f t="shared" si="1"/>
        <v>223572</v>
      </c>
      <c r="K14" s="70">
        <v>0</v>
      </c>
      <c r="L14" s="70">
        <v>0</v>
      </c>
      <c r="M14" s="70">
        <v>0</v>
      </c>
      <c r="N14" s="70">
        <v>0</v>
      </c>
      <c r="O14" s="113">
        <f t="shared" si="2"/>
        <v>263699</v>
      </c>
      <c r="P14" s="114">
        <f t="shared" si="2"/>
        <v>150884</v>
      </c>
      <c r="Q14" s="115">
        <f t="shared" si="2"/>
        <v>32561</v>
      </c>
      <c r="R14" s="114">
        <f t="shared" si="2"/>
        <v>447144</v>
      </c>
      <c r="S14" s="22">
        <f t="shared" si="3"/>
        <v>2</v>
      </c>
      <c r="T14" s="23">
        <v>0</v>
      </c>
      <c r="U14" s="23">
        <v>0</v>
      </c>
      <c r="V14" s="2">
        <v>2</v>
      </c>
      <c r="W14" s="124">
        <f t="shared" si="4"/>
        <v>0.63605840085097554</v>
      </c>
      <c r="X14" s="125">
        <f t="shared" si="5"/>
        <v>1</v>
      </c>
    </row>
    <row r="15" spans="1:24" x14ac:dyDescent="0.2">
      <c r="A15" t="s">
        <v>34</v>
      </c>
      <c r="B15" s="2" t="s">
        <v>35</v>
      </c>
      <c r="C15" s="18">
        <v>1720016</v>
      </c>
      <c r="D15" s="1">
        <v>1876316</v>
      </c>
      <c r="E15" s="19">
        <f t="shared" si="0"/>
        <v>99827</v>
      </c>
      <c r="F15" s="1">
        <v>3696159</v>
      </c>
      <c r="G15" s="18">
        <v>0</v>
      </c>
      <c r="H15" s="70">
        <v>0</v>
      </c>
      <c r="I15" s="70">
        <v>0</v>
      </c>
      <c r="J15" s="71">
        <f t="shared" si="1"/>
        <v>194534.68421052632</v>
      </c>
      <c r="K15" s="70">
        <v>0</v>
      </c>
      <c r="L15" s="70">
        <v>0</v>
      </c>
      <c r="M15" s="70">
        <v>0</v>
      </c>
      <c r="N15" s="70">
        <v>0</v>
      </c>
      <c r="O15" s="113">
        <f t="shared" si="2"/>
        <v>1720016</v>
      </c>
      <c r="P15" s="114">
        <f t="shared" si="2"/>
        <v>1876316</v>
      </c>
      <c r="Q15" s="115">
        <f t="shared" si="2"/>
        <v>99827</v>
      </c>
      <c r="R15" s="114">
        <f t="shared" si="2"/>
        <v>3696159</v>
      </c>
      <c r="S15" s="22">
        <f t="shared" si="3"/>
        <v>11</v>
      </c>
      <c r="T15" s="23">
        <v>8</v>
      </c>
      <c r="U15" s="23">
        <v>0</v>
      </c>
      <c r="V15" s="2">
        <v>19</v>
      </c>
      <c r="W15" s="124">
        <f t="shared" si="4"/>
        <v>0.47826952572788051</v>
      </c>
      <c r="X15" s="125">
        <f t="shared" si="5"/>
        <v>0.57894736842105265</v>
      </c>
    </row>
    <row r="16" spans="1:24" x14ac:dyDescent="0.2">
      <c r="A16" t="s">
        <v>36</v>
      </c>
      <c r="B16" s="2" t="s">
        <v>37</v>
      </c>
      <c r="C16" s="18">
        <v>972671</v>
      </c>
      <c r="D16" s="1">
        <v>679462</v>
      </c>
      <c r="E16" s="19">
        <f t="shared" si="0"/>
        <v>95587</v>
      </c>
      <c r="F16" s="1">
        <v>1747720</v>
      </c>
      <c r="G16" s="18">
        <v>0</v>
      </c>
      <c r="H16" s="70">
        <v>0</v>
      </c>
      <c r="I16" s="70">
        <v>0</v>
      </c>
      <c r="J16" s="71">
        <f t="shared" si="1"/>
        <v>194191.11111111112</v>
      </c>
      <c r="K16" s="70">
        <v>0</v>
      </c>
      <c r="L16" s="70">
        <v>0</v>
      </c>
      <c r="M16" s="70">
        <v>0</v>
      </c>
      <c r="N16" s="70">
        <v>0</v>
      </c>
      <c r="O16" s="113">
        <f t="shared" si="2"/>
        <v>972671</v>
      </c>
      <c r="P16" s="114">
        <f t="shared" si="2"/>
        <v>679462</v>
      </c>
      <c r="Q16" s="115">
        <f t="shared" si="2"/>
        <v>95587</v>
      </c>
      <c r="R16" s="114">
        <f t="shared" si="2"/>
        <v>1747720</v>
      </c>
      <c r="S16" s="22">
        <f t="shared" si="3"/>
        <v>6</v>
      </c>
      <c r="T16" s="23">
        <v>3</v>
      </c>
      <c r="U16" s="23">
        <v>0</v>
      </c>
      <c r="V16" s="2">
        <v>9</v>
      </c>
      <c r="W16" s="124">
        <f t="shared" si="4"/>
        <v>0.58873650002754019</v>
      </c>
      <c r="X16" s="125">
        <f t="shared" si="5"/>
        <v>0.66666666666666663</v>
      </c>
    </row>
    <row r="17" spans="1:24" x14ac:dyDescent="0.2">
      <c r="A17" t="s">
        <v>38</v>
      </c>
      <c r="B17" t="s">
        <v>39</v>
      </c>
      <c r="C17" s="18">
        <v>597414</v>
      </c>
      <c r="D17" s="1">
        <v>479874</v>
      </c>
      <c r="E17" s="19">
        <f t="shared" si="0"/>
        <v>29303</v>
      </c>
      <c r="F17" s="1">
        <v>1106591</v>
      </c>
      <c r="G17" s="18">
        <v>0</v>
      </c>
      <c r="H17" s="70">
        <v>0</v>
      </c>
      <c r="I17" s="70">
        <v>0</v>
      </c>
      <c r="J17" s="71">
        <f t="shared" si="1"/>
        <v>221318.2</v>
      </c>
      <c r="K17" s="70">
        <v>0</v>
      </c>
      <c r="L17" s="70">
        <v>0</v>
      </c>
      <c r="M17" s="70">
        <v>0</v>
      </c>
      <c r="N17" s="70">
        <v>0</v>
      </c>
      <c r="O17" s="113">
        <f t="shared" si="2"/>
        <v>597414</v>
      </c>
      <c r="P17" s="114">
        <f t="shared" si="2"/>
        <v>479874</v>
      </c>
      <c r="Q17" s="115">
        <f t="shared" si="2"/>
        <v>29303</v>
      </c>
      <c r="R17" s="114">
        <f t="shared" si="2"/>
        <v>1106591</v>
      </c>
      <c r="S17" s="22">
        <f t="shared" si="3"/>
        <v>2</v>
      </c>
      <c r="T17" s="23">
        <v>3</v>
      </c>
      <c r="U17" s="23">
        <v>0</v>
      </c>
      <c r="V17" s="2">
        <v>5</v>
      </c>
      <c r="W17" s="124">
        <f t="shared" si="4"/>
        <v>0.55455365696081271</v>
      </c>
      <c r="X17" s="125">
        <f t="shared" si="5"/>
        <v>0.4</v>
      </c>
    </row>
    <row r="18" spans="1:24" x14ac:dyDescent="0.2">
      <c r="A18" t="s">
        <v>40</v>
      </c>
      <c r="B18" t="s">
        <v>41</v>
      </c>
      <c r="C18" s="18">
        <v>528136</v>
      </c>
      <c r="D18" s="1">
        <v>274992</v>
      </c>
      <c r="E18" s="19">
        <f t="shared" si="0"/>
        <v>32401</v>
      </c>
      <c r="F18" s="1">
        <v>835529</v>
      </c>
      <c r="G18" s="18">
        <v>0</v>
      </c>
      <c r="H18" s="70">
        <v>0</v>
      </c>
      <c r="I18" s="70">
        <v>0</v>
      </c>
      <c r="J18" s="71">
        <f t="shared" si="1"/>
        <v>208882.25</v>
      </c>
      <c r="K18" s="70">
        <v>0</v>
      </c>
      <c r="L18" s="70">
        <v>0</v>
      </c>
      <c r="M18" s="70">
        <v>0</v>
      </c>
      <c r="N18" s="70">
        <v>0</v>
      </c>
      <c r="O18" s="113">
        <f t="shared" si="2"/>
        <v>528136</v>
      </c>
      <c r="P18" s="114">
        <f t="shared" si="2"/>
        <v>274992</v>
      </c>
      <c r="Q18" s="115">
        <f t="shared" si="2"/>
        <v>32401</v>
      </c>
      <c r="R18" s="114">
        <f t="shared" si="2"/>
        <v>835529</v>
      </c>
      <c r="S18" s="22">
        <f t="shared" si="3"/>
        <v>4</v>
      </c>
      <c r="T18" s="23">
        <v>0</v>
      </c>
      <c r="U18" s="23">
        <v>0</v>
      </c>
      <c r="V18" s="2">
        <v>4</v>
      </c>
      <c r="W18" s="124">
        <f t="shared" si="4"/>
        <v>0.65759878873604205</v>
      </c>
      <c r="X18" s="125">
        <f t="shared" si="5"/>
        <v>1</v>
      </c>
    </row>
    <row r="19" spans="1:24" x14ac:dyDescent="0.2">
      <c r="A19" t="s">
        <v>42</v>
      </c>
      <c r="B19" t="s">
        <v>43</v>
      </c>
      <c r="C19" s="18">
        <v>844369</v>
      </c>
      <c r="D19" s="1">
        <v>506319</v>
      </c>
      <c r="E19" s="19">
        <f t="shared" si="0"/>
        <v>3610</v>
      </c>
      <c r="F19" s="1">
        <v>1354298</v>
      </c>
      <c r="G19" s="18">
        <v>0</v>
      </c>
      <c r="H19" s="70">
        <v>0</v>
      </c>
      <c r="I19" s="70">
        <v>0</v>
      </c>
      <c r="J19" s="71">
        <f t="shared" si="1"/>
        <v>225716.33333333334</v>
      </c>
      <c r="K19" s="70">
        <v>0</v>
      </c>
      <c r="L19" s="70">
        <v>0</v>
      </c>
      <c r="M19" s="70">
        <v>0</v>
      </c>
      <c r="N19" s="70">
        <v>0</v>
      </c>
      <c r="O19" s="113">
        <f t="shared" si="2"/>
        <v>844369</v>
      </c>
      <c r="P19" s="114">
        <f t="shared" si="2"/>
        <v>506319</v>
      </c>
      <c r="Q19" s="115">
        <f t="shared" si="2"/>
        <v>3610</v>
      </c>
      <c r="R19" s="114">
        <f t="shared" si="2"/>
        <v>1354298</v>
      </c>
      <c r="S19" s="22">
        <f t="shared" si="3"/>
        <v>4</v>
      </c>
      <c r="T19" s="23">
        <v>2</v>
      </c>
      <c r="U19" s="23">
        <v>0</v>
      </c>
      <c r="V19" s="2">
        <v>6</v>
      </c>
      <c r="W19" s="124">
        <f t="shared" si="4"/>
        <v>0.62513992868819446</v>
      </c>
      <c r="X19" s="125">
        <f t="shared" si="5"/>
        <v>0.66666666666666663</v>
      </c>
    </row>
    <row r="20" spans="1:24" x14ac:dyDescent="0.2">
      <c r="A20" t="s">
        <v>44</v>
      </c>
      <c r="B20" t="s">
        <v>45</v>
      </c>
      <c r="C20" s="18">
        <v>675386</v>
      </c>
      <c r="D20" s="1">
        <v>311221</v>
      </c>
      <c r="E20" s="19">
        <f t="shared" si="0"/>
        <v>49340</v>
      </c>
      <c r="F20" s="1">
        <v>1035947</v>
      </c>
      <c r="G20" s="18">
        <v>155312</v>
      </c>
      <c r="H20" s="70">
        <v>2</v>
      </c>
      <c r="I20" s="70">
        <v>0</v>
      </c>
      <c r="J20" s="71">
        <f t="shared" si="1"/>
        <v>176127</v>
      </c>
      <c r="K20" s="70">
        <v>124545</v>
      </c>
      <c r="L20" s="70">
        <v>105676</v>
      </c>
      <c r="M20" s="70">
        <v>-33279</v>
      </c>
      <c r="N20" s="70">
        <v>196942</v>
      </c>
      <c r="O20" s="113">
        <f t="shared" si="2"/>
        <v>799931</v>
      </c>
      <c r="P20" s="114">
        <f t="shared" si="2"/>
        <v>416897</v>
      </c>
      <c r="Q20" s="115">
        <f t="shared" si="2"/>
        <v>16061</v>
      </c>
      <c r="R20" s="114">
        <f t="shared" si="2"/>
        <v>1232889</v>
      </c>
      <c r="S20" s="22">
        <f t="shared" si="3"/>
        <v>6</v>
      </c>
      <c r="T20" s="23">
        <v>1</v>
      </c>
      <c r="U20" s="23">
        <v>0</v>
      </c>
      <c r="V20" s="2">
        <v>7</v>
      </c>
      <c r="W20" s="124">
        <f t="shared" si="4"/>
        <v>0.65739036248344052</v>
      </c>
      <c r="X20" s="125">
        <f t="shared" si="5"/>
        <v>0.8571428571428571</v>
      </c>
    </row>
    <row r="21" spans="1:24" x14ac:dyDescent="0.2">
      <c r="A21" t="s">
        <v>46</v>
      </c>
      <c r="B21" t="s">
        <v>47</v>
      </c>
      <c r="C21" s="18">
        <v>248170</v>
      </c>
      <c r="D21" s="1">
        <v>316156</v>
      </c>
      <c r="E21" s="19">
        <f t="shared" si="0"/>
        <v>42</v>
      </c>
      <c r="F21" s="1">
        <v>564368</v>
      </c>
      <c r="G21" s="18">
        <v>0</v>
      </c>
      <c r="H21" s="70">
        <v>0</v>
      </c>
      <c r="I21" s="70">
        <v>0</v>
      </c>
      <c r="J21" s="71">
        <f t="shared" si="1"/>
        <v>282184</v>
      </c>
      <c r="K21" s="70">
        <v>0</v>
      </c>
      <c r="L21" s="70">
        <v>0</v>
      </c>
      <c r="M21" s="70">
        <v>0</v>
      </c>
      <c r="N21" s="70">
        <v>0</v>
      </c>
      <c r="O21" s="113">
        <f t="shared" si="2"/>
        <v>248170</v>
      </c>
      <c r="P21" s="114">
        <f t="shared" si="2"/>
        <v>316156</v>
      </c>
      <c r="Q21" s="115">
        <f t="shared" si="2"/>
        <v>42</v>
      </c>
      <c r="R21" s="114">
        <f t="shared" si="2"/>
        <v>564368</v>
      </c>
      <c r="S21" s="22">
        <f t="shared" si="3"/>
        <v>0</v>
      </c>
      <c r="T21" s="23">
        <v>2</v>
      </c>
      <c r="U21" s="23">
        <v>0</v>
      </c>
      <c r="V21" s="2">
        <v>2</v>
      </c>
      <c r="W21" s="124">
        <f t="shared" si="4"/>
        <v>0.43976354093201447</v>
      </c>
      <c r="X21" s="125">
        <f t="shared" si="5"/>
        <v>0</v>
      </c>
    </row>
    <row r="22" spans="1:24" x14ac:dyDescent="0.2">
      <c r="A22" t="s">
        <v>48</v>
      </c>
      <c r="B22" s="2" t="s">
        <v>49</v>
      </c>
      <c r="C22" s="18">
        <v>674246</v>
      </c>
      <c r="D22" s="1">
        <v>1104056</v>
      </c>
      <c r="E22" s="19">
        <f t="shared" si="0"/>
        <v>47170</v>
      </c>
      <c r="F22" s="1">
        <v>1825472</v>
      </c>
      <c r="G22" s="18">
        <v>0</v>
      </c>
      <c r="H22" s="70">
        <v>0</v>
      </c>
      <c r="I22" s="70">
        <v>0</v>
      </c>
      <c r="J22" s="71">
        <f t="shared" si="1"/>
        <v>228184</v>
      </c>
      <c r="K22" s="70">
        <v>0</v>
      </c>
      <c r="L22" s="70">
        <v>0</v>
      </c>
      <c r="M22" s="70">
        <v>0</v>
      </c>
      <c r="N22" s="70">
        <v>0</v>
      </c>
      <c r="O22" s="113">
        <f t="shared" si="2"/>
        <v>674246</v>
      </c>
      <c r="P22" s="114">
        <f t="shared" si="2"/>
        <v>1104056</v>
      </c>
      <c r="Q22" s="115">
        <f t="shared" si="2"/>
        <v>47170</v>
      </c>
      <c r="R22" s="114">
        <f t="shared" si="2"/>
        <v>1825472</v>
      </c>
      <c r="S22" s="22">
        <f t="shared" si="3"/>
        <v>2</v>
      </c>
      <c r="T22" s="23">
        <v>6</v>
      </c>
      <c r="U22" s="23">
        <v>0</v>
      </c>
      <c r="V22" s="2">
        <v>8</v>
      </c>
      <c r="W22" s="124">
        <f t="shared" si="4"/>
        <v>0.37915157268000599</v>
      </c>
      <c r="X22" s="125">
        <f t="shared" si="5"/>
        <v>0.25</v>
      </c>
    </row>
    <row r="23" spans="1:24" x14ac:dyDescent="0.2">
      <c r="A23" t="s">
        <v>50</v>
      </c>
      <c r="B23" t="s">
        <v>51</v>
      </c>
      <c r="C23" s="18">
        <v>808305</v>
      </c>
      <c r="D23" s="1">
        <v>1335738</v>
      </c>
      <c r="E23" s="19">
        <f t="shared" si="0"/>
        <v>80212</v>
      </c>
      <c r="F23" s="1">
        <v>2224255</v>
      </c>
      <c r="G23" s="18">
        <v>137660</v>
      </c>
      <c r="H23" s="70">
        <v>0</v>
      </c>
      <c r="I23" s="70">
        <v>1</v>
      </c>
      <c r="J23" s="71">
        <f t="shared" si="1"/>
        <v>231843.88888888888</v>
      </c>
      <c r="K23" s="70">
        <v>69553</v>
      </c>
      <c r="L23" s="70">
        <v>27317</v>
      </c>
      <c r="M23" s="70">
        <v>-2686</v>
      </c>
      <c r="N23" s="70">
        <v>94184</v>
      </c>
      <c r="O23" s="113">
        <f t="shared" si="2"/>
        <v>877858</v>
      </c>
      <c r="P23" s="114">
        <f t="shared" si="2"/>
        <v>1363055</v>
      </c>
      <c r="Q23" s="115">
        <f t="shared" si="2"/>
        <v>77526</v>
      </c>
      <c r="R23" s="114">
        <f t="shared" si="2"/>
        <v>2318439</v>
      </c>
      <c r="S23" s="22">
        <f t="shared" si="3"/>
        <v>0</v>
      </c>
      <c r="T23" s="23">
        <v>10</v>
      </c>
      <c r="U23" s="23">
        <v>0</v>
      </c>
      <c r="V23" s="2">
        <v>10</v>
      </c>
      <c r="W23" s="124">
        <f t="shared" si="4"/>
        <v>0.39174122333174022</v>
      </c>
      <c r="X23" s="125">
        <f t="shared" si="5"/>
        <v>0</v>
      </c>
    </row>
    <row r="24" spans="1:24" x14ac:dyDescent="0.2">
      <c r="A24" t="s">
        <v>52</v>
      </c>
      <c r="B24" s="2" t="s">
        <v>53</v>
      </c>
      <c r="C24" s="18">
        <v>1671707</v>
      </c>
      <c r="D24" s="1">
        <v>1415212</v>
      </c>
      <c r="E24" s="19">
        <f t="shared" si="0"/>
        <v>107982</v>
      </c>
      <c r="F24" s="1">
        <v>3194901</v>
      </c>
      <c r="G24" s="18">
        <v>0</v>
      </c>
      <c r="H24" s="70">
        <v>0</v>
      </c>
      <c r="I24" s="70">
        <v>0</v>
      </c>
      <c r="J24" s="71">
        <f t="shared" si="1"/>
        <v>212993.4</v>
      </c>
      <c r="K24" s="70">
        <v>0</v>
      </c>
      <c r="L24" s="70">
        <v>0</v>
      </c>
      <c r="M24" s="70">
        <v>0</v>
      </c>
      <c r="N24" s="70">
        <v>0</v>
      </c>
      <c r="O24" s="113">
        <f t="shared" si="2"/>
        <v>1671707</v>
      </c>
      <c r="P24" s="114">
        <f t="shared" si="2"/>
        <v>1415212</v>
      </c>
      <c r="Q24" s="115">
        <f t="shared" si="2"/>
        <v>107982</v>
      </c>
      <c r="R24" s="114">
        <f t="shared" si="2"/>
        <v>3194901</v>
      </c>
      <c r="S24" s="22">
        <f t="shared" si="3"/>
        <v>9</v>
      </c>
      <c r="T24" s="23">
        <v>6</v>
      </c>
      <c r="U24" s="23">
        <v>0</v>
      </c>
      <c r="V24" s="2">
        <v>15</v>
      </c>
      <c r="W24" s="124">
        <f t="shared" si="4"/>
        <v>0.54154546977099172</v>
      </c>
      <c r="X24" s="125">
        <f t="shared" si="5"/>
        <v>0.6</v>
      </c>
    </row>
    <row r="25" spans="1:24" x14ac:dyDescent="0.2">
      <c r="A25" t="s">
        <v>54</v>
      </c>
      <c r="B25" t="s">
        <v>55</v>
      </c>
      <c r="C25" s="18">
        <v>970741</v>
      </c>
      <c r="D25" s="1">
        <v>1002026</v>
      </c>
      <c r="E25" s="19">
        <f t="shared" si="0"/>
        <v>117824</v>
      </c>
      <c r="F25" s="1">
        <v>2090591</v>
      </c>
      <c r="G25" s="18">
        <v>0</v>
      </c>
      <c r="H25" s="70">
        <v>0</v>
      </c>
      <c r="I25" s="70">
        <v>0</v>
      </c>
      <c r="J25" s="71">
        <f t="shared" si="1"/>
        <v>261323.875</v>
      </c>
      <c r="K25" s="70">
        <v>0</v>
      </c>
      <c r="L25" s="70">
        <v>0</v>
      </c>
      <c r="M25" s="70">
        <v>0</v>
      </c>
      <c r="N25" s="70">
        <v>0</v>
      </c>
      <c r="O25" s="113">
        <f t="shared" si="2"/>
        <v>970741</v>
      </c>
      <c r="P25" s="114">
        <f t="shared" si="2"/>
        <v>1002026</v>
      </c>
      <c r="Q25" s="115">
        <f t="shared" si="2"/>
        <v>117824</v>
      </c>
      <c r="R25" s="114">
        <f t="shared" si="2"/>
        <v>2090591</v>
      </c>
      <c r="S25" s="22">
        <f t="shared" si="3"/>
        <v>4</v>
      </c>
      <c r="T25" s="23">
        <v>4</v>
      </c>
      <c r="U25" s="23">
        <v>0</v>
      </c>
      <c r="V25" s="2">
        <v>8</v>
      </c>
      <c r="W25" s="124">
        <f t="shared" si="4"/>
        <v>0.49207078180038494</v>
      </c>
      <c r="X25" s="125">
        <f t="shared" si="5"/>
        <v>0.5</v>
      </c>
    </row>
    <row r="26" spans="1:24" x14ac:dyDescent="0.2">
      <c r="A26" t="s">
        <v>56</v>
      </c>
      <c r="B26" t="s">
        <v>57</v>
      </c>
      <c r="C26" s="18">
        <v>423579</v>
      </c>
      <c r="D26" s="1">
        <v>350695</v>
      </c>
      <c r="E26" s="19">
        <f t="shared" si="0"/>
        <v>14275</v>
      </c>
      <c r="F26" s="1">
        <v>788549</v>
      </c>
      <c r="G26" s="18">
        <v>0</v>
      </c>
      <c r="H26" s="70">
        <v>0</v>
      </c>
      <c r="I26" s="70">
        <v>0</v>
      </c>
      <c r="J26" s="71">
        <f t="shared" si="1"/>
        <v>197137.25</v>
      </c>
      <c r="K26" s="70">
        <v>0</v>
      </c>
      <c r="L26" s="70">
        <v>0</v>
      </c>
      <c r="M26" s="70">
        <v>0</v>
      </c>
      <c r="N26" s="70">
        <v>0</v>
      </c>
      <c r="O26" s="113">
        <f t="shared" si="2"/>
        <v>423579</v>
      </c>
      <c r="P26" s="114">
        <f t="shared" si="2"/>
        <v>350695</v>
      </c>
      <c r="Q26" s="115">
        <f t="shared" si="2"/>
        <v>14275</v>
      </c>
      <c r="R26" s="114">
        <f t="shared" si="2"/>
        <v>788549</v>
      </c>
      <c r="S26" s="22">
        <f t="shared" si="3"/>
        <v>3</v>
      </c>
      <c r="T26" s="23">
        <v>1</v>
      </c>
      <c r="U26" s="23">
        <v>0</v>
      </c>
      <c r="V26" s="2">
        <v>4</v>
      </c>
      <c r="W26" s="124">
        <f t="shared" si="4"/>
        <v>0.54706602572216034</v>
      </c>
      <c r="X26" s="125">
        <f t="shared" si="5"/>
        <v>0.75</v>
      </c>
    </row>
    <row r="27" spans="1:24" x14ac:dyDescent="0.2">
      <c r="A27" t="s">
        <v>58</v>
      </c>
      <c r="B27" t="s">
        <v>59</v>
      </c>
      <c r="C27" s="18">
        <v>1103290</v>
      </c>
      <c r="D27" s="1">
        <v>708064</v>
      </c>
      <c r="E27" s="19">
        <f t="shared" si="0"/>
        <v>109321</v>
      </c>
      <c r="F27" s="1">
        <v>1920675</v>
      </c>
      <c r="G27" s="18">
        <v>210358</v>
      </c>
      <c r="H27" s="70">
        <v>1</v>
      </c>
      <c r="I27" s="70">
        <v>0</v>
      </c>
      <c r="J27" s="71">
        <f t="shared" si="1"/>
        <v>213789.625</v>
      </c>
      <c r="K27" s="70">
        <v>0</v>
      </c>
      <c r="L27" s="70">
        <v>69739</v>
      </c>
      <c r="M27" s="70">
        <v>-47634</v>
      </c>
      <c r="N27" s="70">
        <v>22105</v>
      </c>
      <c r="O27" s="113">
        <f t="shared" si="2"/>
        <v>1103290</v>
      </c>
      <c r="P27" s="114">
        <f t="shared" si="2"/>
        <v>777803</v>
      </c>
      <c r="Q27" s="115">
        <f t="shared" si="2"/>
        <v>61687</v>
      </c>
      <c r="R27" s="114">
        <f t="shared" si="2"/>
        <v>1942780</v>
      </c>
      <c r="S27" s="22">
        <f t="shared" si="3"/>
        <v>6</v>
      </c>
      <c r="T27" s="23">
        <v>3</v>
      </c>
      <c r="U27" s="23">
        <v>0</v>
      </c>
      <c r="V27" s="2">
        <v>9</v>
      </c>
      <c r="W27" s="124">
        <f t="shared" si="4"/>
        <v>0.58651539291252475</v>
      </c>
      <c r="X27" s="125">
        <f t="shared" si="5"/>
        <v>0.66666666666666663</v>
      </c>
    </row>
    <row r="28" spans="1:24" x14ac:dyDescent="0.2">
      <c r="A28" t="s">
        <v>60</v>
      </c>
      <c r="B28" t="s">
        <v>61</v>
      </c>
      <c r="C28" s="18">
        <v>217696</v>
      </c>
      <c r="D28" s="1">
        <v>121954</v>
      </c>
      <c r="E28" s="19">
        <f t="shared" si="0"/>
        <v>20691</v>
      </c>
      <c r="F28" s="1">
        <v>360341</v>
      </c>
      <c r="G28" s="18">
        <v>0</v>
      </c>
      <c r="H28" s="70">
        <v>0</v>
      </c>
      <c r="I28" s="70">
        <v>0</v>
      </c>
      <c r="J28" s="71">
        <f t="shared" si="1"/>
        <v>360341</v>
      </c>
      <c r="K28" s="70">
        <v>0</v>
      </c>
      <c r="L28" s="70">
        <v>0</v>
      </c>
      <c r="M28" s="70">
        <v>0</v>
      </c>
      <c r="N28" s="70">
        <v>0</v>
      </c>
      <c r="O28" s="113">
        <f t="shared" si="2"/>
        <v>217696</v>
      </c>
      <c r="P28" s="114">
        <f t="shared" si="2"/>
        <v>121954</v>
      </c>
      <c r="Q28" s="115">
        <f t="shared" si="2"/>
        <v>20691</v>
      </c>
      <c r="R28" s="114">
        <f t="shared" si="2"/>
        <v>360341</v>
      </c>
      <c r="S28" s="22">
        <f t="shared" si="3"/>
        <v>1</v>
      </c>
      <c r="T28" s="23">
        <v>0</v>
      </c>
      <c r="U28" s="23">
        <v>0</v>
      </c>
      <c r="V28" s="2">
        <v>1</v>
      </c>
      <c r="W28" s="124">
        <f t="shared" si="4"/>
        <v>0.64094214632710145</v>
      </c>
      <c r="X28" s="125">
        <f t="shared" si="5"/>
        <v>1</v>
      </c>
    </row>
    <row r="29" spans="1:24" x14ac:dyDescent="0.2">
      <c r="A29" t="s">
        <v>62</v>
      </c>
      <c r="B29" t="s">
        <v>63</v>
      </c>
      <c r="C29" s="18">
        <v>327986</v>
      </c>
      <c r="D29" s="1">
        <v>137524</v>
      </c>
      <c r="E29" s="19">
        <f t="shared" si="0"/>
        <v>20036</v>
      </c>
      <c r="F29" s="1">
        <v>485546</v>
      </c>
      <c r="G29" s="18">
        <v>0</v>
      </c>
      <c r="H29" s="70">
        <v>0</v>
      </c>
      <c r="I29" s="70">
        <v>0</v>
      </c>
      <c r="J29" s="71">
        <f t="shared" si="1"/>
        <v>161848.66666666666</v>
      </c>
      <c r="K29" s="70">
        <v>0</v>
      </c>
      <c r="L29" s="70">
        <v>0</v>
      </c>
      <c r="M29" s="70">
        <v>0</v>
      </c>
      <c r="N29" s="70">
        <v>0</v>
      </c>
      <c r="O29" s="113">
        <f t="shared" si="2"/>
        <v>327986</v>
      </c>
      <c r="P29" s="114">
        <f t="shared" si="2"/>
        <v>137524</v>
      </c>
      <c r="Q29" s="115">
        <f t="shared" si="2"/>
        <v>20036</v>
      </c>
      <c r="R29" s="114">
        <f t="shared" si="2"/>
        <v>485546</v>
      </c>
      <c r="S29" s="22">
        <f t="shared" si="3"/>
        <v>3</v>
      </c>
      <c r="T29" s="23">
        <v>0</v>
      </c>
      <c r="U29" s="23">
        <v>0</v>
      </c>
      <c r="V29" s="2">
        <v>3</v>
      </c>
      <c r="W29" s="124">
        <f t="shared" si="4"/>
        <v>0.70457347855040708</v>
      </c>
      <c r="X29" s="125">
        <f t="shared" si="5"/>
        <v>1</v>
      </c>
    </row>
    <row r="30" spans="1:24" x14ac:dyDescent="0.2">
      <c r="A30" t="s">
        <v>64</v>
      </c>
      <c r="B30" t="s">
        <v>65</v>
      </c>
      <c r="C30" s="18">
        <v>357369</v>
      </c>
      <c r="D30" s="1">
        <v>317835</v>
      </c>
      <c r="E30" s="19">
        <f t="shared" si="0"/>
        <v>27584</v>
      </c>
      <c r="F30" s="1">
        <v>702788</v>
      </c>
      <c r="G30" s="18">
        <v>0</v>
      </c>
      <c r="H30" s="70">
        <v>0</v>
      </c>
      <c r="I30" s="70">
        <v>0</v>
      </c>
      <c r="J30" s="71">
        <f t="shared" si="1"/>
        <v>234262.66666666666</v>
      </c>
      <c r="K30" s="70">
        <v>0</v>
      </c>
      <c r="L30" s="70">
        <v>0</v>
      </c>
      <c r="M30" s="70">
        <v>0</v>
      </c>
      <c r="N30" s="70">
        <v>0</v>
      </c>
      <c r="O30" s="113">
        <f t="shared" si="2"/>
        <v>357369</v>
      </c>
      <c r="P30" s="114">
        <f t="shared" si="2"/>
        <v>317835</v>
      </c>
      <c r="Q30" s="115">
        <f t="shared" si="2"/>
        <v>27584</v>
      </c>
      <c r="R30" s="114">
        <f t="shared" si="2"/>
        <v>702788</v>
      </c>
      <c r="S30" s="22">
        <f t="shared" si="3"/>
        <v>2</v>
      </c>
      <c r="T30" s="23">
        <v>1</v>
      </c>
      <c r="U30" s="23">
        <v>0</v>
      </c>
      <c r="V30" s="2">
        <v>3</v>
      </c>
      <c r="W30" s="124">
        <f t="shared" si="4"/>
        <v>0.52927559670855029</v>
      </c>
      <c r="X30" s="125">
        <f t="shared" si="5"/>
        <v>0.66666666666666663</v>
      </c>
    </row>
    <row r="31" spans="1:24" x14ac:dyDescent="0.2">
      <c r="A31" t="s">
        <v>66</v>
      </c>
      <c r="B31" t="s">
        <v>67</v>
      </c>
      <c r="C31" s="18">
        <v>230265</v>
      </c>
      <c r="D31" s="1">
        <v>200563</v>
      </c>
      <c r="E31" s="19">
        <f t="shared" si="0"/>
        <v>18959</v>
      </c>
      <c r="F31" s="1">
        <v>449787</v>
      </c>
      <c r="G31" s="18">
        <v>0</v>
      </c>
      <c r="H31" s="70">
        <v>0</v>
      </c>
      <c r="I31" s="70">
        <v>0</v>
      </c>
      <c r="J31" s="71">
        <f t="shared" si="1"/>
        <v>224893.5</v>
      </c>
      <c r="K31" s="70">
        <v>0</v>
      </c>
      <c r="L31" s="70">
        <v>0</v>
      </c>
      <c r="M31" s="70">
        <v>0</v>
      </c>
      <c r="N31" s="70">
        <v>0</v>
      </c>
      <c r="O31" s="113">
        <f t="shared" si="2"/>
        <v>230265</v>
      </c>
      <c r="P31" s="114">
        <f t="shared" si="2"/>
        <v>200563</v>
      </c>
      <c r="Q31" s="115">
        <f t="shared" si="2"/>
        <v>18959</v>
      </c>
      <c r="R31" s="114">
        <f t="shared" si="2"/>
        <v>449787</v>
      </c>
      <c r="S31" s="22">
        <f t="shared" si="3"/>
        <v>2</v>
      </c>
      <c r="T31" s="23">
        <v>0</v>
      </c>
      <c r="U31" s="23">
        <v>0</v>
      </c>
      <c r="V31" s="2">
        <v>2</v>
      </c>
      <c r="W31" s="124">
        <f t="shared" si="4"/>
        <v>0.53447083290779618</v>
      </c>
      <c r="X31" s="125">
        <f t="shared" si="5"/>
        <v>1</v>
      </c>
    </row>
    <row r="32" spans="1:24" x14ac:dyDescent="0.2">
      <c r="A32" t="s">
        <v>68</v>
      </c>
      <c r="B32" t="s">
        <v>69</v>
      </c>
      <c r="C32" s="18">
        <v>1055299</v>
      </c>
      <c r="D32" s="1">
        <v>1024730</v>
      </c>
      <c r="E32" s="19">
        <f t="shared" si="0"/>
        <v>41555</v>
      </c>
      <c r="F32" s="1">
        <v>2121584</v>
      </c>
      <c r="G32" s="18">
        <v>0</v>
      </c>
      <c r="H32" s="70">
        <v>0</v>
      </c>
      <c r="I32" s="70">
        <v>0</v>
      </c>
      <c r="J32" s="71">
        <f t="shared" si="1"/>
        <v>163198.76923076922</v>
      </c>
      <c r="K32" s="70">
        <v>0</v>
      </c>
      <c r="L32" s="70">
        <v>0</v>
      </c>
      <c r="M32" s="70">
        <v>0</v>
      </c>
      <c r="N32" s="70">
        <v>0</v>
      </c>
      <c r="O32" s="113">
        <f t="shared" si="2"/>
        <v>1055299</v>
      </c>
      <c r="P32" s="114">
        <f t="shared" si="2"/>
        <v>1024730</v>
      </c>
      <c r="Q32" s="115">
        <f t="shared" si="2"/>
        <v>41555</v>
      </c>
      <c r="R32" s="114">
        <f t="shared" si="2"/>
        <v>2121584</v>
      </c>
      <c r="S32" s="22">
        <f t="shared" si="3"/>
        <v>6</v>
      </c>
      <c r="T32" s="23">
        <v>7</v>
      </c>
      <c r="U32" s="32">
        <v>0</v>
      </c>
      <c r="V32" s="2">
        <v>13</v>
      </c>
      <c r="W32" s="124">
        <f t="shared" si="4"/>
        <v>0.50734821485661974</v>
      </c>
      <c r="X32" s="125">
        <f t="shared" si="5"/>
        <v>0.46153846153846156</v>
      </c>
    </row>
    <row r="33" spans="1:24" x14ac:dyDescent="0.2">
      <c r="A33" t="s">
        <v>70</v>
      </c>
      <c r="B33" t="s">
        <v>71</v>
      </c>
      <c r="C33" s="18">
        <v>288885</v>
      </c>
      <c r="D33" s="1">
        <v>307766</v>
      </c>
      <c r="E33" s="19">
        <f t="shared" si="0"/>
        <v>0</v>
      </c>
      <c r="F33" s="1">
        <v>596651</v>
      </c>
      <c r="G33" s="18">
        <v>0</v>
      </c>
      <c r="H33" s="70">
        <v>0</v>
      </c>
      <c r="I33" s="70">
        <v>0</v>
      </c>
      <c r="J33" s="71">
        <f t="shared" si="1"/>
        <v>198883.66666666666</v>
      </c>
      <c r="K33" s="70">
        <v>0</v>
      </c>
      <c r="L33" s="70">
        <v>0</v>
      </c>
      <c r="M33" s="70">
        <v>0</v>
      </c>
      <c r="N33" s="70">
        <v>0</v>
      </c>
      <c r="O33" s="113">
        <f t="shared" si="2"/>
        <v>288885</v>
      </c>
      <c r="P33" s="114">
        <f t="shared" si="2"/>
        <v>307766</v>
      </c>
      <c r="Q33" s="115">
        <f t="shared" si="2"/>
        <v>0</v>
      </c>
      <c r="R33" s="114">
        <f t="shared" si="2"/>
        <v>596651</v>
      </c>
      <c r="S33" s="22">
        <f t="shared" si="3"/>
        <v>1</v>
      </c>
      <c r="T33" s="23">
        <v>2</v>
      </c>
      <c r="U33" s="23">
        <v>0</v>
      </c>
      <c r="V33" s="2">
        <v>3</v>
      </c>
      <c r="W33" s="124">
        <f t="shared" si="4"/>
        <v>0.4841775175102363</v>
      </c>
      <c r="X33" s="125">
        <f t="shared" si="5"/>
        <v>0.33333333333333331</v>
      </c>
    </row>
    <row r="34" spans="1:24" x14ac:dyDescent="0.2">
      <c r="A34" t="s">
        <v>72</v>
      </c>
      <c r="B34" t="s">
        <v>73</v>
      </c>
      <c r="C34" s="18">
        <v>1612724</v>
      </c>
      <c r="D34" s="1">
        <v>2514801</v>
      </c>
      <c r="E34" s="19">
        <f t="shared" si="0"/>
        <v>616258</v>
      </c>
      <c r="F34" s="1">
        <v>4743783</v>
      </c>
      <c r="G34" s="18">
        <v>296898</v>
      </c>
      <c r="H34" s="70">
        <v>1</v>
      </c>
      <c r="I34" s="70">
        <v>1</v>
      </c>
      <c r="J34" s="71">
        <f t="shared" si="1"/>
        <v>164699.44444444444</v>
      </c>
      <c r="K34" s="70">
        <v>71533</v>
      </c>
      <c r="L34" s="70">
        <v>163644</v>
      </c>
      <c r="M34" s="70">
        <v>-135107</v>
      </c>
      <c r="N34" s="70">
        <v>100070</v>
      </c>
      <c r="O34" s="113">
        <f t="shared" si="2"/>
        <v>1684257</v>
      </c>
      <c r="P34" s="114">
        <f t="shared" si="2"/>
        <v>2678445</v>
      </c>
      <c r="Q34" s="115">
        <f t="shared" si="2"/>
        <v>481151</v>
      </c>
      <c r="R34" s="114">
        <f t="shared" si="2"/>
        <v>4843853</v>
      </c>
      <c r="S34" s="22">
        <f t="shared" si="3"/>
        <v>8</v>
      </c>
      <c r="T34" s="23">
        <v>21</v>
      </c>
      <c r="U34" s="23">
        <v>0</v>
      </c>
      <c r="V34" s="2">
        <v>29</v>
      </c>
      <c r="W34" s="124">
        <f t="shared" si="4"/>
        <v>0.38605822721790306</v>
      </c>
      <c r="X34" s="125">
        <f t="shared" si="5"/>
        <v>0.27586206896551724</v>
      </c>
    </row>
    <row r="35" spans="1:24" x14ac:dyDescent="0.2">
      <c r="A35" t="s">
        <v>74</v>
      </c>
      <c r="B35" s="2" t="s">
        <v>75</v>
      </c>
      <c r="C35" s="18">
        <v>1440913</v>
      </c>
      <c r="D35" s="1">
        <v>1204635</v>
      </c>
      <c r="E35" s="19">
        <f t="shared" ref="E35" si="6">F35-D35-C35</f>
        <v>17001</v>
      </c>
      <c r="F35" s="1">
        <v>2662549</v>
      </c>
      <c r="G35" s="18">
        <v>0</v>
      </c>
      <c r="H35" s="70">
        <v>0</v>
      </c>
      <c r="I35" s="70">
        <v>0</v>
      </c>
      <c r="J35" s="71">
        <f t="shared" si="1"/>
        <v>204811.46153846153</v>
      </c>
      <c r="K35" s="70">
        <v>0</v>
      </c>
      <c r="L35" s="70">
        <v>0</v>
      </c>
      <c r="M35" s="70">
        <v>0</v>
      </c>
      <c r="N35" s="70">
        <v>0</v>
      </c>
      <c r="O35" s="113">
        <f t="shared" ref="O35:R52" si="7">C35+K35</f>
        <v>1440913</v>
      </c>
      <c r="P35" s="114">
        <f t="shared" si="7"/>
        <v>1204635</v>
      </c>
      <c r="Q35" s="115">
        <f t="shared" si="7"/>
        <v>17001</v>
      </c>
      <c r="R35" s="114">
        <f t="shared" si="7"/>
        <v>2662549</v>
      </c>
      <c r="S35" s="22">
        <f t="shared" si="3"/>
        <v>6</v>
      </c>
      <c r="T35" s="23">
        <v>7</v>
      </c>
      <c r="U35" s="32">
        <v>0</v>
      </c>
      <c r="V35" s="2">
        <v>13</v>
      </c>
      <c r="W35" s="124">
        <f t="shared" si="4"/>
        <v>0.54465577642136909</v>
      </c>
      <c r="X35" s="125">
        <f t="shared" si="5"/>
        <v>0.46153846153846156</v>
      </c>
    </row>
    <row r="36" spans="1:24" x14ac:dyDescent="0.2">
      <c r="A36" t="s">
        <v>76</v>
      </c>
      <c r="B36" t="s">
        <v>77</v>
      </c>
      <c r="C36" s="18">
        <v>129802</v>
      </c>
      <c r="D36" s="1">
        <v>106542</v>
      </c>
      <c r="E36" s="19">
        <f t="shared" si="0"/>
        <v>0</v>
      </c>
      <c r="F36" s="1">
        <v>236344</v>
      </c>
      <c r="G36" s="18">
        <v>0</v>
      </c>
      <c r="H36" s="70">
        <v>0</v>
      </c>
      <c r="I36" s="70">
        <v>0</v>
      </c>
      <c r="J36" s="71">
        <f t="shared" si="1"/>
        <v>236344</v>
      </c>
      <c r="K36" s="70">
        <v>0</v>
      </c>
      <c r="L36" s="70">
        <v>0</v>
      </c>
      <c r="M36" s="70">
        <v>0</v>
      </c>
      <c r="N36" s="70">
        <v>0</v>
      </c>
      <c r="O36" s="113">
        <f t="shared" si="7"/>
        <v>129802</v>
      </c>
      <c r="P36" s="114">
        <f t="shared" si="7"/>
        <v>106542</v>
      </c>
      <c r="Q36" s="115">
        <f t="shared" si="7"/>
        <v>0</v>
      </c>
      <c r="R36" s="114">
        <f t="shared" si="7"/>
        <v>236344</v>
      </c>
      <c r="S36" s="22">
        <f t="shared" si="3"/>
        <v>1</v>
      </c>
      <c r="T36" s="23">
        <v>0</v>
      </c>
      <c r="U36" s="23">
        <v>0</v>
      </c>
      <c r="V36" s="2">
        <v>1</v>
      </c>
      <c r="W36" s="124">
        <f t="shared" si="4"/>
        <v>0.54920793419761027</v>
      </c>
      <c r="X36" s="125">
        <f t="shared" si="5"/>
        <v>1</v>
      </c>
    </row>
    <row r="37" spans="1:24" x14ac:dyDescent="0.2">
      <c r="A37" t="s">
        <v>78</v>
      </c>
      <c r="B37" s="2" t="s">
        <v>79</v>
      </c>
      <c r="C37" s="18">
        <v>2053075</v>
      </c>
      <c r="D37" s="1">
        <v>1611112</v>
      </c>
      <c r="E37" s="19">
        <f t="shared" si="0"/>
        <v>161087</v>
      </c>
      <c r="F37" s="1">
        <v>3825274</v>
      </c>
      <c r="G37" s="18">
        <v>0</v>
      </c>
      <c r="H37" s="70">
        <v>0</v>
      </c>
      <c r="I37" s="70">
        <v>0</v>
      </c>
      <c r="J37" s="71">
        <f t="shared" si="1"/>
        <v>212515.22222222222</v>
      </c>
      <c r="K37" s="70">
        <v>0</v>
      </c>
      <c r="L37" s="70">
        <v>0</v>
      </c>
      <c r="M37" s="70">
        <v>0</v>
      </c>
      <c r="N37" s="70">
        <v>0</v>
      </c>
      <c r="O37" s="113">
        <f t="shared" si="7"/>
        <v>2053075</v>
      </c>
      <c r="P37" s="114">
        <f t="shared" si="7"/>
        <v>1611112</v>
      </c>
      <c r="Q37" s="115">
        <f t="shared" si="7"/>
        <v>161087</v>
      </c>
      <c r="R37" s="114">
        <f t="shared" si="7"/>
        <v>3825274</v>
      </c>
      <c r="S37" s="22">
        <f t="shared" si="3"/>
        <v>13</v>
      </c>
      <c r="T37" s="23">
        <v>5</v>
      </c>
      <c r="U37" s="23">
        <v>0</v>
      </c>
      <c r="V37" s="2">
        <v>18</v>
      </c>
      <c r="W37" s="124">
        <f t="shared" si="4"/>
        <v>0.5603084667894952</v>
      </c>
      <c r="X37" s="125">
        <f t="shared" si="5"/>
        <v>0.72222222222222221</v>
      </c>
    </row>
    <row r="38" spans="1:24" x14ac:dyDescent="0.2">
      <c r="A38" t="s">
        <v>80</v>
      </c>
      <c r="B38" t="s">
        <v>81</v>
      </c>
      <c r="C38" s="18">
        <v>519562</v>
      </c>
      <c r="D38" s="1">
        <v>221966</v>
      </c>
      <c r="E38" s="19">
        <f t="shared" si="0"/>
        <v>51451</v>
      </c>
      <c r="F38" s="1">
        <v>792979</v>
      </c>
      <c r="G38" s="18">
        <v>196829</v>
      </c>
      <c r="H38" s="70">
        <v>2</v>
      </c>
      <c r="I38" s="70">
        <v>0</v>
      </c>
      <c r="J38" s="71">
        <f t="shared" si="1"/>
        <v>198716.66666666666</v>
      </c>
      <c r="K38" s="70">
        <v>139102</v>
      </c>
      <c r="L38" s="70">
        <v>124403</v>
      </c>
      <c r="M38" s="70">
        <v>-45656</v>
      </c>
      <c r="N38" s="70">
        <v>217849</v>
      </c>
      <c r="O38" s="113">
        <f t="shared" si="7"/>
        <v>658664</v>
      </c>
      <c r="P38" s="114">
        <f t="shared" si="7"/>
        <v>346369</v>
      </c>
      <c r="Q38" s="115">
        <f t="shared" si="7"/>
        <v>5795</v>
      </c>
      <c r="R38" s="114">
        <f t="shared" si="7"/>
        <v>1010828</v>
      </c>
      <c r="S38" s="22">
        <f t="shared" si="3"/>
        <v>4</v>
      </c>
      <c r="T38" s="23">
        <v>1</v>
      </c>
      <c r="U38" s="23">
        <v>0</v>
      </c>
      <c r="V38" s="2">
        <v>5</v>
      </c>
      <c r="W38" s="124">
        <f t="shared" si="4"/>
        <v>0.65536554521095325</v>
      </c>
      <c r="X38" s="125">
        <f t="shared" si="5"/>
        <v>0.8</v>
      </c>
    </row>
    <row r="39" spans="1:24" x14ac:dyDescent="0.2">
      <c r="A39" t="s">
        <v>82</v>
      </c>
      <c r="B39" t="s">
        <v>83</v>
      </c>
      <c r="C39" s="18">
        <v>657007</v>
      </c>
      <c r="D39" s="1">
        <v>733369</v>
      </c>
      <c r="E39" s="19">
        <f t="shared" si="0"/>
        <v>38980</v>
      </c>
      <c r="F39" s="1">
        <v>1429356</v>
      </c>
      <c r="G39" s="18">
        <v>0</v>
      </c>
      <c r="H39" s="70">
        <v>0</v>
      </c>
      <c r="I39" s="70">
        <v>0</v>
      </c>
      <c r="J39" s="71">
        <f t="shared" si="1"/>
        <v>285871.2</v>
      </c>
      <c r="K39" s="70">
        <v>0</v>
      </c>
      <c r="L39" s="70">
        <v>0</v>
      </c>
      <c r="M39" s="70">
        <v>0</v>
      </c>
      <c r="N39" s="70">
        <v>0</v>
      </c>
      <c r="O39" s="113">
        <f t="shared" si="7"/>
        <v>657007</v>
      </c>
      <c r="P39" s="114">
        <f t="shared" si="7"/>
        <v>733369</v>
      </c>
      <c r="Q39" s="115">
        <f t="shared" si="7"/>
        <v>38980</v>
      </c>
      <c r="R39" s="114">
        <f t="shared" si="7"/>
        <v>1429356</v>
      </c>
      <c r="S39" s="22">
        <f t="shared" si="3"/>
        <v>1</v>
      </c>
      <c r="T39" s="23">
        <v>4</v>
      </c>
      <c r="U39" s="23">
        <v>0</v>
      </c>
      <c r="V39" s="2">
        <v>5</v>
      </c>
      <c r="W39" s="124">
        <f t="shared" si="4"/>
        <v>0.47253908295310043</v>
      </c>
      <c r="X39" s="125">
        <f t="shared" si="5"/>
        <v>0.2</v>
      </c>
    </row>
    <row r="40" spans="1:24" x14ac:dyDescent="0.2">
      <c r="A40" t="s">
        <v>84</v>
      </c>
      <c r="B40" s="2" t="s">
        <v>85</v>
      </c>
      <c r="C40" s="18">
        <v>2034145</v>
      </c>
      <c r="D40" s="1">
        <v>1882202</v>
      </c>
      <c r="E40" s="19">
        <f t="shared" si="0"/>
        <v>40054</v>
      </c>
      <c r="F40" s="1">
        <v>3956401</v>
      </c>
      <c r="G40" s="18">
        <v>149944</v>
      </c>
      <c r="H40" s="70">
        <v>0</v>
      </c>
      <c r="I40" s="70">
        <v>1</v>
      </c>
      <c r="J40" s="71">
        <f t="shared" si="1"/>
        <v>211469.83333333334</v>
      </c>
      <c r="K40" s="70">
        <v>64262</v>
      </c>
      <c r="L40" s="70">
        <v>0</v>
      </c>
      <c r="M40" s="70">
        <v>0</v>
      </c>
      <c r="N40" s="70">
        <v>64262</v>
      </c>
      <c r="O40" s="113">
        <f t="shared" si="7"/>
        <v>2098407</v>
      </c>
      <c r="P40" s="114">
        <f t="shared" si="7"/>
        <v>1882202</v>
      </c>
      <c r="Q40" s="115">
        <f t="shared" si="7"/>
        <v>40054</v>
      </c>
      <c r="R40" s="114">
        <f t="shared" si="7"/>
        <v>4020663</v>
      </c>
      <c r="S40" s="22">
        <f t="shared" si="3"/>
        <v>12</v>
      </c>
      <c r="T40" s="23">
        <v>7</v>
      </c>
      <c r="U40" s="23">
        <v>0</v>
      </c>
      <c r="V40" s="2">
        <v>19</v>
      </c>
      <c r="W40" s="124">
        <f t="shared" si="4"/>
        <v>0.52715727668806456</v>
      </c>
      <c r="X40" s="125">
        <f t="shared" si="5"/>
        <v>0.63157894736842102</v>
      </c>
    </row>
    <row r="41" spans="1:24" x14ac:dyDescent="0.2">
      <c r="A41" t="s">
        <v>86</v>
      </c>
      <c r="B41" t="s">
        <v>87</v>
      </c>
      <c r="C41" s="18">
        <v>126951</v>
      </c>
      <c r="D41" s="1">
        <v>185711</v>
      </c>
      <c r="E41" s="19">
        <f t="shared" si="0"/>
        <v>22822</v>
      </c>
      <c r="F41" s="1">
        <v>335484</v>
      </c>
      <c r="G41" s="18">
        <v>0</v>
      </c>
      <c r="H41" s="70">
        <v>0</v>
      </c>
      <c r="I41" s="70">
        <v>0</v>
      </c>
      <c r="J41" s="71">
        <f t="shared" si="1"/>
        <v>167742</v>
      </c>
      <c r="K41" s="70">
        <v>0</v>
      </c>
      <c r="L41" s="70">
        <v>0</v>
      </c>
      <c r="M41" s="70">
        <v>0</v>
      </c>
      <c r="N41" s="70">
        <v>0</v>
      </c>
      <c r="O41" s="113">
        <f t="shared" si="7"/>
        <v>126951</v>
      </c>
      <c r="P41" s="114">
        <f t="shared" si="7"/>
        <v>185711</v>
      </c>
      <c r="Q41" s="115">
        <f t="shared" si="7"/>
        <v>22822</v>
      </c>
      <c r="R41" s="114">
        <f t="shared" si="7"/>
        <v>335484</v>
      </c>
      <c r="S41" s="22">
        <f t="shared" si="3"/>
        <v>0</v>
      </c>
      <c r="T41" s="23">
        <v>2</v>
      </c>
      <c r="U41" s="23">
        <v>0</v>
      </c>
      <c r="V41" s="2">
        <v>2</v>
      </c>
      <c r="W41" s="124">
        <f t="shared" si="4"/>
        <v>0.40603271264176649</v>
      </c>
      <c r="X41" s="125">
        <f t="shared" si="5"/>
        <v>0</v>
      </c>
    </row>
    <row r="42" spans="1:24" x14ac:dyDescent="0.2">
      <c r="A42" t="s">
        <v>88</v>
      </c>
      <c r="B42" t="s">
        <v>89</v>
      </c>
      <c r="C42" s="18">
        <v>753932</v>
      </c>
      <c r="D42" s="1">
        <v>537323</v>
      </c>
      <c r="E42" s="19">
        <f t="shared" si="0"/>
        <v>48934</v>
      </c>
      <c r="F42" s="1">
        <v>1340189</v>
      </c>
      <c r="G42" s="18">
        <v>0</v>
      </c>
      <c r="H42" s="70">
        <v>0</v>
      </c>
      <c r="I42" s="70">
        <v>0</v>
      </c>
      <c r="J42" s="71">
        <f t="shared" si="1"/>
        <v>223364.83333333334</v>
      </c>
      <c r="K42" s="70">
        <v>0</v>
      </c>
      <c r="L42" s="70">
        <v>0</v>
      </c>
      <c r="M42" s="70">
        <v>0</v>
      </c>
      <c r="N42" s="70">
        <v>0</v>
      </c>
      <c r="O42" s="113">
        <f t="shared" si="7"/>
        <v>753932</v>
      </c>
      <c r="P42" s="114">
        <f t="shared" si="7"/>
        <v>537323</v>
      </c>
      <c r="Q42" s="115">
        <f t="shared" si="7"/>
        <v>48934</v>
      </c>
      <c r="R42" s="114">
        <f t="shared" si="7"/>
        <v>1340189</v>
      </c>
      <c r="S42" s="22">
        <f t="shared" si="3"/>
        <v>5</v>
      </c>
      <c r="T42" s="23">
        <v>1</v>
      </c>
      <c r="U42" s="23">
        <v>0</v>
      </c>
      <c r="V42" s="2">
        <v>6</v>
      </c>
      <c r="W42" s="124">
        <f t="shared" si="4"/>
        <v>0.58387537705565518</v>
      </c>
      <c r="X42" s="125">
        <f t="shared" si="5"/>
        <v>0.83333333333333337</v>
      </c>
    </row>
    <row r="43" spans="1:24" x14ac:dyDescent="0.2">
      <c r="A43" t="s">
        <v>90</v>
      </c>
      <c r="B43" t="s">
        <v>91</v>
      </c>
      <c r="C43" s="18">
        <v>153703</v>
      </c>
      <c r="D43" s="1">
        <v>146589</v>
      </c>
      <c r="E43" s="19">
        <f t="shared" si="0"/>
        <v>19134</v>
      </c>
      <c r="F43" s="1">
        <v>319426</v>
      </c>
      <c r="G43" s="18">
        <v>0</v>
      </c>
      <c r="H43" s="70">
        <v>0</v>
      </c>
      <c r="I43" s="70">
        <v>0</v>
      </c>
      <c r="J43" s="71">
        <f t="shared" si="1"/>
        <v>319426</v>
      </c>
      <c r="K43" s="70">
        <v>0</v>
      </c>
      <c r="L43" s="70">
        <v>0</v>
      </c>
      <c r="M43" s="70">
        <v>0</v>
      </c>
      <c r="N43" s="70">
        <v>0</v>
      </c>
      <c r="O43" s="113">
        <f t="shared" si="7"/>
        <v>153703</v>
      </c>
      <c r="P43" s="114">
        <f t="shared" si="7"/>
        <v>146589</v>
      </c>
      <c r="Q43" s="115">
        <f t="shared" si="7"/>
        <v>19134</v>
      </c>
      <c r="R43" s="114">
        <f t="shared" si="7"/>
        <v>319426</v>
      </c>
      <c r="S43" s="22">
        <f t="shared" si="3"/>
        <v>1</v>
      </c>
      <c r="T43" s="23">
        <v>0</v>
      </c>
      <c r="U43" s="23">
        <v>0</v>
      </c>
      <c r="V43" s="2">
        <v>1</v>
      </c>
      <c r="W43" s="124">
        <f t="shared" si="4"/>
        <v>0.51184513739959769</v>
      </c>
      <c r="X43" s="125">
        <f t="shared" si="5"/>
        <v>1</v>
      </c>
    </row>
    <row r="44" spans="1:24" x14ac:dyDescent="0.2">
      <c r="A44" t="s">
        <v>92</v>
      </c>
      <c r="B44" t="s">
        <v>93</v>
      </c>
      <c r="C44" s="18">
        <v>955078</v>
      </c>
      <c r="D44" s="1">
        <v>541527</v>
      </c>
      <c r="E44" s="19">
        <f t="shared" si="0"/>
        <v>62524</v>
      </c>
      <c r="F44" s="1">
        <v>1559129</v>
      </c>
      <c r="G44" s="18">
        <v>0</v>
      </c>
      <c r="H44" s="70">
        <v>0</v>
      </c>
      <c r="I44" s="70">
        <v>0</v>
      </c>
      <c r="J44" s="71">
        <f t="shared" si="1"/>
        <v>173236.55555555556</v>
      </c>
      <c r="K44" s="70">
        <v>0</v>
      </c>
      <c r="L44" s="70">
        <v>0</v>
      </c>
      <c r="M44" s="70">
        <v>0</v>
      </c>
      <c r="N44" s="70">
        <v>0</v>
      </c>
      <c r="O44" s="113">
        <f t="shared" si="7"/>
        <v>955078</v>
      </c>
      <c r="P44" s="114">
        <f t="shared" si="7"/>
        <v>541527</v>
      </c>
      <c r="Q44" s="115">
        <f t="shared" si="7"/>
        <v>62524</v>
      </c>
      <c r="R44" s="114">
        <f t="shared" si="7"/>
        <v>1559129</v>
      </c>
      <c r="S44" s="22">
        <f t="shared" si="3"/>
        <v>7</v>
      </c>
      <c r="T44" s="23">
        <v>2</v>
      </c>
      <c r="U44" s="23">
        <v>0</v>
      </c>
      <c r="V44" s="2">
        <v>9</v>
      </c>
      <c r="W44" s="124">
        <f t="shared" si="4"/>
        <v>0.63816304235252452</v>
      </c>
      <c r="X44" s="125">
        <f t="shared" si="5"/>
        <v>0.77777777777777779</v>
      </c>
    </row>
    <row r="45" spans="1:24" x14ac:dyDescent="0.2">
      <c r="A45" t="s">
        <v>94</v>
      </c>
      <c r="B45" s="2" t="s">
        <v>95</v>
      </c>
      <c r="C45" s="18">
        <v>3058203</v>
      </c>
      <c r="D45" s="1">
        <v>1450150</v>
      </c>
      <c r="E45" s="19">
        <f t="shared" si="0"/>
        <v>237192</v>
      </c>
      <c r="F45" s="1">
        <v>4745545</v>
      </c>
      <c r="G45" s="18">
        <v>873167</v>
      </c>
      <c r="H45" s="70">
        <v>6</v>
      </c>
      <c r="I45" s="70">
        <v>0</v>
      </c>
      <c r="J45" s="71">
        <f t="shared" si="1"/>
        <v>148937.61538461538</v>
      </c>
      <c r="K45" s="70">
        <v>4178</v>
      </c>
      <c r="L45" s="70">
        <v>320106</v>
      </c>
      <c r="M45" s="70">
        <v>-130431</v>
      </c>
      <c r="N45" s="70">
        <v>193853</v>
      </c>
      <c r="O45" s="113">
        <f t="shared" si="7"/>
        <v>3062381</v>
      </c>
      <c r="P45" s="114">
        <f t="shared" si="7"/>
        <v>1770256</v>
      </c>
      <c r="Q45" s="115">
        <f t="shared" si="7"/>
        <v>106761</v>
      </c>
      <c r="R45" s="114">
        <f t="shared" si="7"/>
        <v>4939398</v>
      </c>
      <c r="S45" s="22">
        <f t="shared" si="3"/>
        <v>23</v>
      </c>
      <c r="T45" s="23">
        <v>9</v>
      </c>
      <c r="U45" s="23">
        <v>0</v>
      </c>
      <c r="V45" s="2">
        <v>32</v>
      </c>
      <c r="W45" s="124">
        <f t="shared" si="4"/>
        <v>0.63368736364845946</v>
      </c>
      <c r="X45" s="125">
        <f t="shared" si="5"/>
        <v>0.71875</v>
      </c>
    </row>
    <row r="46" spans="1:24" x14ac:dyDescent="0.2">
      <c r="A46" t="s">
        <v>96</v>
      </c>
      <c r="B46" t="s">
        <v>97</v>
      </c>
      <c r="C46" s="18">
        <v>390969</v>
      </c>
      <c r="D46" s="1">
        <v>218236</v>
      </c>
      <c r="E46" s="19">
        <f t="shared" si="0"/>
        <v>31290</v>
      </c>
      <c r="F46" s="1">
        <v>640495</v>
      </c>
      <c r="G46" s="18">
        <v>0</v>
      </c>
      <c r="H46" s="70">
        <v>0</v>
      </c>
      <c r="I46" s="70">
        <v>0</v>
      </c>
      <c r="J46" s="71">
        <f t="shared" si="1"/>
        <v>213498.33333333334</v>
      </c>
      <c r="K46" s="70">
        <v>0</v>
      </c>
      <c r="L46" s="70">
        <v>0</v>
      </c>
      <c r="M46" s="70">
        <v>0</v>
      </c>
      <c r="N46" s="70">
        <v>0</v>
      </c>
      <c r="O46" s="113">
        <f t="shared" si="7"/>
        <v>390969</v>
      </c>
      <c r="P46" s="114">
        <f t="shared" si="7"/>
        <v>218236</v>
      </c>
      <c r="Q46" s="115">
        <f t="shared" si="7"/>
        <v>31290</v>
      </c>
      <c r="R46" s="114">
        <f t="shared" si="7"/>
        <v>640495</v>
      </c>
      <c r="S46" s="22">
        <f t="shared" si="3"/>
        <v>2</v>
      </c>
      <c r="T46" s="23">
        <v>1</v>
      </c>
      <c r="U46" s="23">
        <v>0</v>
      </c>
      <c r="V46" s="2">
        <v>3</v>
      </c>
      <c r="W46" s="124">
        <f t="shared" si="4"/>
        <v>0.6417691909948211</v>
      </c>
      <c r="X46" s="125">
        <f t="shared" si="5"/>
        <v>0.66666666666666663</v>
      </c>
    </row>
    <row r="47" spans="1:24" x14ac:dyDescent="0.2">
      <c r="A47" t="s">
        <v>98</v>
      </c>
      <c r="B47" t="s">
        <v>99</v>
      </c>
      <c r="C47" s="18">
        <v>76403</v>
      </c>
      <c r="D47" s="1">
        <v>154006</v>
      </c>
      <c r="E47" s="19">
        <f t="shared" si="0"/>
        <v>8112</v>
      </c>
      <c r="F47" s="1">
        <v>238521</v>
      </c>
      <c r="G47" s="18">
        <v>0</v>
      </c>
      <c r="H47" s="70">
        <v>0</v>
      </c>
      <c r="I47" s="70">
        <v>0</v>
      </c>
      <c r="J47" s="71">
        <f t="shared" si="1"/>
        <v>238521</v>
      </c>
      <c r="K47" s="70">
        <v>0</v>
      </c>
      <c r="L47" s="70">
        <v>0</v>
      </c>
      <c r="M47" s="70">
        <v>0</v>
      </c>
      <c r="N47" s="70">
        <v>0</v>
      </c>
      <c r="O47" s="113">
        <f t="shared" si="7"/>
        <v>76403</v>
      </c>
      <c r="P47" s="114">
        <f t="shared" si="7"/>
        <v>154006</v>
      </c>
      <c r="Q47" s="115">
        <f t="shared" si="7"/>
        <v>8112</v>
      </c>
      <c r="R47" s="114">
        <f t="shared" si="7"/>
        <v>238521</v>
      </c>
      <c r="S47" s="22">
        <f t="shared" si="3"/>
        <v>0</v>
      </c>
      <c r="T47" s="23">
        <v>1</v>
      </c>
      <c r="U47" s="23">
        <v>0</v>
      </c>
      <c r="V47" s="2">
        <v>1</v>
      </c>
      <c r="W47" s="124">
        <f t="shared" si="4"/>
        <v>0.33159729003641353</v>
      </c>
      <c r="X47" s="125">
        <f t="shared" si="5"/>
        <v>0</v>
      </c>
    </row>
    <row r="48" spans="1:24" x14ac:dyDescent="0.2">
      <c r="A48" t="s">
        <v>100</v>
      </c>
      <c r="B48" s="2" t="s">
        <v>101</v>
      </c>
      <c r="C48" s="18">
        <v>1186098</v>
      </c>
      <c r="D48" s="1">
        <v>911116</v>
      </c>
      <c r="E48" s="19">
        <f t="shared" si="0"/>
        <v>92627</v>
      </c>
      <c r="F48" s="1">
        <v>2189841</v>
      </c>
      <c r="G48" s="18">
        <v>167154</v>
      </c>
      <c r="H48" s="70">
        <v>1</v>
      </c>
      <c r="I48" s="70">
        <v>0</v>
      </c>
      <c r="J48" s="71">
        <f t="shared" si="1"/>
        <v>202268.7</v>
      </c>
      <c r="K48" s="70">
        <v>14101</v>
      </c>
      <c r="L48" s="70">
        <v>60681</v>
      </c>
      <c r="M48" s="70">
        <v>-39667</v>
      </c>
      <c r="N48" s="70">
        <v>35115</v>
      </c>
      <c r="O48" s="113">
        <f t="shared" si="7"/>
        <v>1200199</v>
      </c>
      <c r="P48" s="114">
        <f t="shared" si="7"/>
        <v>971797</v>
      </c>
      <c r="Q48" s="115">
        <f t="shared" si="7"/>
        <v>52960</v>
      </c>
      <c r="R48" s="114">
        <f t="shared" si="7"/>
        <v>2224956</v>
      </c>
      <c r="S48" s="22">
        <f t="shared" si="3"/>
        <v>8</v>
      </c>
      <c r="T48" s="23">
        <v>3</v>
      </c>
      <c r="U48" s="32">
        <v>0</v>
      </c>
      <c r="V48" s="2">
        <v>11</v>
      </c>
      <c r="W48" s="124">
        <f t="shared" si="4"/>
        <v>0.55257882611201858</v>
      </c>
      <c r="X48" s="125">
        <f t="shared" si="5"/>
        <v>0.72727272727272729</v>
      </c>
    </row>
    <row r="49" spans="1:24" x14ac:dyDescent="0.2">
      <c r="A49" t="s">
        <v>102</v>
      </c>
      <c r="B49" t="s">
        <v>103</v>
      </c>
      <c r="C49" s="18">
        <v>1135166</v>
      </c>
      <c r="D49" s="1">
        <v>1296502</v>
      </c>
      <c r="E49" s="19">
        <f t="shared" si="0"/>
        <v>47741</v>
      </c>
      <c r="F49" s="1">
        <v>2479409</v>
      </c>
      <c r="G49" s="18">
        <v>280390</v>
      </c>
      <c r="H49" s="70">
        <v>0</v>
      </c>
      <c r="I49" s="70">
        <v>1</v>
      </c>
      <c r="J49" s="71">
        <f t="shared" si="1"/>
        <v>274877.375</v>
      </c>
      <c r="K49" s="70">
        <v>99707</v>
      </c>
      <c r="L49" s="70">
        <v>0</v>
      </c>
      <c r="M49" s="70">
        <v>-47741</v>
      </c>
      <c r="N49" s="70">
        <v>51966</v>
      </c>
      <c r="O49" s="113">
        <f t="shared" si="7"/>
        <v>1234873</v>
      </c>
      <c r="P49" s="114">
        <f t="shared" si="7"/>
        <v>1296502</v>
      </c>
      <c r="Q49" s="115">
        <f t="shared" si="7"/>
        <v>0</v>
      </c>
      <c r="R49" s="114">
        <f t="shared" si="7"/>
        <v>2531375</v>
      </c>
      <c r="S49" s="22">
        <f t="shared" si="3"/>
        <v>4</v>
      </c>
      <c r="T49" s="23">
        <v>5</v>
      </c>
      <c r="U49" s="23">
        <v>0</v>
      </c>
      <c r="V49" s="2">
        <v>9</v>
      </c>
      <c r="W49" s="124">
        <f t="shared" si="4"/>
        <v>0.48782697150757987</v>
      </c>
      <c r="X49" s="125">
        <f t="shared" si="5"/>
        <v>0.44444444444444442</v>
      </c>
    </row>
    <row r="50" spans="1:24" x14ac:dyDescent="0.2">
      <c r="A50" t="s">
        <v>104</v>
      </c>
      <c r="B50" t="s">
        <v>105</v>
      </c>
      <c r="C50" s="18">
        <v>283085</v>
      </c>
      <c r="D50" s="1">
        <v>227857</v>
      </c>
      <c r="E50" s="19">
        <f t="shared" si="0"/>
        <v>3431</v>
      </c>
      <c r="F50" s="1">
        <v>514373</v>
      </c>
      <c r="G50" s="18">
        <v>0</v>
      </c>
      <c r="H50" s="70">
        <v>0</v>
      </c>
      <c r="I50" s="70">
        <v>0</v>
      </c>
      <c r="J50" s="71">
        <f t="shared" si="1"/>
        <v>171457.66666666666</v>
      </c>
      <c r="K50" s="70">
        <v>0</v>
      </c>
      <c r="L50" s="70">
        <v>0</v>
      </c>
      <c r="M50" s="70">
        <v>0</v>
      </c>
      <c r="N50" s="70">
        <v>0</v>
      </c>
      <c r="O50" s="113">
        <f t="shared" si="7"/>
        <v>283085</v>
      </c>
      <c r="P50" s="114">
        <f t="shared" si="7"/>
        <v>227857</v>
      </c>
      <c r="Q50" s="115">
        <f t="shared" si="7"/>
        <v>3431</v>
      </c>
      <c r="R50" s="114">
        <f t="shared" si="7"/>
        <v>514373</v>
      </c>
      <c r="S50" s="22">
        <f t="shared" si="3"/>
        <v>2</v>
      </c>
      <c r="T50" s="23">
        <v>1</v>
      </c>
      <c r="U50" s="23">
        <v>0</v>
      </c>
      <c r="V50" s="2">
        <v>3</v>
      </c>
      <c r="W50" s="124">
        <f t="shared" si="4"/>
        <v>0.55404527324040698</v>
      </c>
      <c r="X50" s="125">
        <f t="shared" si="5"/>
        <v>0.66666666666666663</v>
      </c>
    </row>
    <row r="51" spans="1:24" x14ac:dyDescent="0.2">
      <c r="A51" t="s">
        <v>106</v>
      </c>
      <c r="B51" s="2" t="s">
        <v>107</v>
      </c>
      <c r="C51" s="18">
        <v>1165761</v>
      </c>
      <c r="D51" s="1">
        <v>938690</v>
      </c>
      <c r="E51" s="19">
        <f t="shared" si="0"/>
        <v>36031</v>
      </c>
      <c r="F51" s="1">
        <v>2140482</v>
      </c>
      <c r="G51" s="18">
        <v>0</v>
      </c>
      <c r="H51" s="70">
        <v>0</v>
      </c>
      <c r="I51" s="70">
        <v>0</v>
      </c>
      <c r="J51" s="71">
        <f t="shared" si="1"/>
        <v>267560.25</v>
      </c>
      <c r="K51" s="70">
        <v>0</v>
      </c>
      <c r="L51" s="70">
        <v>0</v>
      </c>
      <c r="M51" s="70">
        <v>0</v>
      </c>
      <c r="N51" s="70">
        <v>0</v>
      </c>
      <c r="O51" s="113">
        <f t="shared" si="7"/>
        <v>1165761</v>
      </c>
      <c r="P51" s="114">
        <f t="shared" si="7"/>
        <v>938690</v>
      </c>
      <c r="Q51" s="115">
        <f t="shared" si="7"/>
        <v>36031</v>
      </c>
      <c r="R51" s="114">
        <f t="shared" si="7"/>
        <v>2140482</v>
      </c>
      <c r="S51" s="22">
        <f t="shared" si="3"/>
        <v>5</v>
      </c>
      <c r="T51" s="23">
        <v>3</v>
      </c>
      <c r="U51" s="23">
        <v>0</v>
      </c>
      <c r="V51" s="2">
        <v>8</v>
      </c>
      <c r="W51" s="124">
        <f t="shared" si="4"/>
        <v>0.55395017512881028</v>
      </c>
      <c r="X51" s="125">
        <f t="shared" si="5"/>
        <v>0.625</v>
      </c>
    </row>
    <row r="52" spans="1:24" x14ac:dyDescent="0.2">
      <c r="A52" t="s">
        <v>108</v>
      </c>
      <c r="B52" t="s">
        <v>109</v>
      </c>
      <c r="C52" s="18">
        <v>131661</v>
      </c>
      <c r="D52" s="1">
        <v>45768</v>
      </c>
      <c r="E52" s="19">
        <f t="shared" si="0"/>
        <v>13393</v>
      </c>
      <c r="F52" s="1">
        <v>190822</v>
      </c>
      <c r="G52" s="18">
        <v>0</v>
      </c>
      <c r="H52" s="70">
        <v>0</v>
      </c>
      <c r="I52" s="70">
        <v>0</v>
      </c>
      <c r="J52" s="71">
        <f t="shared" si="1"/>
        <v>190822</v>
      </c>
      <c r="K52" s="70">
        <v>0</v>
      </c>
      <c r="L52" s="70">
        <v>0</v>
      </c>
      <c r="M52" s="70">
        <v>0</v>
      </c>
      <c r="N52" s="70">
        <v>0</v>
      </c>
      <c r="O52" s="113">
        <f t="shared" si="7"/>
        <v>131661</v>
      </c>
      <c r="P52" s="114">
        <f t="shared" si="7"/>
        <v>45768</v>
      </c>
      <c r="Q52" s="115">
        <f t="shared" si="7"/>
        <v>13393</v>
      </c>
      <c r="R52" s="114">
        <f t="shared" si="7"/>
        <v>190822</v>
      </c>
      <c r="S52" s="22">
        <f t="shared" si="3"/>
        <v>1</v>
      </c>
      <c r="T52" s="23">
        <v>0</v>
      </c>
      <c r="U52" s="23">
        <v>0</v>
      </c>
      <c r="V52" s="2">
        <v>1</v>
      </c>
      <c r="W52" s="124">
        <f t="shared" si="4"/>
        <v>0.74204893224895596</v>
      </c>
      <c r="X52" s="125">
        <f t="shared" si="5"/>
        <v>1</v>
      </c>
    </row>
    <row r="53" spans="1:24" x14ac:dyDescent="0.2">
      <c r="E53" s="19"/>
      <c r="O53" s="113"/>
      <c r="P53" s="116"/>
      <c r="Q53" s="117"/>
      <c r="R53" s="116"/>
    </row>
    <row r="54" spans="1:24" s="30" customFormat="1" x14ac:dyDescent="0.2">
      <c r="A54" s="25" t="s">
        <v>1</v>
      </c>
      <c r="B54" s="25"/>
      <c r="C54" s="26">
        <f>SUM(C3:C52)</f>
        <v>44593666</v>
      </c>
      <c r="D54" s="27">
        <f t="shared" ref="D54:I54" si="8">SUM(D3:D52)</f>
        <v>38854459</v>
      </c>
      <c r="E54" s="31">
        <f t="shared" si="8"/>
        <v>3336832</v>
      </c>
      <c r="F54" s="27">
        <f t="shared" si="8"/>
        <v>86784957</v>
      </c>
      <c r="G54" s="26">
        <f t="shared" si="8"/>
        <v>4668757</v>
      </c>
      <c r="H54" s="27">
        <f t="shared" si="8"/>
        <v>25</v>
      </c>
      <c r="I54" s="27">
        <f t="shared" si="8"/>
        <v>5</v>
      </c>
      <c r="J54" s="72" t="s">
        <v>2</v>
      </c>
      <c r="K54" s="27"/>
      <c r="L54" s="27"/>
      <c r="M54" s="27"/>
      <c r="N54" s="27"/>
      <c r="O54" s="118">
        <f>SUM(O3:O52)</f>
        <v>45412185</v>
      </c>
      <c r="P54" s="119">
        <f t="shared" ref="P54:R54" si="9">SUM(P3:P52)</f>
        <v>40645316</v>
      </c>
      <c r="Q54" s="119">
        <f t="shared" si="9"/>
        <v>2635016</v>
      </c>
      <c r="R54" s="119">
        <f t="shared" si="9"/>
        <v>88692517</v>
      </c>
      <c r="S54" s="28">
        <f>SUM(S3:S52)</f>
        <v>242</v>
      </c>
      <c r="T54" s="29">
        <f t="shared" ref="T54:V54" si="10">SUM(T3:T52)</f>
        <v>193</v>
      </c>
      <c r="U54" s="29">
        <f t="shared" si="10"/>
        <v>0</v>
      </c>
      <c r="V54" s="29">
        <f t="shared" si="10"/>
        <v>435</v>
      </c>
      <c r="W54" s="128">
        <f>O54/SUM(O54:P54)</f>
        <v>0.52769583676384002</v>
      </c>
      <c r="X54" s="129">
        <f>S54/V54</f>
        <v>0.55632183908045973</v>
      </c>
    </row>
    <row r="55" spans="1:24" x14ac:dyDescent="0.2">
      <c r="A55" s="130" t="s">
        <v>172</v>
      </c>
      <c r="O55" s="113"/>
      <c r="P55" s="116"/>
      <c r="Q55" s="116"/>
      <c r="R55" s="116"/>
      <c r="W55" s="126">
        <f>ROUND(V54*W54,0)</f>
        <v>230</v>
      </c>
    </row>
    <row r="56" spans="1:24" x14ac:dyDescent="0.2">
      <c r="A56" s="130" t="s">
        <v>173</v>
      </c>
      <c r="O56" s="113"/>
      <c r="P56" s="116"/>
      <c r="Q56" s="116"/>
      <c r="R56" s="116"/>
    </row>
    <row r="57" spans="1:24" x14ac:dyDescent="0.2">
      <c r="A57" s="130"/>
    </row>
    <row r="58" spans="1:24" x14ac:dyDescent="0.2">
      <c r="A58" s="127" t="s">
        <v>174</v>
      </c>
    </row>
  </sheetData>
  <autoFilter ref="A2:X52" xr:uid="{00000000-0009-0000-0000-000000000000}"/>
  <pageMargins left="0.7" right="0.7" top="0.75" bottom="0.75" header="0.3" footer="0.3"/>
  <ignoredErrors>
    <ignoredError sqref="W54:X54 X55 W58:X58 W56:X57 W53:X53 W3 W4:W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"/>
  <sheetViews>
    <sheetView workbookViewId="0">
      <pane xSplit="2" ySplit="2" topLeftCell="H45" activePane="bottomRight" state="frozen"/>
      <selection pane="topRight" activeCell="C1" sqref="C1"/>
      <selection pane="bottomLeft" activeCell="A3" sqref="A3"/>
      <selection pane="bottomRight" activeCell="U69" sqref="A2:U69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20"/>
    <col min="6" max="6" width="10.83203125" style="53"/>
    <col min="7" max="7" width="10.83203125" style="1"/>
    <col min="8" max="8" width="10.83203125" style="20"/>
    <col min="11" max="11" width="10.83203125" style="20"/>
    <col min="13" max="13" width="10.83203125" style="1"/>
    <col min="14" max="14" width="10.83203125" style="18"/>
    <col min="15" max="17" width="10.83203125" style="1"/>
    <col min="18" max="18" width="10.83203125" style="18"/>
    <col min="19" max="21" width="10.83203125" style="1"/>
    <col min="22" max="22" width="52.33203125" style="20" bestFit="1" customWidth="1"/>
  </cols>
  <sheetData>
    <row r="1" spans="1:22" x14ac:dyDescent="0.2">
      <c r="A1" s="33"/>
      <c r="B1" s="33" t="s">
        <v>2</v>
      </c>
      <c r="C1" s="42"/>
      <c r="D1" s="34"/>
      <c r="E1" s="35" t="s">
        <v>111</v>
      </c>
      <c r="F1" s="36"/>
      <c r="G1" s="37"/>
      <c r="H1" s="38"/>
      <c r="I1" s="39" t="s">
        <v>112</v>
      </c>
      <c r="J1" s="40"/>
      <c r="K1" s="73" t="s">
        <v>147</v>
      </c>
      <c r="L1" s="74"/>
      <c r="M1" s="69" t="s">
        <v>142</v>
      </c>
      <c r="N1" s="73"/>
      <c r="O1" s="75" t="s">
        <v>148</v>
      </c>
      <c r="P1" s="76"/>
      <c r="Q1" s="74"/>
      <c r="R1" s="73"/>
      <c r="S1" s="74" t="s">
        <v>149</v>
      </c>
      <c r="T1" s="74"/>
      <c r="U1" s="74"/>
      <c r="V1" s="38"/>
    </row>
    <row r="2" spans="1:22" x14ac:dyDescent="0.2">
      <c r="A2" s="41" t="s">
        <v>4</v>
      </c>
      <c r="B2" s="41" t="s">
        <v>5</v>
      </c>
      <c r="C2" s="42" t="s">
        <v>113</v>
      </c>
      <c r="D2" s="42" t="s">
        <v>114</v>
      </c>
      <c r="E2" s="33" t="s">
        <v>115</v>
      </c>
      <c r="F2" s="43" t="s">
        <v>116</v>
      </c>
      <c r="G2" s="44" t="s">
        <v>117</v>
      </c>
      <c r="H2" s="42" t="s">
        <v>118</v>
      </c>
      <c r="I2" s="33" t="s">
        <v>119</v>
      </c>
      <c r="J2" s="33" t="s">
        <v>120</v>
      </c>
      <c r="K2" s="73" t="s">
        <v>150</v>
      </c>
      <c r="L2" s="74" t="s">
        <v>151</v>
      </c>
      <c r="M2" s="69" t="s">
        <v>146</v>
      </c>
      <c r="N2" s="73" t="s">
        <v>144</v>
      </c>
      <c r="O2" s="74" t="s">
        <v>145</v>
      </c>
      <c r="P2" s="74" t="s">
        <v>152</v>
      </c>
      <c r="Q2" s="74" t="s">
        <v>143</v>
      </c>
      <c r="R2" s="73" t="s">
        <v>153</v>
      </c>
      <c r="S2" s="74" t="s">
        <v>154</v>
      </c>
      <c r="T2" s="74" t="s">
        <v>155</v>
      </c>
      <c r="U2" s="74" t="s">
        <v>156</v>
      </c>
      <c r="V2" s="38" t="s">
        <v>9</v>
      </c>
    </row>
    <row r="3" spans="1:22" s="60" customFormat="1" x14ac:dyDescent="0.2">
      <c r="A3" s="59" t="s">
        <v>10</v>
      </c>
      <c r="B3" s="59" t="s">
        <v>11</v>
      </c>
      <c r="C3" s="61" t="s">
        <v>121</v>
      </c>
      <c r="D3" s="54">
        <v>129063</v>
      </c>
      <c r="E3" s="55">
        <v>0</v>
      </c>
      <c r="F3" s="56">
        <f t="shared" ref="F3" si="0">G3-SUM(D3:E3)</f>
        <v>27218</v>
      </c>
      <c r="G3" s="55">
        <v>156281</v>
      </c>
      <c r="H3" s="57">
        <v>1</v>
      </c>
      <c r="I3" s="58">
        <v>0</v>
      </c>
      <c r="J3" s="58">
        <v>0</v>
      </c>
      <c r="K3" s="77">
        <f>C$73</f>
        <v>0.7</v>
      </c>
      <c r="L3" s="78">
        <f>C$74</f>
        <v>0.7</v>
      </c>
      <c r="M3" s="79">
        <f>VLOOKUP(B3,'Election Results by State'!$B$3:$J$52,9,FALSE)</f>
        <v>208095.25</v>
      </c>
      <c r="N3" s="80">
        <f>IF(G3&gt;0,IF(H3&gt;0,MAX(D3,ROUND(K3*M3,0)),MAX(F3,ROUND((1-L3)*(O3/L3),0))),D3)</f>
        <v>145667</v>
      </c>
      <c r="O3" s="79">
        <f>IF(G3&gt;0,IF(I3&gt;0,MAX(E3,ROUND(L3*M3,0)),MAX(F3,ROUND((1-K3)*(N3/K3),0))),E3)</f>
        <v>62429</v>
      </c>
      <c r="P3" s="79">
        <v>0</v>
      </c>
      <c r="Q3" s="79">
        <f>SUM(N3:P3)</f>
        <v>208096</v>
      </c>
      <c r="R3" s="80">
        <f t="shared" ref="R3:U3" si="1">N3-D3</f>
        <v>16604</v>
      </c>
      <c r="S3" s="79">
        <f t="shared" si="1"/>
        <v>62429</v>
      </c>
      <c r="T3" s="79">
        <f t="shared" si="1"/>
        <v>-27218</v>
      </c>
      <c r="U3" s="79">
        <f t="shared" si="1"/>
        <v>51815</v>
      </c>
      <c r="V3" s="24"/>
    </row>
    <row r="4" spans="1:22" s="60" customFormat="1" x14ac:dyDescent="0.2">
      <c r="A4" s="59" t="s">
        <v>10</v>
      </c>
      <c r="B4" s="59" t="s">
        <v>11</v>
      </c>
      <c r="C4" s="61" t="s">
        <v>123</v>
      </c>
      <c r="D4" s="54">
        <v>167714</v>
      </c>
      <c r="E4" s="55">
        <v>0</v>
      </c>
      <c r="F4" s="56">
        <f t="shared" ref="F4:F5" si="2">G4-SUM(D4:E4)</f>
        <v>2007</v>
      </c>
      <c r="G4" s="55">
        <v>169721</v>
      </c>
      <c r="H4" s="57">
        <v>1</v>
      </c>
      <c r="I4" s="58">
        <v>0</v>
      </c>
      <c r="J4" s="58">
        <v>0</v>
      </c>
      <c r="K4" s="77">
        <f t="shared" ref="K4:K67" si="3">C$73</f>
        <v>0.7</v>
      </c>
      <c r="L4" s="78">
        <f t="shared" ref="L4:L67" si="4">C$74</f>
        <v>0.7</v>
      </c>
      <c r="M4" s="79">
        <f>VLOOKUP(B4,'Election Results by State'!$B$3:$J$52,9,FALSE)</f>
        <v>208095.25</v>
      </c>
      <c r="N4" s="80">
        <f t="shared" ref="N4:N67" si="5">IF(G4&gt;0,IF(H4&gt;0,MAX(D4,ROUND(K4*M4,0)),MAX(F4,ROUND((1-L4)*(O4/L4),0))),D4)</f>
        <v>167714</v>
      </c>
      <c r="O4" s="79">
        <f t="shared" ref="O4:O67" si="6">IF(G4&gt;0,IF(I4&gt;0,MAX(E4,ROUND(L4*M4,0)),MAX(F4,ROUND((1-K4)*(N4/K4),0))),E4)</f>
        <v>71877</v>
      </c>
      <c r="P4" s="79">
        <v>0</v>
      </c>
      <c r="Q4" s="79">
        <f t="shared" ref="Q4:Q67" si="7">SUM(N4:P4)</f>
        <v>239591</v>
      </c>
      <c r="R4" s="80">
        <f t="shared" ref="R4:R17" si="8">N4-D4</f>
        <v>0</v>
      </c>
      <c r="S4" s="79">
        <f t="shared" ref="S4:S17" si="9">O4-E4</f>
        <v>71877</v>
      </c>
      <c r="T4" s="79">
        <f t="shared" ref="T4:T17" si="10">P4-F4</f>
        <v>-2007</v>
      </c>
      <c r="U4" s="79">
        <f t="shared" ref="U4:U17" si="11">Q4-G4</f>
        <v>69870</v>
      </c>
      <c r="V4" s="24"/>
    </row>
    <row r="5" spans="1:22" s="60" customFormat="1" x14ac:dyDescent="0.2">
      <c r="A5" s="59" t="s">
        <v>10</v>
      </c>
      <c r="B5" s="59" t="s">
        <v>11</v>
      </c>
      <c r="C5" s="61" t="s">
        <v>125</v>
      </c>
      <c r="D5" s="54">
        <v>205288</v>
      </c>
      <c r="E5" s="55">
        <v>0</v>
      </c>
      <c r="F5" s="56">
        <f t="shared" si="2"/>
        <v>4076</v>
      </c>
      <c r="G5" s="55">
        <v>209364</v>
      </c>
      <c r="H5" s="57">
        <v>1</v>
      </c>
      <c r="I5" s="58">
        <v>0</v>
      </c>
      <c r="J5" s="58">
        <v>0</v>
      </c>
      <c r="K5" s="77">
        <f t="shared" si="3"/>
        <v>0.7</v>
      </c>
      <c r="L5" s="78">
        <f t="shared" si="4"/>
        <v>0.7</v>
      </c>
      <c r="M5" s="79">
        <f>VLOOKUP(B5,'Election Results by State'!$B$3:$J$52,9,FALSE)</f>
        <v>208095.25</v>
      </c>
      <c r="N5" s="80">
        <f t="shared" si="5"/>
        <v>205288</v>
      </c>
      <c r="O5" s="79">
        <f t="shared" si="6"/>
        <v>87981</v>
      </c>
      <c r="P5" s="79">
        <v>0</v>
      </c>
      <c r="Q5" s="79">
        <f t="shared" si="7"/>
        <v>293269</v>
      </c>
      <c r="R5" s="80">
        <f t="shared" si="8"/>
        <v>0</v>
      </c>
      <c r="S5" s="79">
        <f t="shared" si="9"/>
        <v>87981</v>
      </c>
      <c r="T5" s="79">
        <f t="shared" si="10"/>
        <v>-4076</v>
      </c>
      <c r="U5" s="79">
        <f t="shared" si="11"/>
        <v>83905</v>
      </c>
      <c r="V5" s="24"/>
    </row>
    <row r="6" spans="1:22" s="60" customFormat="1" x14ac:dyDescent="0.2">
      <c r="A6" s="59" t="s">
        <v>12</v>
      </c>
      <c r="B6" s="59" t="s">
        <v>13</v>
      </c>
      <c r="C6" s="61" t="s">
        <v>122</v>
      </c>
      <c r="D6" s="54">
        <v>0</v>
      </c>
      <c r="E6" s="55">
        <v>0</v>
      </c>
      <c r="F6" s="56">
        <f t="shared" ref="F6:F69" si="12">G6-SUM(D6:E6)</f>
        <v>0</v>
      </c>
      <c r="G6" s="55">
        <v>0</v>
      </c>
      <c r="H6" s="57">
        <v>0</v>
      </c>
      <c r="I6" s="58">
        <v>0</v>
      </c>
      <c r="J6" s="58">
        <v>0</v>
      </c>
      <c r="K6" s="77">
        <f t="shared" si="3"/>
        <v>0.7</v>
      </c>
      <c r="L6" s="78">
        <f t="shared" si="4"/>
        <v>0.7</v>
      </c>
      <c r="M6" s="79">
        <f>VLOOKUP(B6,'Election Results by State'!$B$3:$J$52,9,FALSE)</f>
        <v>254335</v>
      </c>
      <c r="N6" s="80">
        <f t="shared" si="5"/>
        <v>0</v>
      </c>
      <c r="O6" s="79">
        <f t="shared" si="6"/>
        <v>0</v>
      </c>
      <c r="P6" s="79">
        <v>0</v>
      </c>
      <c r="Q6" s="79">
        <f t="shared" si="7"/>
        <v>0</v>
      </c>
      <c r="R6" s="80">
        <f t="shared" si="8"/>
        <v>0</v>
      </c>
      <c r="S6" s="79">
        <f t="shared" si="9"/>
        <v>0</v>
      </c>
      <c r="T6" s="79">
        <f t="shared" si="10"/>
        <v>0</v>
      </c>
      <c r="U6" s="79">
        <f t="shared" si="11"/>
        <v>0</v>
      </c>
      <c r="V6" s="24"/>
    </row>
    <row r="7" spans="1:22" s="60" customFormat="1" x14ac:dyDescent="0.2">
      <c r="A7" s="59" t="s">
        <v>14</v>
      </c>
      <c r="B7" s="59" t="s">
        <v>15</v>
      </c>
      <c r="C7" s="61" t="s">
        <v>122</v>
      </c>
      <c r="D7" s="54">
        <v>0</v>
      </c>
      <c r="E7" s="55">
        <v>0</v>
      </c>
      <c r="F7" s="56">
        <f t="shared" si="12"/>
        <v>0</v>
      </c>
      <c r="G7" s="55">
        <v>0</v>
      </c>
      <c r="H7" s="57">
        <v>0</v>
      </c>
      <c r="I7" s="58">
        <v>0</v>
      </c>
      <c r="J7" s="58">
        <v>0</v>
      </c>
      <c r="K7" s="77">
        <f t="shared" si="3"/>
        <v>0.7</v>
      </c>
      <c r="L7" s="78">
        <f t="shared" si="4"/>
        <v>0.7</v>
      </c>
      <c r="M7" s="79">
        <f>VLOOKUP(B7,'Election Results by State'!$B$3:$J$52,9,FALSE)</f>
        <v>212268.125</v>
      </c>
      <c r="N7" s="80">
        <f t="shared" si="5"/>
        <v>0</v>
      </c>
      <c r="O7" s="79">
        <f t="shared" si="6"/>
        <v>0</v>
      </c>
      <c r="P7" s="79">
        <v>0</v>
      </c>
      <c r="Q7" s="79">
        <f t="shared" si="7"/>
        <v>0</v>
      </c>
      <c r="R7" s="80">
        <f t="shared" si="8"/>
        <v>0</v>
      </c>
      <c r="S7" s="79">
        <f t="shared" si="9"/>
        <v>0</v>
      </c>
      <c r="T7" s="79">
        <f t="shared" si="10"/>
        <v>0</v>
      </c>
      <c r="U7" s="79">
        <f t="shared" si="11"/>
        <v>0</v>
      </c>
      <c r="V7" s="24"/>
    </row>
    <row r="8" spans="1:22" s="60" customFormat="1" x14ac:dyDescent="0.2">
      <c r="A8" s="59" t="s">
        <v>16</v>
      </c>
      <c r="B8" s="59" t="s">
        <v>17</v>
      </c>
      <c r="C8" s="61" t="s">
        <v>122</v>
      </c>
      <c r="D8" s="54">
        <v>0</v>
      </c>
      <c r="E8" s="55">
        <v>0</v>
      </c>
      <c r="F8" s="56">
        <f t="shared" si="12"/>
        <v>0</v>
      </c>
      <c r="G8" s="55">
        <v>0</v>
      </c>
      <c r="H8" s="57">
        <v>0</v>
      </c>
      <c r="I8" s="58">
        <v>0</v>
      </c>
      <c r="J8" s="58">
        <v>0</v>
      </c>
      <c r="K8" s="77">
        <f t="shared" si="3"/>
        <v>0.7</v>
      </c>
      <c r="L8" s="78">
        <f t="shared" si="4"/>
        <v>0.7</v>
      </c>
      <c r="M8" s="79">
        <f>VLOOKUP(B8,'Election Results by State'!$B$3:$J$52,9,FALSE)</f>
        <v>193531.25</v>
      </c>
      <c r="N8" s="80">
        <f t="shared" si="5"/>
        <v>0</v>
      </c>
      <c r="O8" s="79">
        <f t="shared" si="6"/>
        <v>0</v>
      </c>
      <c r="P8" s="79">
        <v>0</v>
      </c>
      <c r="Q8" s="79">
        <f t="shared" si="7"/>
        <v>0</v>
      </c>
      <c r="R8" s="80">
        <f t="shared" si="8"/>
        <v>0</v>
      </c>
      <c r="S8" s="79">
        <f t="shared" si="9"/>
        <v>0</v>
      </c>
      <c r="T8" s="79">
        <f t="shared" si="10"/>
        <v>0</v>
      </c>
      <c r="U8" s="79">
        <f t="shared" si="11"/>
        <v>0</v>
      </c>
      <c r="V8" s="24"/>
    </row>
    <row r="9" spans="1:22" s="60" customFormat="1" x14ac:dyDescent="0.2">
      <c r="A9" s="59" t="s">
        <v>18</v>
      </c>
      <c r="B9" s="59" t="s">
        <v>19</v>
      </c>
      <c r="C9" s="61" t="s">
        <v>124</v>
      </c>
      <c r="D9" s="54">
        <v>135979</v>
      </c>
      <c r="E9" s="55">
        <v>0</v>
      </c>
      <c r="F9" s="56">
        <f t="shared" si="12"/>
        <v>0</v>
      </c>
      <c r="G9" s="55">
        <v>135979</v>
      </c>
      <c r="H9" s="57">
        <v>1</v>
      </c>
      <c r="I9" s="58">
        <v>0</v>
      </c>
      <c r="J9" s="58">
        <v>0</v>
      </c>
      <c r="K9" s="77">
        <f t="shared" si="3"/>
        <v>0.7</v>
      </c>
      <c r="L9" s="78">
        <f t="shared" si="4"/>
        <v>0.7</v>
      </c>
      <c r="M9" s="79">
        <f>VLOOKUP(B9,'Election Results by State'!$B$3:$J$52,9,FALSE)</f>
        <v>183067.72549019608</v>
      </c>
      <c r="N9" s="80">
        <f t="shared" si="5"/>
        <v>135979</v>
      </c>
      <c r="O9" s="79">
        <f t="shared" si="6"/>
        <v>58277</v>
      </c>
      <c r="P9" s="79">
        <v>0</v>
      </c>
      <c r="Q9" s="79">
        <f t="shared" si="7"/>
        <v>194256</v>
      </c>
      <c r="R9" s="80">
        <f t="shared" si="8"/>
        <v>0</v>
      </c>
      <c r="S9" s="79">
        <f t="shared" si="9"/>
        <v>58277</v>
      </c>
      <c r="T9" s="79">
        <f t="shared" si="10"/>
        <v>0</v>
      </c>
      <c r="U9" s="79">
        <f t="shared" si="11"/>
        <v>58277</v>
      </c>
      <c r="V9" s="24"/>
    </row>
    <row r="10" spans="1:22" s="60" customFormat="1" x14ac:dyDescent="0.2">
      <c r="A10" s="59" t="s">
        <v>18</v>
      </c>
      <c r="B10" s="59" t="s">
        <v>19</v>
      </c>
      <c r="C10" s="61" t="s">
        <v>127</v>
      </c>
      <c r="D10" s="54">
        <v>173490</v>
      </c>
      <c r="E10" s="55">
        <v>0</v>
      </c>
      <c r="F10" s="56">
        <f t="shared" ref="F10" si="13">G10-SUM(D10:E10)</f>
        <v>2173</v>
      </c>
      <c r="G10" s="55">
        <v>175663</v>
      </c>
      <c r="H10" s="57">
        <v>1</v>
      </c>
      <c r="I10" s="58">
        <v>0</v>
      </c>
      <c r="J10" s="58">
        <v>0</v>
      </c>
      <c r="K10" s="77">
        <f t="shared" si="3"/>
        <v>0.7</v>
      </c>
      <c r="L10" s="78">
        <f t="shared" si="4"/>
        <v>0.7</v>
      </c>
      <c r="M10" s="79">
        <f>VLOOKUP(B10,'Election Results by State'!$B$3:$J$52,9,FALSE)</f>
        <v>183067.72549019608</v>
      </c>
      <c r="N10" s="80">
        <f t="shared" si="5"/>
        <v>173490</v>
      </c>
      <c r="O10" s="79">
        <f t="shared" si="6"/>
        <v>74353</v>
      </c>
      <c r="P10" s="79">
        <v>0</v>
      </c>
      <c r="Q10" s="79">
        <f t="shared" si="7"/>
        <v>247843</v>
      </c>
      <c r="R10" s="80">
        <f t="shared" si="8"/>
        <v>0</v>
      </c>
      <c r="S10" s="79">
        <f t="shared" si="9"/>
        <v>74353</v>
      </c>
      <c r="T10" s="79">
        <f t="shared" si="10"/>
        <v>-2173</v>
      </c>
      <c r="U10" s="79">
        <f t="shared" si="11"/>
        <v>72180</v>
      </c>
      <c r="V10" s="24"/>
    </row>
    <row r="11" spans="1:22" s="60" customFormat="1" x14ac:dyDescent="0.2">
      <c r="A11" s="59" t="s">
        <v>20</v>
      </c>
      <c r="B11" s="59" t="s">
        <v>21</v>
      </c>
      <c r="C11" s="61" t="s">
        <v>122</v>
      </c>
      <c r="D11" s="54">
        <v>0</v>
      </c>
      <c r="E11" s="55">
        <v>0</v>
      </c>
      <c r="F11" s="56">
        <f t="shared" si="12"/>
        <v>0</v>
      </c>
      <c r="G11" s="55">
        <v>0</v>
      </c>
      <c r="H11" s="57">
        <v>0</v>
      </c>
      <c r="I11" s="58">
        <v>0</v>
      </c>
      <c r="J11" s="58">
        <v>0</v>
      </c>
      <c r="K11" s="77">
        <f t="shared" si="3"/>
        <v>0.7</v>
      </c>
      <c r="L11" s="78">
        <f t="shared" si="4"/>
        <v>0.7</v>
      </c>
      <c r="M11" s="79">
        <f>VLOOKUP(B11,'Election Results by State'!$B$3:$J$52,9,FALSE)</f>
        <v>251878.85714285713</v>
      </c>
      <c r="N11" s="80">
        <f t="shared" si="5"/>
        <v>0</v>
      </c>
      <c r="O11" s="79">
        <f t="shared" si="6"/>
        <v>0</v>
      </c>
      <c r="P11" s="79">
        <v>0</v>
      </c>
      <c r="Q11" s="79">
        <f t="shared" si="7"/>
        <v>0</v>
      </c>
      <c r="R11" s="80">
        <f t="shared" si="8"/>
        <v>0</v>
      </c>
      <c r="S11" s="79">
        <f t="shared" si="9"/>
        <v>0</v>
      </c>
      <c r="T11" s="79">
        <f t="shared" si="10"/>
        <v>0</v>
      </c>
      <c r="U11" s="79">
        <f t="shared" si="11"/>
        <v>0</v>
      </c>
      <c r="V11" s="24"/>
    </row>
    <row r="12" spans="1:22" s="60" customFormat="1" x14ac:dyDescent="0.2">
      <c r="A12" s="59" t="s">
        <v>22</v>
      </c>
      <c r="B12" s="59" t="s">
        <v>23</v>
      </c>
      <c r="C12" s="61" t="s">
        <v>122</v>
      </c>
      <c r="D12" s="54">
        <v>0</v>
      </c>
      <c r="E12" s="55">
        <v>0</v>
      </c>
      <c r="F12" s="56">
        <f t="shared" si="12"/>
        <v>0</v>
      </c>
      <c r="G12" s="55">
        <v>0</v>
      </c>
      <c r="H12" s="57">
        <v>0</v>
      </c>
      <c r="I12" s="58">
        <v>0</v>
      </c>
      <c r="J12" s="58">
        <v>0</v>
      </c>
      <c r="K12" s="77">
        <f t="shared" si="3"/>
        <v>0.7</v>
      </c>
      <c r="L12" s="78">
        <f t="shared" si="4"/>
        <v>0.7</v>
      </c>
      <c r="M12" s="79">
        <f>VLOOKUP(B12,'Election Results by State'!$B$3:$J$52,9,FALSE)</f>
        <v>227640.4</v>
      </c>
      <c r="N12" s="80">
        <f t="shared" si="5"/>
        <v>0</v>
      </c>
      <c r="O12" s="79">
        <f t="shared" si="6"/>
        <v>0</v>
      </c>
      <c r="P12" s="79">
        <v>0</v>
      </c>
      <c r="Q12" s="79">
        <f t="shared" si="7"/>
        <v>0</v>
      </c>
      <c r="R12" s="80">
        <f t="shared" si="8"/>
        <v>0</v>
      </c>
      <c r="S12" s="79">
        <f t="shared" si="9"/>
        <v>0</v>
      </c>
      <c r="T12" s="79">
        <f t="shared" si="10"/>
        <v>0</v>
      </c>
      <c r="U12" s="79">
        <f t="shared" si="11"/>
        <v>0</v>
      </c>
      <c r="V12" s="24"/>
    </row>
    <row r="13" spans="1:22" s="60" customFormat="1" x14ac:dyDescent="0.2">
      <c r="A13" s="59" t="s">
        <v>24</v>
      </c>
      <c r="B13" s="59" t="s">
        <v>25</v>
      </c>
      <c r="C13" s="61" t="s">
        <v>122</v>
      </c>
      <c r="D13" s="54">
        <v>0</v>
      </c>
      <c r="E13" s="55">
        <v>0</v>
      </c>
      <c r="F13" s="56">
        <f t="shared" si="12"/>
        <v>0</v>
      </c>
      <c r="G13" s="55">
        <v>0</v>
      </c>
      <c r="H13" s="57">
        <v>0</v>
      </c>
      <c r="I13" s="58">
        <v>0</v>
      </c>
      <c r="J13" s="58">
        <v>0</v>
      </c>
      <c r="K13" s="77">
        <f t="shared" si="3"/>
        <v>0.7</v>
      </c>
      <c r="L13" s="78">
        <f t="shared" si="4"/>
        <v>0.7</v>
      </c>
      <c r="M13" s="79">
        <f>VLOOKUP(B13,'Election Results by State'!$B$3:$J$52,9,FALSE)</f>
        <v>305636</v>
      </c>
      <c r="N13" s="80">
        <f t="shared" si="5"/>
        <v>0</v>
      </c>
      <c r="O13" s="79">
        <f t="shared" si="6"/>
        <v>0</v>
      </c>
      <c r="P13" s="79">
        <v>0</v>
      </c>
      <c r="Q13" s="79">
        <f t="shared" si="7"/>
        <v>0</v>
      </c>
      <c r="R13" s="80">
        <f t="shared" si="8"/>
        <v>0</v>
      </c>
      <c r="S13" s="79">
        <f t="shared" si="9"/>
        <v>0</v>
      </c>
      <c r="T13" s="79">
        <f t="shared" si="10"/>
        <v>0</v>
      </c>
      <c r="U13" s="79">
        <f t="shared" si="11"/>
        <v>0</v>
      </c>
      <c r="V13" s="24"/>
    </row>
    <row r="14" spans="1:22" s="60" customFormat="1" x14ac:dyDescent="0.2">
      <c r="A14" s="59" t="s">
        <v>26</v>
      </c>
      <c r="B14" s="59" t="s">
        <v>27</v>
      </c>
      <c r="C14" s="61" t="s">
        <v>121</v>
      </c>
      <c r="D14" s="54">
        <v>170821</v>
      </c>
      <c r="E14" s="55">
        <v>0</v>
      </c>
      <c r="F14" s="56">
        <f t="shared" si="12"/>
        <v>42705</v>
      </c>
      <c r="G14" s="55">
        <v>213526</v>
      </c>
      <c r="H14" s="57">
        <v>1</v>
      </c>
      <c r="I14" s="58">
        <v>0</v>
      </c>
      <c r="J14" s="58">
        <v>0</v>
      </c>
      <c r="K14" s="77">
        <f t="shared" si="3"/>
        <v>0.7</v>
      </c>
      <c r="L14" s="78">
        <f t="shared" si="4"/>
        <v>0.7</v>
      </c>
      <c r="M14" s="79">
        <f>VLOOKUP(B14,'Election Results by State'!$B$3:$J$52,9,FALSE)</f>
        <v>214934.9</v>
      </c>
      <c r="N14" s="80">
        <f t="shared" si="5"/>
        <v>170821</v>
      </c>
      <c r="O14" s="79">
        <f t="shared" si="6"/>
        <v>73209</v>
      </c>
      <c r="P14" s="79">
        <v>0</v>
      </c>
      <c r="Q14" s="79">
        <f t="shared" si="7"/>
        <v>244030</v>
      </c>
      <c r="R14" s="80">
        <f t="shared" si="8"/>
        <v>0</v>
      </c>
      <c r="S14" s="79">
        <f t="shared" si="9"/>
        <v>73209</v>
      </c>
      <c r="T14" s="79">
        <f t="shared" si="10"/>
        <v>-42705</v>
      </c>
      <c r="U14" s="79">
        <f t="shared" si="11"/>
        <v>30504</v>
      </c>
      <c r="V14" s="24"/>
    </row>
    <row r="15" spans="1:22" s="60" customFormat="1" x14ac:dyDescent="0.2">
      <c r="A15" s="59" t="s">
        <v>26</v>
      </c>
      <c r="B15" s="59" t="s">
        <v>27</v>
      </c>
      <c r="C15" s="61" t="s">
        <v>123</v>
      </c>
      <c r="D15" s="54">
        <v>178238</v>
      </c>
      <c r="E15" s="55">
        <v>0</v>
      </c>
      <c r="F15" s="56">
        <f t="shared" ref="F15:F17" si="14">G15-SUM(D15:E15)</f>
        <v>52607</v>
      </c>
      <c r="G15" s="55">
        <v>230845</v>
      </c>
      <c r="H15" s="57">
        <v>1</v>
      </c>
      <c r="I15" s="58">
        <v>0</v>
      </c>
      <c r="J15" s="58">
        <v>0</v>
      </c>
      <c r="K15" s="77">
        <f t="shared" si="3"/>
        <v>0.7</v>
      </c>
      <c r="L15" s="78">
        <f t="shared" si="4"/>
        <v>0.7</v>
      </c>
      <c r="M15" s="79">
        <f>VLOOKUP(B15,'Election Results by State'!$B$3:$J$52,9,FALSE)</f>
        <v>214934.9</v>
      </c>
      <c r="N15" s="80">
        <f t="shared" si="5"/>
        <v>178238</v>
      </c>
      <c r="O15" s="79">
        <f t="shared" si="6"/>
        <v>76388</v>
      </c>
      <c r="P15" s="79">
        <v>0</v>
      </c>
      <c r="Q15" s="79">
        <f t="shared" si="7"/>
        <v>254626</v>
      </c>
      <c r="R15" s="80">
        <f t="shared" si="8"/>
        <v>0</v>
      </c>
      <c r="S15" s="79">
        <f t="shared" si="9"/>
        <v>76388</v>
      </c>
      <c r="T15" s="79">
        <f t="shared" si="10"/>
        <v>-52607</v>
      </c>
      <c r="U15" s="79">
        <f t="shared" si="11"/>
        <v>23781</v>
      </c>
      <c r="V15" s="24"/>
    </row>
    <row r="16" spans="1:22" s="60" customFormat="1" x14ac:dyDescent="0.2">
      <c r="A16" s="59" t="s">
        <v>26</v>
      </c>
      <c r="B16" s="59" t="s">
        <v>27</v>
      </c>
      <c r="C16" s="61" t="s">
        <v>125</v>
      </c>
      <c r="D16" s="54">
        <v>179349</v>
      </c>
      <c r="E16" s="55">
        <v>0</v>
      </c>
      <c r="F16" s="56">
        <f t="shared" si="14"/>
        <v>71632</v>
      </c>
      <c r="G16" s="55">
        <v>250981</v>
      </c>
      <c r="H16" s="57">
        <v>1</v>
      </c>
      <c r="I16" s="58">
        <v>0</v>
      </c>
      <c r="J16" s="58">
        <v>0</v>
      </c>
      <c r="K16" s="77">
        <f t="shared" si="3"/>
        <v>0.7</v>
      </c>
      <c r="L16" s="78">
        <f t="shared" si="4"/>
        <v>0.7</v>
      </c>
      <c r="M16" s="79">
        <f>VLOOKUP(B16,'Election Results by State'!$B$3:$J$52,9,FALSE)</f>
        <v>214934.9</v>
      </c>
      <c r="N16" s="80">
        <f t="shared" si="5"/>
        <v>179349</v>
      </c>
      <c r="O16" s="79">
        <f t="shared" si="6"/>
        <v>76864</v>
      </c>
      <c r="P16" s="79">
        <v>0</v>
      </c>
      <c r="Q16" s="79">
        <f t="shared" si="7"/>
        <v>256213</v>
      </c>
      <c r="R16" s="80">
        <f t="shared" si="8"/>
        <v>0</v>
      </c>
      <c r="S16" s="79">
        <f t="shared" si="9"/>
        <v>76864</v>
      </c>
      <c r="T16" s="79">
        <f t="shared" si="10"/>
        <v>-71632</v>
      </c>
      <c r="U16" s="79">
        <f t="shared" si="11"/>
        <v>5232</v>
      </c>
      <c r="V16" s="24"/>
    </row>
    <row r="17" spans="1:22" s="60" customFormat="1" x14ac:dyDescent="0.2">
      <c r="A17" s="59" t="s">
        <v>26</v>
      </c>
      <c r="B17" s="59" t="s">
        <v>27</v>
      </c>
      <c r="C17" s="61" t="s">
        <v>126</v>
      </c>
      <c r="D17" s="54">
        <v>0</v>
      </c>
      <c r="E17" s="55">
        <v>106361</v>
      </c>
      <c r="F17" s="56">
        <f t="shared" si="14"/>
        <v>17009</v>
      </c>
      <c r="G17" s="55">
        <v>123370</v>
      </c>
      <c r="H17" s="57">
        <v>0</v>
      </c>
      <c r="I17" s="58">
        <v>1</v>
      </c>
      <c r="J17" s="58">
        <v>0</v>
      </c>
      <c r="K17" s="77">
        <f t="shared" si="3"/>
        <v>0.7</v>
      </c>
      <c r="L17" s="78">
        <f t="shared" si="4"/>
        <v>0.7</v>
      </c>
      <c r="M17" s="79">
        <f>VLOOKUP(B17,'Election Results by State'!$B$3:$J$52,9,FALSE)</f>
        <v>214934.9</v>
      </c>
      <c r="N17" s="80">
        <f t="shared" si="5"/>
        <v>64480</v>
      </c>
      <c r="O17" s="79">
        <f t="shared" si="6"/>
        <v>150454</v>
      </c>
      <c r="P17" s="79">
        <v>0</v>
      </c>
      <c r="Q17" s="79">
        <f t="shared" si="7"/>
        <v>214934</v>
      </c>
      <c r="R17" s="80">
        <f t="shared" si="8"/>
        <v>64480</v>
      </c>
      <c r="S17" s="79">
        <f t="shared" si="9"/>
        <v>44093</v>
      </c>
      <c r="T17" s="79">
        <f t="shared" si="10"/>
        <v>-17009</v>
      </c>
      <c r="U17" s="79">
        <f t="shared" si="11"/>
        <v>91564</v>
      </c>
      <c r="V17" s="24"/>
    </row>
    <row r="18" spans="1:22" s="104" customFormat="1" x14ac:dyDescent="0.2">
      <c r="A18" s="92" t="s">
        <v>26</v>
      </c>
      <c r="B18" s="92" t="s">
        <v>27</v>
      </c>
      <c r="C18" s="93" t="s">
        <v>124</v>
      </c>
      <c r="D18" s="94" t="s">
        <v>2</v>
      </c>
      <c r="E18" s="95" t="s">
        <v>2</v>
      </c>
      <c r="F18" s="96" t="s">
        <v>2</v>
      </c>
      <c r="G18" s="95" t="s">
        <v>2</v>
      </c>
      <c r="H18" s="97">
        <v>1</v>
      </c>
      <c r="I18" s="98">
        <v>0</v>
      </c>
      <c r="J18" s="98">
        <v>0</v>
      </c>
      <c r="K18" s="99">
        <f t="shared" si="3"/>
        <v>0.7</v>
      </c>
      <c r="L18" s="100">
        <f t="shared" si="4"/>
        <v>0.7</v>
      </c>
      <c r="M18" s="101">
        <f>VLOOKUP(B18,'Election Results by State'!$B$3:$J$52,9,FALSE)</f>
        <v>214934.9</v>
      </c>
      <c r="N18" s="102">
        <f t="shared" si="5"/>
        <v>150454</v>
      </c>
      <c r="O18" s="101">
        <f t="shared" si="6"/>
        <v>64480</v>
      </c>
      <c r="P18" s="101">
        <v>0</v>
      </c>
      <c r="Q18" s="101">
        <f t="shared" si="7"/>
        <v>214934</v>
      </c>
      <c r="R18" s="88">
        <f>N18</f>
        <v>150454</v>
      </c>
      <c r="S18" s="87">
        <f>O18</f>
        <v>64480</v>
      </c>
      <c r="T18" s="87">
        <f>P18</f>
        <v>0</v>
      </c>
      <c r="U18" s="87">
        <f>Q18</f>
        <v>214934</v>
      </c>
      <c r="V18" s="103" t="s">
        <v>128</v>
      </c>
    </row>
    <row r="19" spans="1:22" s="60" customFormat="1" x14ac:dyDescent="0.2">
      <c r="A19" s="59" t="s">
        <v>28</v>
      </c>
      <c r="B19" s="59" t="s">
        <v>29</v>
      </c>
      <c r="C19" s="61" t="s">
        <v>125</v>
      </c>
      <c r="D19" s="54">
        <v>198100</v>
      </c>
      <c r="E19" s="55">
        <v>0</v>
      </c>
      <c r="F19" s="56">
        <f t="shared" si="12"/>
        <v>188</v>
      </c>
      <c r="G19" s="55">
        <v>198288</v>
      </c>
      <c r="H19" s="57">
        <v>1</v>
      </c>
      <c r="I19" s="58">
        <v>0</v>
      </c>
      <c r="J19" s="58">
        <v>0</v>
      </c>
      <c r="K19" s="77">
        <f t="shared" si="3"/>
        <v>0.7</v>
      </c>
      <c r="L19" s="78">
        <f t="shared" si="4"/>
        <v>0.7</v>
      </c>
      <c r="M19" s="79">
        <f>VLOOKUP(B19,'Election Results by State'!$B$3:$J$52,9,FALSE)</f>
        <v>193336.5</v>
      </c>
      <c r="N19" s="80">
        <f t="shared" si="5"/>
        <v>198100</v>
      </c>
      <c r="O19" s="79">
        <f t="shared" si="6"/>
        <v>84900</v>
      </c>
      <c r="P19" s="79">
        <v>0</v>
      </c>
      <c r="Q19" s="79">
        <f t="shared" si="7"/>
        <v>283000</v>
      </c>
      <c r="R19" s="80">
        <f t="shared" ref="R19:R29" si="15">N19-D19</f>
        <v>0</v>
      </c>
      <c r="S19" s="79">
        <f t="shared" ref="S19:S29" si="16">O19-E19</f>
        <v>84900</v>
      </c>
      <c r="T19" s="79">
        <f t="shared" ref="T19:T29" si="17">P19-F19</f>
        <v>-188</v>
      </c>
      <c r="U19" s="79">
        <f t="shared" ref="U19:U29" si="18">Q19-G19</f>
        <v>84712</v>
      </c>
      <c r="V19" s="24"/>
    </row>
    <row r="20" spans="1:22" s="60" customFormat="1" x14ac:dyDescent="0.2">
      <c r="A20" s="59" t="s">
        <v>28</v>
      </c>
      <c r="B20" s="59" t="s">
        <v>29</v>
      </c>
      <c r="C20" s="61" t="s">
        <v>129</v>
      </c>
      <c r="D20" s="54">
        <v>173512</v>
      </c>
      <c r="E20" s="55">
        <v>0</v>
      </c>
      <c r="F20" s="56">
        <f t="shared" ref="F20:F21" si="19">G20-SUM(D20:E20)</f>
        <v>0</v>
      </c>
      <c r="G20" s="55">
        <v>173512</v>
      </c>
      <c r="H20" s="57">
        <v>1</v>
      </c>
      <c r="I20" s="58">
        <v>0</v>
      </c>
      <c r="J20" s="58">
        <v>0</v>
      </c>
      <c r="K20" s="77">
        <f t="shared" si="3"/>
        <v>0.7</v>
      </c>
      <c r="L20" s="78">
        <f t="shared" si="4"/>
        <v>0.7</v>
      </c>
      <c r="M20" s="79">
        <f>VLOOKUP(B20,'Election Results by State'!$B$3:$J$52,9,FALSE)</f>
        <v>193336.5</v>
      </c>
      <c r="N20" s="80">
        <f t="shared" si="5"/>
        <v>173512</v>
      </c>
      <c r="O20" s="79">
        <f t="shared" si="6"/>
        <v>74362</v>
      </c>
      <c r="P20" s="79">
        <v>0</v>
      </c>
      <c r="Q20" s="79">
        <f t="shared" si="7"/>
        <v>247874</v>
      </c>
      <c r="R20" s="80">
        <f t="shared" si="15"/>
        <v>0</v>
      </c>
      <c r="S20" s="79">
        <f t="shared" si="16"/>
        <v>74362</v>
      </c>
      <c r="T20" s="79">
        <f t="shared" si="17"/>
        <v>0</v>
      </c>
      <c r="U20" s="79">
        <f t="shared" si="18"/>
        <v>74362</v>
      </c>
      <c r="V20" s="24"/>
    </row>
    <row r="21" spans="1:22" s="60" customFormat="1" x14ac:dyDescent="0.2">
      <c r="A21" s="59" t="s">
        <v>28</v>
      </c>
      <c r="B21" s="59" t="s">
        <v>29</v>
      </c>
      <c r="C21" s="61" t="s">
        <v>130</v>
      </c>
      <c r="D21" s="54">
        <v>163515</v>
      </c>
      <c r="E21" s="55">
        <v>0</v>
      </c>
      <c r="F21" s="56">
        <f t="shared" si="19"/>
        <v>0</v>
      </c>
      <c r="G21" s="55">
        <v>163515</v>
      </c>
      <c r="H21" s="57">
        <v>1</v>
      </c>
      <c r="I21" s="58">
        <v>0</v>
      </c>
      <c r="J21" s="58">
        <v>0</v>
      </c>
      <c r="K21" s="77">
        <f t="shared" si="3"/>
        <v>0.7</v>
      </c>
      <c r="L21" s="78">
        <f t="shared" si="4"/>
        <v>0.7</v>
      </c>
      <c r="M21" s="79">
        <f>VLOOKUP(B21,'Election Results by State'!$B$3:$J$52,9,FALSE)</f>
        <v>193336.5</v>
      </c>
      <c r="N21" s="80">
        <f t="shared" si="5"/>
        <v>163515</v>
      </c>
      <c r="O21" s="79">
        <f t="shared" si="6"/>
        <v>70078</v>
      </c>
      <c r="P21" s="79">
        <v>0</v>
      </c>
      <c r="Q21" s="79">
        <f t="shared" si="7"/>
        <v>233593</v>
      </c>
      <c r="R21" s="80">
        <f t="shared" si="15"/>
        <v>0</v>
      </c>
      <c r="S21" s="79">
        <f t="shared" si="16"/>
        <v>70078</v>
      </c>
      <c r="T21" s="79">
        <f t="shared" si="17"/>
        <v>0</v>
      </c>
      <c r="U21" s="79">
        <f t="shared" si="18"/>
        <v>70078</v>
      </c>
      <c r="V21" s="24"/>
    </row>
    <row r="22" spans="1:22" s="60" customFormat="1" x14ac:dyDescent="0.2">
      <c r="A22" s="59" t="s">
        <v>30</v>
      </c>
      <c r="B22" s="59" t="s">
        <v>31</v>
      </c>
      <c r="C22" s="61" t="s">
        <v>122</v>
      </c>
      <c r="D22" s="54">
        <v>0</v>
      </c>
      <c r="E22" s="55">
        <v>0</v>
      </c>
      <c r="F22" s="56">
        <f t="shared" si="12"/>
        <v>0</v>
      </c>
      <c r="G22" s="55">
        <v>0</v>
      </c>
      <c r="H22" s="57">
        <v>0</v>
      </c>
      <c r="I22" s="58">
        <v>0</v>
      </c>
      <c r="J22" s="58">
        <v>0</v>
      </c>
      <c r="K22" s="77">
        <f t="shared" si="3"/>
        <v>0.7</v>
      </c>
      <c r="L22" s="78">
        <f t="shared" si="4"/>
        <v>0.7</v>
      </c>
      <c r="M22" s="79">
        <f>VLOOKUP(B22,'Election Results by State'!$B$3:$J$52,9,FALSE)</f>
        <v>180060.5</v>
      </c>
      <c r="N22" s="80">
        <f t="shared" si="5"/>
        <v>0</v>
      </c>
      <c r="O22" s="79">
        <f t="shared" si="6"/>
        <v>0</v>
      </c>
      <c r="P22" s="79">
        <v>0</v>
      </c>
      <c r="Q22" s="79">
        <f t="shared" si="7"/>
        <v>0</v>
      </c>
      <c r="R22" s="80">
        <f t="shared" si="15"/>
        <v>0</v>
      </c>
      <c r="S22" s="79">
        <f t="shared" si="16"/>
        <v>0</v>
      </c>
      <c r="T22" s="79">
        <f t="shared" si="17"/>
        <v>0</v>
      </c>
      <c r="U22" s="79">
        <f t="shared" si="18"/>
        <v>0</v>
      </c>
      <c r="V22" s="24"/>
    </row>
    <row r="23" spans="1:22" s="60" customFormat="1" x14ac:dyDescent="0.2">
      <c r="A23" s="59" t="s">
        <v>32</v>
      </c>
      <c r="B23" s="59" t="s">
        <v>33</v>
      </c>
      <c r="C23" s="61" t="s">
        <v>122</v>
      </c>
      <c r="D23" s="54">
        <v>0</v>
      </c>
      <c r="E23" s="55">
        <v>0</v>
      </c>
      <c r="F23" s="56">
        <f t="shared" si="12"/>
        <v>0</v>
      </c>
      <c r="G23" s="55">
        <v>0</v>
      </c>
      <c r="H23" s="57">
        <v>0</v>
      </c>
      <c r="I23" s="58">
        <v>0</v>
      </c>
      <c r="J23" s="58">
        <v>0</v>
      </c>
      <c r="K23" s="81">
        <f t="shared" si="3"/>
        <v>0.7</v>
      </c>
      <c r="L23" s="82">
        <f t="shared" si="4"/>
        <v>0.7</v>
      </c>
      <c r="M23" s="83">
        <f>VLOOKUP(B23,'Election Results by State'!$B$3:$J$52,9,FALSE)</f>
        <v>223572</v>
      </c>
      <c r="N23" s="80">
        <f t="shared" si="5"/>
        <v>0</v>
      </c>
      <c r="O23" s="79">
        <f t="shared" si="6"/>
        <v>0</v>
      </c>
      <c r="P23" s="79">
        <v>0</v>
      </c>
      <c r="Q23" s="79">
        <f t="shared" si="7"/>
        <v>0</v>
      </c>
      <c r="R23" s="80">
        <f t="shared" si="15"/>
        <v>0</v>
      </c>
      <c r="S23" s="79">
        <f t="shared" si="16"/>
        <v>0</v>
      </c>
      <c r="T23" s="79">
        <f t="shared" si="17"/>
        <v>0</v>
      </c>
      <c r="U23" s="79">
        <f t="shared" si="18"/>
        <v>0</v>
      </c>
      <c r="V23" s="24"/>
    </row>
    <row r="24" spans="1:22" s="60" customFormat="1" x14ac:dyDescent="0.2">
      <c r="A24" s="59" t="s">
        <v>34</v>
      </c>
      <c r="B24" s="59" t="s">
        <v>35</v>
      </c>
      <c r="C24" s="61" t="s">
        <v>122</v>
      </c>
      <c r="D24" s="54">
        <v>0</v>
      </c>
      <c r="E24" s="55">
        <v>0</v>
      </c>
      <c r="F24" s="56">
        <f t="shared" si="12"/>
        <v>0</v>
      </c>
      <c r="G24" s="55">
        <v>0</v>
      </c>
      <c r="H24" s="57">
        <v>0</v>
      </c>
      <c r="I24" s="58">
        <v>0</v>
      </c>
      <c r="J24" s="58">
        <v>0</v>
      </c>
      <c r="K24" s="81">
        <f t="shared" si="3"/>
        <v>0.7</v>
      </c>
      <c r="L24" s="82">
        <f t="shared" si="4"/>
        <v>0.7</v>
      </c>
      <c r="M24" s="83">
        <f>VLOOKUP(B24,'Election Results by State'!$B$3:$J$52,9,FALSE)</f>
        <v>194534.68421052632</v>
      </c>
      <c r="N24" s="80">
        <f t="shared" si="5"/>
        <v>0</v>
      </c>
      <c r="O24" s="79">
        <f t="shared" si="6"/>
        <v>0</v>
      </c>
      <c r="P24" s="79">
        <v>0</v>
      </c>
      <c r="Q24" s="79">
        <f t="shared" si="7"/>
        <v>0</v>
      </c>
      <c r="R24" s="80">
        <f t="shared" si="15"/>
        <v>0</v>
      </c>
      <c r="S24" s="79">
        <f t="shared" si="16"/>
        <v>0</v>
      </c>
      <c r="T24" s="79">
        <f t="shared" si="17"/>
        <v>0</v>
      </c>
      <c r="U24" s="79">
        <f t="shared" si="18"/>
        <v>0</v>
      </c>
      <c r="V24" s="24"/>
    </row>
    <row r="25" spans="1:22" s="60" customFormat="1" x14ac:dyDescent="0.2">
      <c r="A25" s="59" t="s">
        <v>36</v>
      </c>
      <c r="B25" s="59" t="s">
        <v>37</v>
      </c>
      <c r="C25" s="61" t="s">
        <v>122</v>
      </c>
      <c r="D25" s="54">
        <v>0</v>
      </c>
      <c r="E25" s="55">
        <v>0</v>
      </c>
      <c r="F25" s="56">
        <f t="shared" si="12"/>
        <v>0</v>
      </c>
      <c r="G25" s="55">
        <v>0</v>
      </c>
      <c r="H25" s="57">
        <v>0</v>
      </c>
      <c r="I25" s="58">
        <v>0</v>
      </c>
      <c r="J25" s="58">
        <v>0</v>
      </c>
      <c r="K25" s="77">
        <f t="shared" si="3"/>
        <v>0.7</v>
      </c>
      <c r="L25" s="78">
        <f t="shared" si="4"/>
        <v>0.7</v>
      </c>
      <c r="M25" s="79">
        <f>VLOOKUP(B25,'Election Results by State'!$B$3:$J$52,9,FALSE)</f>
        <v>194191.11111111112</v>
      </c>
      <c r="N25" s="80">
        <f t="shared" si="5"/>
        <v>0</v>
      </c>
      <c r="O25" s="79">
        <f t="shared" si="6"/>
        <v>0</v>
      </c>
      <c r="P25" s="79">
        <v>0</v>
      </c>
      <c r="Q25" s="79">
        <f t="shared" si="7"/>
        <v>0</v>
      </c>
      <c r="R25" s="80">
        <f t="shared" si="15"/>
        <v>0</v>
      </c>
      <c r="S25" s="79">
        <f t="shared" si="16"/>
        <v>0</v>
      </c>
      <c r="T25" s="79">
        <f t="shared" si="17"/>
        <v>0</v>
      </c>
      <c r="U25" s="79">
        <f t="shared" si="18"/>
        <v>0</v>
      </c>
      <c r="V25" s="24"/>
    </row>
    <row r="26" spans="1:22" s="60" customFormat="1" x14ac:dyDescent="0.2">
      <c r="A26" s="59" t="s">
        <v>38</v>
      </c>
      <c r="B26" s="59" t="s">
        <v>39</v>
      </c>
      <c r="C26" s="61" t="s">
        <v>122</v>
      </c>
      <c r="D26" s="54">
        <v>0</v>
      </c>
      <c r="E26" s="55">
        <v>0</v>
      </c>
      <c r="F26" s="56">
        <f t="shared" si="12"/>
        <v>0</v>
      </c>
      <c r="G26" s="55">
        <v>0</v>
      </c>
      <c r="H26" s="57">
        <v>0</v>
      </c>
      <c r="I26" s="58">
        <v>0</v>
      </c>
      <c r="J26" s="58">
        <v>0</v>
      </c>
      <c r="K26" s="81">
        <f t="shared" si="3"/>
        <v>0.7</v>
      </c>
      <c r="L26" s="82">
        <f t="shared" si="4"/>
        <v>0.7</v>
      </c>
      <c r="M26" s="83">
        <f>VLOOKUP(B26,'Election Results by State'!$B$3:$J$52,9,FALSE)</f>
        <v>221318.2</v>
      </c>
      <c r="N26" s="80">
        <f t="shared" si="5"/>
        <v>0</v>
      </c>
      <c r="O26" s="79">
        <f t="shared" si="6"/>
        <v>0</v>
      </c>
      <c r="P26" s="79">
        <v>0</v>
      </c>
      <c r="Q26" s="79">
        <f t="shared" si="7"/>
        <v>0</v>
      </c>
      <c r="R26" s="80">
        <f t="shared" si="15"/>
        <v>0</v>
      </c>
      <c r="S26" s="79">
        <f t="shared" si="16"/>
        <v>0</v>
      </c>
      <c r="T26" s="79">
        <f t="shared" si="17"/>
        <v>0</v>
      </c>
      <c r="U26" s="79">
        <f t="shared" si="18"/>
        <v>0</v>
      </c>
      <c r="V26" s="24"/>
    </row>
    <row r="27" spans="1:22" s="60" customFormat="1" x14ac:dyDescent="0.2">
      <c r="A27" s="59" t="s">
        <v>40</v>
      </c>
      <c r="B27" s="59" t="s">
        <v>41</v>
      </c>
      <c r="C27" s="61" t="s">
        <v>122</v>
      </c>
      <c r="D27" s="54">
        <v>0</v>
      </c>
      <c r="E27" s="55">
        <v>0</v>
      </c>
      <c r="F27" s="56">
        <f t="shared" si="12"/>
        <v>0</v>
      </c>
      <c r="G27" s="55">
        <v>0</v>
      </c>
      <c r="H27" s="57">
        <v>0</v>
      </c>
      <c r="I27" s="58">
        <v>0</v>
      </c>
      <c r="J27" s="58">
        <v>0</v>
      </c>
      <c r="K27" s="77">
        <f t="shared" si="3"/>
        <v>0.7</v>
      </c>
      <c r="L27" s="78">
        <f t="shared" si="4"/>
        <v>0.7</v>
      </c>
      <c r="M27" s="79">
        <f>VLOOKUP(B27,'Election Results by State'!$B$3:$J$52,9,FALSE)</f>
        <v>208882.25</v>
      </c>
      <c r="N27" s="80">
        <f t="shared" si="5"/>
        <v>0</v>
      </c>
      <c r="O27" s="79">
        <f t="shared" si="6"/>
        <v>0</v>
      </c>
      <c r="P27" s="79">
        <v>0</v>
      </c>
      <c r="Q27" s="79">
        <f t="shared" si="7"/>
        <v>0</v>
      </c>
      <c r="R27" s="80">
        <f t="shared" si="15"/>
        <v>0</v>
      </c>
      <c r="S27" s="79">
        <f t="shared" si="16"/>
        <v>0</v>
      </c>
      <c r="T27" s="79">
        <f t="shared" si="17"/>
        <v>0</v>
      </c>
      <c r="U27" s="79">
        <f t="shared" si="18"/>
        <v>0</v>
      </c>
      <c r="V27" s="24"/>
    </row>
    <row r="28" spans="1:22" s="60" customFormat="1" x14ac:dyDescent="0.2">
      <c r="A28" s="59" t="s">
        <v>42</v>
      </c>
      <c r="B28" s="59" t="s">
        <v>43</v>
      </c>
      <c r="C28" s="61" t="s">
        <v>122</v>
      </c>
      <c r="D28" s="54">
        <v>0</v>
      </c>
      <c r="E28" s="55">
        <v>0</v>
      </c>
      <c r="F28" s="56">
        <f t="shared" si="12"/>
        <v>0</v>
      </c>
      <c r="G28" s="55">
        <v>0</v>
      </c>
      <c r="H28" s="57">
        <v>0</v>
      </c>
      <c r="I28" s="58">
        <v>0</v>
      </c>
      <c r="J28" s="58">
        <v>0</v>
      </c>
      <c r="K28" s="77">
        <f t="shared" si="3"/>
        <v>0.7</v>
      </c>
      <c r="L28" s="78">
        <f t="shared" si="4"/>
        <v>0.7</v>
      </c>
      <c r="M28" s="79">
        <f>VLOOKUP(B28,'Election Results by State'!$B$3:$J$52,9,FALSE)</f>
        <v>225716.33333333334</v>
      </c>
      <c r="N28" s="80">
        <f t="shared" si="5"/>
        <v>0</v>
      </c>
      <c r="O28" s="79">
        <f t="shared" si="6"/>
        <v>0</v>
      </c>
      <c r="P28" s="79">
        <v>0</v>
      </c>
      <c r="Q28" s="79">
        <f t="shared" si="7"/>
        <v>0</v>
      </c>
      <c r="R28" s="80">
        <f t="shared" si="15"/>
        <v>0</v>
      </c>
      <c r="S28" s="79">
        <f t="shared" si="16"/>
        <v>0</v>
      </c>
      <c r="T28" s="79">
        <f t="shared" si="17"/>
        <v>0</v>
      </c>
      <c r="U28" s="79">
        <f t="shared" si="18"/>
        <v>0</v>
      </c>
      <c r="V28" s="24"/>
    </row>
    <row r="29" spans="1:22" s="60" customFormat="1" x14ac:dyDescent="0.2">
      <c r="A29" s="59" t="s">
        <v>44</v>
      </c>
      <c r="B29" s="59" t="s">
        <v>45</v>
      </c>
      <c r="C29" s="61" t="s">
        <v>131</v>
      </c>
      <c r="D29" s="54">
        <v>122033</v>
      </c>
      <c r="E29" s="55">
        <v>0</v>
      </c>
      <c r="F29" s="56">
        <f t="shared" si="12"/>
        <v>33279</v>
      </c>
      <c r="G29" s="55">
        <v>155312</v>
      </c>
      <c r="H29" s="57">
        <v>1</v>
      </c>
      <c r="I29" s="58">
        <v>0</v>
      </c>
      <c r="J29" s="58">
        <v>0</v>
      </c>
      <c r="K29" s="77">
        <f t="shared" si="3"/>
        <v>0.7</v>
      </c>
      <c r="L29" s="78">
        <f t="shared" si="4"/>
        <v>0.7</v>
      </c>
      <c r="M29" s="79">
        <f>VLOOKUP(B29,'Election Results by State'!$B$3:$J$52,9,FALSE)</f>
        <v>176127</v>
      </c>
      <c r="N29" s="80">
        <f t="shared" si="5"/>
        <v>123289</v>
      </c>
      <c r="O29" s="79">
        <f t="shared" si="6"/>
        <v>52838</v>
      </c>
      <c r="P29" s="79">
        <v>0</v>
      </c>
      <c r="Q29" s="79">
        <f t="shared" si="7"/>
        <v>176127</v>
      </c>
      <c r="R29" s="80">
        <f t="shared" si="15"/>
        <v>1256</v>
      </c>
      <c r="S29" s="79">
        <f t="shared" si="16"/>
        <v>52838</v>
      </c>
      <c r="T29" s="79">
        <f t="shared" si="17"/>
        <v>-33279</v>
      </c>
      <c r="U29" s="79">
        <f t="shared" si="18"/>
        <v>20815</v>
      </c>
      <c r="V29" s="24"/>
    </row>
    <row r="30" spans="1:22" s="64" customFormat="1" x14ac:dyDescent="0.2">
      <c r="A30" s="62" t="s">
        <v>44</v>
      </c>
      <c r="B30" s="62" t="s">
        <v>45</v>
      </c>
      <c r="C30" s="63" t="s">
        <v>132</v>
      </c>
      <c r="D30" s="45" t="s">
        <v>2</v>
      </c>
      <c r="E30" s="46" t="s">
        <v>2</v>
      </c>
      <c r="F30" s="47" t="s">
        <v>2</v>
      </c>
      <c r="G30" s="46" t="s">
        <v>2</v>
      </c>
      <c r="H30" s="48">
        <v>1</v>
      </c>
      <c r="I30" s="49">
        <v>0</v>
      </c>
      <c r="J30" s="49">
        <v>0</v>
      </c>
      <c r="K30" s="85">
        <f t="shared" si="3"/>
        <v>0.7</v>
      </c>
      <c r="L30" s="86">
        <f t="shared" si="4"/>
        <v>0.7</v>
      </c>
      <c r="M30" s="87">
        <f>VLOOKUP(B30,'Election Results by State'!$B$3:$J$52,9,FALSE)</f>
        <v>176127</v>
      </c>
      <c r="N30" s="88">
        <f t="shared" si="5"/>
        <v>123289</v>
      </c>
      <c r="O30" s="87">
        <f t="shared" si="6"/>
        <v>52838</v>
      </c>
      <c r="P30" s="87">
        <v>0</v>
      </c>
      <c r="Q30" s="87">
        <f t="shared" si="7"/>
        <v>176127</v>
      </c>
      <c r="R30" s="88">
        <f>N30</f>
        <v>123289</v>
      </c>
      <c r="S30" s="87">
        <f>O30</f>
        <v>52838</v>
      </c>
      <c r="T30" s="87">
        <f>P30</f>
        <v>0</v>
      </c>
      <c r="U30" s="87">
        <f>Q30</f>
        <v>176127</v>
      </c>
      <c r="V30" s="50" t="s">
        <v>128</v>
      </c>
    </row>
    <row r="31" spans="1:22" s="60" customFormat="1" x14ac:dyDescent="0.2">
      <c r="A31" s="59" t="s">
        <v>46</v>
      </c>
      <c r="B31" s="59" t="s">
        <v>47</v>
      </c>
      <c r="C31" s="61" t="s">
        <v>122</v>
      </c>
      <c r="D31" s="54">
        <v>0</v>
      </c>
      <c r="E31" s="55">
        <v>0</v>
      </c>
      <c r="F31" s="56">
        <f t="shared" si="12"/>
        <v>0</v>
      </c>
      <c r="G31" s="55">
        <v>0</v>
      </c>
      <c r="H31" s="57">
        <v>0</v>
      </c>
      <c r="I31" s="58">
        <v>0</v>
      </c>
      <c r="J31" s="58">
        <v>0</v>
      </c>
      <c r="K31" s="77">
        <f t="shared" si="3"/>
        <v>0.7</v>
      </c>
      <c r="L31" s="78">
        <f t="shared" si="4"/>
        <v>0.7</v>
      </c>
      <c r="M31" s="79">
        <f>VLOOKUP(B31,'Election Results by State'!$B$3:$J$52,9,FALSE)</f>
        <v>282184</v>
      </c>
      <c r="N31" s="80">
        <f t="shared" si="5"/>
        <v>0</v>
      </c>
      <c r="O31" s="79">
        <f t="shared" si="6"/>
        <v>0</v>
      </c>
      <c r="P31" s="79">
        <v>0</v>
      </c>
      <c r="Q31" s="79">
        <f t="shared" si="7"/>
        <v>0</v>
      </c>
      <c r="R31" s="80">
        <f t="shared" ref="R31:R49" si="20">N31-D31</f>
        <v>0</v>
      </c>
      <c r="S31" s="79">
        <f t="shared" ref="S31:S49" si="21">O31-E31</f>
        <v>0</v>
      </c>
      <c r="T31" s="79">
        <f t="shared" ref="T31:T49" si="22">P31-F31</f>
        <v>0</v>
      </c>
      <c r="U31" s="79">
        <f t="shared" ref="U31:U49" si="23">Q31-G31</f>
        <v>0</v>
      </c>
      <c r="V31" s="24"/>
    </row>
    <row r="32" spans="1:22" s="60" customFormat="1" x14ac:dyDescent="0.2">
      <c r="A32" s="59" t="s">
        <v>48</v>
      </c>
      <c r="B32" s="59" t="s">
        <v>49</v>
      </c>
      <c r="C32" s="61" t="s">
        <v>122</v>
      </c>
      <c r="D32" s="54">
        <v>0</v>
      </c>
      <c r="E32" s="55">
        <v>0</v>
      </c>
      <c r="F32" s="56">
        <f t="shared" si="12"/>
        <v>0</v>
      </c>
      <c r="G32" s="55">
        <v>0</v>
      </c>
      <c r="H32" s="57">
        <v>0</v>
      </c>
      <c r="I32" s="58">
        <v>0</v>
      </c>
      <c r="J32" s="58">
        <v>0</v>
      </c>
      <c r="K32" s="77">
        <f t="shared" si="3"/>
        <v>0.7</v>
      </c>
      <c r="L32" s="78">
        <f t="shared" si="4"/>
        <v>0.7</v>
      </c>
      <c r="M32" s="79">
        <f>VLOOKUP(B32,'Election Results by State'!$B$3:$J$52,9,FALSE)</f>
        <v>228184</v>
      </c>
      <c r="N32" s="80">
        <f t="shared" si="5"/>
        <v>0</v>
      </c>
      <c r="O32" s="79">
        <f t="shared" si="6"/>
        <v>0</v>
      </c>
      <c r="P32" s="79">
        <v>0</v>
      </c>
      <c r="Q32" s="79">
        <f t="shared" si="7"/>
        <v>0</v>
      </c>
      <c r="R32" s="80">
        <f t="shared" si="20"/>
        <v>0</v>
      </c>
      <c r="S32" s="79">
        <f t="shared" si="21"/>
        <v>0</v>
      </c>
      <c r="T32" s="79">
        <f t="shared" si="22"/>
        <v>0</v>
      </c>
      <c r="U32" s="79">
        <f t="shared" si="23"/>
        <v>0</v>
      </c>
      <c r="V32" s="24"/>
    </row>
    <row r="33" spans="1:22" s="60" customFormat="1" x14ac:dyDescent="0.2">
      <c r="A33" s="59" t="s">
        <v>50</v>
      </c>
      <c r="B33" s="59" t="s">
        <v>51</v>
      </c>
      <c r="C33" s="61" t="s">
        <v>133</v>
      </c>
      <c r="D33" s="54">
        <v>0</v>
      </c>
      <c r="E33" s="55">
        <v>134974</v>
      </c>
      <c r="F33" s="56">
        <f t="shared" si="12"/>
        <v>2686</v>
      </c>
      <c r="G33" s="55">
        <v>137660</v>
      </c>
      <c r="H33" s="57">
        <v>0</v>
      </c>
      <c r="I33" s="58">
        <v>1</v>
      </c>
      <c r="J33" s="58">
        <v>0</v>
      </c>
      <c r="K33" s="77">
        <f t="shared" si="3"/>
        <v>0.7</v>
      </c>
      <c r="L33" s="78">
        <f t="shared" si="4"/>
        <v>0.7</v>
      </c>
      <c r="M33" s="79">
        <f>VLOOKUP(B33,'Election Results by State'!$B$3:$J$52,9,FALSE)</f>
        <v>231843.88888888888</v>
      </c>
      <c r="N33" s="80">
        <f t="shared" si="5"/>
        <v>69553</v>
      </c>
      <c r="O33" s="79">
        <f t="shared" si="6"/>
        <v>162291</v>
      </c>
      <c r="P33" s="79">
        <v>0</v>
      </c>
      <c r="Q33" s="79">
        <f t="shared" si="7"/>
        <v>231844</v>
      </c>
      <c r="R33" s="80">
        <f t="shared" si="20"/>
        <v>69553</v>
      </c>
      <c r="S33" s="79">
        <f t="shared" si="21"/>
        <v>27317</v>
      </c>
      <c r="T33" s="79">
        <f t="shared" si="22"/>
        <v>-2686</v>
      </c>
      <c r="U33" s="79">
        <f t="shared" si="23"/>
        <v>94184</v>
      </c>
      <c r="V33" s="24"/>
    </row>
    <row r="34" spans="1:22" s="60" customFormat="1" x14ac:dyDescent="0.2">
      <c r="A34" s="59" t="s">
        <v>52</v>
      </c>
      <c r="B34" s="59" t="s">
        <v>53</v>
      </c>
      <c r="C34" s="61" t="s">
        <v>122</v>
      </c>
      <c r="D34" s="54">
        <v>0</v>
      </c>
      <c r="E34" s="55">
        <v>0</v>
      </c>
      <c r="F34" s="56">
        <f t="shared" si="12"/>
        <v>0</v>
      </c>
      <c r="G34" s="55">
        <v>0</v>
      </c>
      <c r="H34" s="57">
        <v>0</v>
      </c>
      <c r="I34" s="58">
        <v>0</v>
      </c>
      <c r="J34" s="58">
        <v>0</v>
      </c>
      <c r="K34" s="77">
        <f t="shared" si="3"/>
        <v>0.7</v>
      </c>
      <c r="L34" s="78">
        <f t="shared" si="4"/>
        <v>0.7</v>
      </c>
      <c r="M34" s="79">
        <f>VLOOKUP(B34,'Election Results by State'!$B$3:$J$52,9,FALSE)</f>
        <v>212993.4</v>
      </c>
      <c r="N34" s="80">
        <f t="shared" si="5"/>
        <v>0</v>
      </c>
      <c r="O34" s="79">
        <f t="shared" si="6"/>
        <v>0</v>
      </c>
      <c r="P34" s="79">
        <v>0</v>
      </c>
      <c r="Q34" s="79">
        <f t="shared" si="7"/>
        <v>0</v>
      </c>
      <c r="R34" s="80">
        <f t="shared" si="20"/>
        <v>0</v>
      </c>
      <c r="S34" s="79">
        <f t="shared" si="21"/>
        <v>0</v>
      </c>
      <c r="T34" s="79">
        <f t="shared" si="22"/>
        <v>0</v>
      </c>
      <c r="U34" s="79">
        <f t="shared" si="23"/>
        <v>0</v>
      </c>
      <c r="V34" s="24"/>
    </row>
    <row r="35" spans="1:22" s="60" customFormat="1" x14ac:dyDescent="0.2">
      <c r="A35" s="59" t="s">
        <v>54</v>
      </c>
      <c r="B35" s="59" t="s">
        <v>55</v>
      </c>
      <c r="C35" s="61" t="s">
        <v>122</v>
      </c>
      <c r="D35" s="54">
        <v>0</v>
      </c>
      <c r="E35" s="55">
        <v>0</v>
      </c>
      <c r="F35" s="56">
        <f t="shared" si="12"/>
        <v>0</v>
      </c>
      <c r="G35" s="55">
        <v>0</v>
      </c>
      <c r="H35" s="57">
        <v>0</v>
      </c>
      <c r="I35" s="58">
        <v>0</v>
      </c>
      <c r="J35" s="58">
        <v>0</v>
      </c>
      <c r="K35" s="77">
        <f t="shared" si="3"/>
        <v>0.7</v>
      </c>
      <c r="L35" s="78">
        <f t="shared" si="4"/>
        <v>0.7</v>
      </c>
      <c r="M35" s="79">
        <f>VLOOKUP(B35,'Election Results by State'!$B$3:$J$52,9,FALSE)</f>
        <v>261323.875</v>
      </c>
      <c r="N35" s="80">
        <f t="shared" si="5"/>
        <v>0</v>
      </c>
      <c r="O35" s="79">
        <f t="shared" si="6"/>
        <v>0</v>
      </c>
      <c r="P35" s="79">
        <v>0</v>
      </c>
      <c r="Q35" s="79">
        <f t="shared" si="7"/>
        <v>0</v>
      </c>
      <c r="R35" s="80">
        <f t="shared" si="20"/>
        <v>0</v>
      </c>
      <c r="S35" s="79">
        <f t="shared" si="21"/>
        <v>0</v>
      </c>
      <c r="T35" s="79">
        <f t="shared" si="22"/>
        <v>0</v>
      </c>
      <c r="U35" s="79">
        <f t="shared" si="23"/>
        <v>0</v>
      </c>
      <c r="V35" s="24"/>
    </row>
    <row r="36" spans="1:22" s="60" customFormat="1" x14ac:dyDescent="0.2">
      <c r="A36" s="59" t="s">
        <v>56</v>
      </c>
      <c r="B36" s="59" t="s">
        <v>57</v>
      </c>
      <c r="C36" s="61" t="s">
        <v>122</v>
      </c>
      <c r="D36" s="54">
        <v>0</v>
      </c>
      <c r="E36" s="55">
        <v>0</v>
      </c>
      <c r="F36" s="56">
        <f t="shared" si="12"/>
        <v>0</v>
      </c>
      <c r="G36" s="55">
        <v>0</v>
      </c>
      <c r="H36" s="57">
        <v>0</v>
      </c>
      <c r="I36" s="58">
        <v>0</v>
      </c>
      <c r="J36" s="58">
        <v>0</v>
      </c>
      <c r="K36" s="77">
        <f t="shared" si="3"/>
        <v>0.7</v>
      </c>
      <c r="L36" s="78">
        <f t="shared" si="4"/>
        <v>0.7</v>
      </c>
      <c r="M36" s="79">
        <f>VLOOKUP(B36,'Election Results by State'!$B$3:$J$52,9,FALSE)</f>
        <v>197137.25</v>
      </c>
      <c r="N36" s="80">
        <f t="shared" si="5"/>
        <v>0</v>
      </c>
      <c r="O36" s="79">
        <f t="shared" si="6"/>
        <v>0</v>
      </c>
      <c r="P36" s="79">
        <v>0</v>
      </c>
      <c r="Q36" s="79">
        <f t="shared" si="7"/>
        <v>0</v>
      </c>
      <c r="R36" s="80">
        <f t="shared" si="20"/>
        <v>0</v>
      </c>
      <c r="S36" s="79">
        <f t="shared" si="21"/>
        <v>0</v>
      </c>
      <c r="T36" s="79">
        <f t="shared" si="22"/>
        <v>0</v>
      </c>
      <c r="U36" s="79">
        <f t="shared" si="23"/>
        <v>0</v>
      </c>
      <c r="V36" s="24"/>
    </row>
    <row r="37" spans="1:22" s="60" customFormat="1" x14ac:dyDescent="0.2">
      <c r="A37" s="59" t="s">
        <v>58</v>
      </c>
      <c r="B37" s="59" t="s">
        <v>59</v>
      </c>
      <c r="C37" s="61" t="s">
        <v>129</v>
      </c>
      <c r="D37" s="54">
        <v>162724</v>
      </c>
      <c r="E37" s="55">
        <v>0</v>
      </c>
      <c r="F37" s="56">
        <f t="shared" si="12"/>
        <v>47634</v>
      </c>
      <c r="G37" s="55">
        <v>210358</v>
      </c>
      <c r="H37" s="57">
        <v>1</v>
      </c>
      <c r="I37" s="58">
        <v>0</v>
      </c>
      <c r="J37" s="58">
        <v>0</v>
      </c>
      <c r="K37" s="77">
        <f t="shared" si="3"/>
        <v>0.7</v>
      </c>
      <c r="L37" s="78">
        <f t="shared" si="4"/>
        <v>0.7</v>
      </c>
      <c r="M37" s="79">
        <f>VLOOKUP(B37,'Election Results by State'!$B$3:$J$52,9,FALSE)</f>
        <v>213789.625</v>
      </c>
      <c r="N37" s="80">
        <f t="shared" si="5"/>
        <v>162724</v>
      </c>
      <c r="O37" s="79">
        <f t="shared" si="6"/>
        <v>69739</v>
      </c>
      <c r="P37" s="79">
        <v>0</v>
      </c>
      <c r="Q37" s="79">
        <f t="shared" si="7"/>
        <v>232463</v>
      </c>
      <c r="R37" s="80">
        <f t="shared" si="20"/>
        <v>0</v>
      </c>
      <c r="S37" s="79">
        <f t="shared" si="21"/>
        <v>69739</v>
      </c>
      <c r="T37" s="79">
        <f t="shared" si="22"/>
        <v>-47634</v>
      </c>
      <c r="U37" s="79">
        <f t="shared" si="23"/>
        <v>22105</v>
      </c>
      <c r="V37" s="24"/>
    </row>
    <row r="38" spans="1:22" s="60" customFormat="1" x14ac:dyDescent="0.2">
      <c r="A38" s="59" t="s">
        <v>60</v>
      </c>
      <c r="B38" s="59" t="s">
        <v>61</v>
      </c>
      <c r="C38" s="61" t="s">
        <v>122</v>
      </c>
      <c r="D38" s="54">
        <v>0</v>
      </c>
      <c r="E38" s="55">
        <v>0</v>
      </c>
      <c r="F38" s="56">
        <f t="shared" si="12"/>
        <v>0</v>
      </c>
      <c r="G38" s="55">
        <v>0</v>
      </c>
      <c r="H38" s="57">
        <v>0</v>
      </c>
      <c r="I38" s="58">
        <v>0</v>
      </c>
      <c r="J38" s="58">
        <v>0</v>
      </c>
      <c r="K38" s="77">
        <f t="shared" si="3"/>
        <v>0.7</v>
      </c>
      <c r="L38" s="78">
        <f t="shared" si="4"/>
        <v>0.7</v>
      </c>
      <c r="M38" s="79">
        <f>VLOOKUP(B38,'Election Results by State'!$B$3:$J$52,9,FALSE)</f>
        <v>360341</v>
      </c>
      <c r="N38" s="80">
        <f t="shared" si="5"/>
        <v>0</v>
      </c>
      <c r="O38" s="79">
        <f t="shared" si="6"/>
        <v>0</v>
      </c>
      <c r="P38" s="79">
        <v>0</v>
      </c>
      <c r="Q38" s="79">
        <f t="shared" si="7"/>
        <v>0</v>
      </c>
      <c r="R38" s="80">
        <f t="shared" si="20"/>
        <v>0</v>
      </c>
      <c r="S38" s="79">
        <f t="shared" si="21"/>
        <v>0</v>
      </c>
      <c r="T38" s="79">
        <f t="shared" si="22"/>
        <v>0</v>
      </c>
      <c r="U38" s="79">
        <f t="shared" si="23"/>
        <v>0</v>
      </c>
      <c r="V38" s="24"/>
    </row>
    <row r="39" spans="1:22" s="60" customFormat="1" x14ac:dyDescent="0.2">
      <c r="A39" s="59" t="s">
        <v>62</v>
      </c>
      <c r="B39" s="59" t="s">
        <v>63</v>
      </c>
      <c r="C39" s="61" t="s">
        <v>122</v>
      </c>
      <c r="D39" s="54">
        <v>0</v>
      </c>
      <c r="E39" s="55">
        <v>0</v>
      </c>
      <c r="F39" s="56">
        <f t="shared" si="12"/>
        <v>0</v>
      </c>
      <c r="G39" s="55">
        <v>0</v>
      </c>
      <c r="H39" s="57">
        <v>0</v>
      </c>
      <c r="I39" s="58">
        <v>0</v>
      </c>
      <c r="J39" s="58">
        <v>0</v>
      </c>
      <c r="K39" s="77">
        <f t="shared" si="3"/>
        <v>0.7</v>
      </c>
      <c r="L39" s="78">
        <f t="shared" si="4"/>
        <v>0.7</v>
      </c>
      <c r="M39" s="79">
        <f>VLOOKUP(B39,'Election Results by State'!$B$3:$J$52,9,FALSE)</f>
        <v>161848.66666666666</v>
      </c>
      <c r="N39" s="80">
        <f t="shared" si="5"/>
        <v>0</v>
      </c>
      <c r="O39" s="79">
        <f t="shared" si="6"/>
        <v>0</v>
      </c>
      <c r="P39" s="79">
        <v>0</v>
      </c>
      <c r="Q39" s="79">
        <f t="shared" si="7"/>
        <v>0</v>
      </c>
      <c r="R39" s="80">
        <f t="shared" si="20"/>
        <v>0</v>
      </c>
      <c r="S39" s="79">
        <f t="shared" si="21"/>
        <v>0</v>
      </c>
      <c r="T39" s="79">
        <f t="shared" si="22"/>
        <v>0</v>
      </c>
      <c r="U39" s="79">
        <f t="shared" si="23"/>
        <v>0</v>
      </c>
      <c r="V39" s="24"/>
    </row>
    <row r="40" spans="1:22" s="60" customFormat="1" x14ac:dyDescent="0.2">
      <c r="A40" s="59" t="s">
        <v>64</v>
      </c>
      <c r="B40" s="59" t="s">
        <v>65</v>
      </c>
      <c r="C40" s="61" t="s">
        <v>122</v>
      </c>
      <c r="D40" s="54">
        <v>0</v>
      </c>
      <c r="E40" s="55">
        <v>0</v>
      </c>
      <c r="F40" s="56">
        <f t="shared" si="12"/>
        <v>0</v>
      </c>
      <c r="G40" s="55">
        <v>0</v>
      </c>
      <c r="H40" s="57">
        <v>0</v>
      </c>
      <c r="I40" s="58">
        <v>0</v>
      </c>
      <c r="J40" s="58">
        <v>0</v>
      </c>
      <c r="K40" s="77">
        <f t="shared" si="3"/>
        <v>0.7</v>
      </c>
      <c r="L40" s="78">
        <f t="shared" si="4"/>
        <v>0.7</v>
      </c>
      <c r="M40" s="79">
        <f>VLOOKUP(B40,'Election Results by State'!$B$3:$J$52,9,FALSE)</f>
        <v>234262.66666666666</v>
      </c>
      <c r="N40" s="80">
        <f t="shared" si="5"/>
        <v>0</v>
      </c>
      <c r="O40" s="79">
        <f t="shared" si="6"/>
        <v>0</v>
      </c>
      <c r="P40" s="79">
        <v>0</v>
      </c>
      <c r="Q40" s="79">
        <f t="shared" si="7"/>
        <v>0</v>
      </c>
      <c r="R40" s="80">
        <f t="shared" si="20"/>
        <v>0</v>
      </c>
      <c r="S40" s="79">
        <f t="shared" si="21"/>
        <v>0</v>
      </c>
      <c r="T40" s="79">
        <f t="shared" si="22"/>
        <v>0</v>
      </c>
      <c r="U40" s="79">
        <f t="shared" si="23"/>
        <v>0</v>
      </c>
      <c r="V40" s="24"/>
    </row>
    <row r="41" spans="1:22" s="60" customFormat="1" x14ac:dyDescent="0.2">
      <c r="A41" s="59" t="s">
        <v>66</v>
      </c>
      <c r="B41" s="59" t="s">
        <v>67</v>
      </c>
      <c r="C41" s="61" t="s">
        <v>122</v>
      </c>
      <c r="D41" s="54">
        <v>0</v>
      </c>
      <c r="E41" s="55">
        <v>0</v>
      </c>
      <c r="F41" s="56">
        <f t="shared" si="12"/>
        <v>0</v>
      </c>
      <c r="G41" s="55">
        <v>0</v>
      </c>
      <c r="H41" s="57">
        <v>0</v>
      </c>
      <c r="I41" s="58">
        <v>0</v>
      </c>
      <c r="J41" s="58">
        <v>0</v>
      </c>
      <c r="K41" s="77">
        <f t="shared" si="3"/>
        <v>0.7</v>
      </c>
      <c r="L41" s="78">
        <f t="shared" si="4"/>
        <v>0.7</v>
      </c>
      <c r="M41" s="79">
        <f>VLOOKUP(B41,'Election Results by State'!$B$3:$J$52,9,FALSE)</f>
        <v>224893.5</v>
      </c>
      <c r="N41" s="80">
        <f t="shared" si="5"/>
        <v>0</v>
      </c>
      <c r="O41" s="79">
        <f t="shared" si="6"/>
        <v>0</v>
      </c>
      <c r="P41" s="79">
        <v>0</v>
      </c>
      <c r="Q41" s="79">
        <f t="shared" si="7"/>
        <v>0</v>
      </c>
      <c r="R41" s="80">
        <f t="shared" si="20"/>
        <v>0</v>
      </c>
      <c r="S41" s="79">
        <f t="shared" si="21"/>
        <v>0</v>
      </c>
      <c r="T41" s="79">
        <f t="shared" si="22"/>
        <v>0</v>
      </c>
      <c r="U41" s="79">
        <f t="shared" si="23"/>
        <v>0</v>
      </c>
      <c r="V41" s="24"/>
    </row>
    <row r="42" spans="1:22" s="60" customFormat="1" x14ac:dyDescent="0.2">
      <c r="A42" s="59" t="s">
        <v>68</v>
      </c>
      <c r="B42" s="59" t="s">
        <v>69</v>
      </c>
      <c r="C42" s="61" t="s">
        <v>122</v>
      </c>
      <c r="D42" s="54">
        <v>0</v>
      </c>
      <c r="E42" s="55">
        <v>0</v>
      </c>
      <c r="F42" s="56">
        <f t="shared" si="12"/>
        <v>0</v>
      </c>
      <c r="G42" s="55">
        <v>0</v>
      </c>
      <c r="H42" s="57">
        <v>0</v>
      </c>
      <c r="I42" s="58">
        <v>0</v>
      </c>
      <c r="J42" s="58">
        <v>0</v>
      </c>
      <c r="K42" s="77">
        <f t="shared" si="3"/>
        <v>0.7</v>
      </c>
      <c r="L42" s="78">
        <f t="shared" si="4"/>
        <v>0.7</v>
      </c>
      <c r="M42" s="79">
        <f>VLOOKUP(B42,'Election Results by State'!$B$3:$J$52,9,FALSE)</f>
        <v>163198.76923076922</v>
      </c>
      <c r="N42" s="80">
        <f t="shared" si="5"/>
        <v>0</v>
      </c>
      <c r="O42" s="79">
        <f t="shared" si="6"/>
        <v>0</v>
      </c>
      <c r="P42" s="79">
        <v>0</v>
      </c>
      <c r="Q42" s="79">
        <f t="shared" si="7"/>
        <v>0</v>
      </c>
      <c r="R42" s="80">
        <f t="shared" si="20"/>
        <v>0</v>
      </c>
      <c r="S42" s="79">
        <f t="shared" si="21"/>
        <v>0</v>
      </c>
      <c r="T42" s="79">
        <f t="shared" si="22"/>
        <v>0</v>
      </c>
      <c r="U42" s="79">
        <f t="shared" si="23"/>
        <v>0</v>
      </c>
      <c r="V42" s="24"/>
    </row>
    <row r="43" spans="1:22" s="60" customFormat="1" x14ac:dyDescent="0.2">
      <c r="A43" s="59" t="s">
        <v>70</v>
      </c>
      <c r="B43" s="59" t="s">
        <v>71</v>
      </c>
      <c r="C43" s="61" t="s">
        <v>122</v>
      </c>
      <c r="D43" s="54">
        <v>0</v>
      </c>
      <c r="E43" s="55">
        <v>0</v>
      </c>
      <c r="F43" s="56">
        <f t="shared" si="12"/>
        <v>0</v>
      </c>
      <c r="G43" s="55">
        <v>0</v>
      </c>
      <c r="H43" s="57">
        <v>0</v>
      </c>
      <c r="I43" s="58">
        <v>0</v>
      </c>
      <c r="J43" s="58">
        <v>0</v>
      </c>
      <c r="K43" s="77">
        <f t="shared" si="3"/>
        <v>0.7</v>
      </c>
      <c r="L43" s="78">
        <f t="shared" si="4"/>
        <v>0.7</v>
      </c>
      <c r="M43" s="79">
        <f>VLOOKUP(B43,'Election Results by State'!$B$3:$J$52,9,FALSE)</f>
        <v>198883.66666666666</v>
      </c>
      <c r="N43" s="80">
        <f t="shared" si="5"/>
        <v>0</v>
      </c>
      <c r="O43" s="79">
        <f t="shared" si="6"/>
        <v>0</v>
      </c>
      <c r="P43" s="79">
        <v>0</v>
      </c>
      <c r="Q43" s="79">
        <f t="shared" si="7"/>
        <v>0</v>
      </c>
      <c r="R43" s="80">
        <f t="shared" si="20"/>
        <v>0</v>
      </c>
      <c r="S43" s="79">
        <f t="shared" si="21"/>
        <v>0</v>
      </c>
      <c r="T43" s="79">
        <f t="shared" si="22"/>
        <v>0</v>
      </c>
      <c r="U43" s="79">
        <f t="shared" si="23"/>
        <v>0</v>
      </c>
      <c r="V43" s="24"/>
    </row>
    <row r="44" spans="1:22" s="60" customFormat="1" x14ac:dyDescent="0.2">
      <c r="A44" s="59" t="s">
        <v>72</v>
      </c>
      <c r="B44" s="59" t="s">
        <v>73</v>
      </c>
      <c r="C44" s="61" t="s">
        <v>134</v>
      </c>
      <c r="D44" s="54">
        <v>0</v>
      </c>
      <c r="E44" s="55">
        <v>68624</v>
      </c>
      <c r="F44" s="56">
        <f t="shared" si="12"/>
        <v>18129</v>
      </c>
      <c r="G44" s="55">
        <v>86753</v>
      </c>
      <c r="H44" s="57">
        <v>0</v>
      </c>
      <c r="I44" s="58">
        <v>1</v>
      </c>
      <c r="J44" s="58">
        <v>0</v>
      </c>
      <c r="K44" s="77">
        <f t="shared" si="3"/>
        <v>0.7</v>
      </c>
      <c r="L44" s="78">
        <f t="shared" si="4"/>
        <v>0.7</v>
      </c>
      <c r="M44" s="79">
        <f>VLOOKUP(B44,'Election Results by State'!$B$3:$J$52,9,FALSE)</f>
        <v>164699.44444444444</v>
      </c>
      <c r="N44" s="80">
        <f t="shared" si="5"/>
        <v>49410</v>
      </c>
      <c r="O44" s="79">
        <f t="shared" si="6"/>
        <v>115290</v>
      </c>
      <c r="P44" s="79">
        <v>0</v>
      </c>
      <c r="Q44" s="79">
        <f t="shared" si="7"/>
        <v>164700</v>
      </c>
      <c r="R44" s="80">
        <f t="shared" si="20"/>
        <v>49410</v>
      </c>
      <c r="S44" s="79">
        <f t="shared" si="21"/>
        <v>46666</v>
      </c>
      <c r="T44" s="79">
        <f t="shared" si="22"/>
        <v>-18129</v>
      </c>
      <c r="U44" s="79">
        <f t="shared" si="23"/>
        <v>77947</v>
      </c>
      <c r="V44" s="24" t="s">
        <v>2</v>
      </c>
    </row>
    <row r="45" spans="1:22" s="60" customFormat="1" x14ac:dyDescent="0.2">
      <c r="A45" s="59" t="s">
        <v>72</v>
      </c>
      <c r="B45" s="59" t="s">
        <v>73</v>
      </c>
      <c r="C45" s="61" t="s">
        <v>135</v>
      </c>
      <c r="D45" s="54">
        <v>93167</v>
      </c>
      <c r="E45" s="55">
        <v>0</v>
      </c>
      <c r="F45" s="56">
        <f t="shared" ref="F45" si="24">G45-SUM(D45:E45)</f>
        <v>116978</v>
      </c>
      <c r="G45" s="55">
        <v>210145</v>
      </c>
      <c r="H45" s="57">
        <v>1</v>
      </c>
      <c r="I45" s="58">
        <v>0</v>
      </c>
      <c r="J45" s="58">
        <v>0</v>
      </c>
      <c r="K45" s="77">
        <f t="shared" si="3"/>
        <v>0.7</v>
      </c>
      <c r="L45" s="78">
        <f t="shared" si="4"/>
        <v>0.7</v>
      </c>
      <c r="M45" s="79">
        <f>VLOOKUP(B45,'Election Results by State'!$B$3:$J$52,9,FALSE)</f>
        <v>164699.44444444444</v>
      </c>
      <c r="N45" s="80">
        <f t="shared" si="5"/>
        <v>115290</v>
      </c>
      <c r="O45" s="79">
        <f t="shared" si="6"/>
        <v>116978</v>
      </c>
      <c r="P45" s="79">
        <v>0</v>
      </c>
      <c r="Q45" s="79">
        <f t="shared" si="7"/>
        <v>232268</v>
      </c>
      <c r="R45" s="80">
        <f t="shared" si="20"/>
        <v>22123</v>
      </c>
      <c r="S45" s="79">
        <f t="shared" si="21"/>
        <v>116978</v>
      </c>
      <c r="T45" s="79">
        <f t="shared" si="22"/>
        <v>-116978</v>
      </c>
      <c r="U45" s="79">
        <f t="shared" si="23"/>
        <v>22123</v>
      </c>
      <c r="V45" s="24"/>
    </row>
    <row r="46" spans="1:22" s="60" customFormat="1" x14ac:dyDescent="0.2">
      <c r="A46" s="59" t="s">
        <v>74</v>
      </c>
      <c r="B46" s="59" t="s">
        <v>75</v>
      </c>
      <c r="C46" s="61" t="s">
        <v>122</v>
      </c>
      <c r="D46" s="54">
        <v>0</v>
      </c>
      <c r="E46" s="55">
        <v>0</v>
      </c>
      <c r="F46" s="56">
        <f t="shared" si="12"/>
        <v>0</v>
      </c>
      <c r="G46" s="55">
        <v>0</v>
      </c>
      <c r="H46" s="57">
        <v>0</v>
      </c>
      <c r="I46" s="58">
        <v>0</v>
      </c>
      <c r="J46" s="58">
        <v>0</v>
      </c>
      <c r="K46" s="77">
        <f t="shared" si="3"/>
        <v>0.7</v>
      </c>
      <c r="L46" s="78">
        <f t="shared" si="4"/>
        <v>0.7</v>
      </c>
      <c r="M46" s="79">
        <f>VLOOKUP(B46,'Election Results by State'!$B$3:$J$52,9,FALSE)</f>
        <v>204811.46153846153</v>
      </c>
      <c r="N46" s="80">
        <f t="shared" si="5"/>
        <v>0</v>
      </c>
      <c r="O46" s="79">
        <f t="shared" si="6"/>
        <v>0</v>
      </c>
      <c r="P46" s="79">
        <v>0</v>
      </c>
      <c r="Q46" s="79">
        <f t="shared" si="7"/>
        <v>0</v>
      </c>
      <c r="R46" s="80">
        <f t="shared" si="20"/>
        <v>0</v>
      </c>
      <c r="S46" s="79">
        <f t="shared" si="21"/>
        <v>0</v>
      </c>
      <c r="T46" s="79">
        <f t="shared" si="22"/>
        <v>0</v>
      </c>
      <c r="U46" s="79">
        <f t="shared" si="23"/>
        <v>0</v>
      </c>
      <c r="V46" s="24"/>
    </row>
    <row r="47" spans="1:22" s="60" customFormat="1" x14ac:dyDescent="0.2">
      <c r="A47" s="59" t="s">
        <v>76</v>
      </c>
      <c r="B47" s="59" t="s">
        <v>77</v>
      </c>
      <c r="C47" s="61" t="s">
        <v>122</v>
      </c>
      <c r="D47" s="54">
        <v>0</v>
      </c>
      <c r="E47" s="55">
        <v>0</v>
      </c>
      <c r="F47" s="56">
        <f t="shared" si="12"/>
        <v>0</v>
      </c>
      <c r="G47" s="55">
        <v>0</v>
      </c>
      <c r="H47" s="57">
        <v>0</v>
      </c>
      <c r="I47" s="58">
        <v>0</v>
      </c>
      <c r="J47" s="58">
        <v>0</v>
      </c>
      <c r="K47" s="77">
        <f t="shared" si="3"/>
        <v>0.7</v>
      </c>
      <c r="L47" s="78">
        <f t="shared" si="4"/>
        <v>0.7</v>
      </c>
      <c r="M47" s="79">
        <f>VLOOKUP(B47,'Election Results by State'!$B$3:$J$52,9,FALSE)</f>
        <v>236344</v>
      </c>
      <c r="N47" s="80">
        <f t="shared" si="5"/>
        <v>0</v>
      </c>
      <c r="O47" s="79">
        <f t="shared" si="6"/>
        <v>0</v>
      </c>
      <c r="P47" s="79">
        <v>0</v>
      </c>
      <c r="Q47" s="79">
        <f t="shared" si="7"/>
        <v>0</v>
      </c>
      <c r="R47" s="80">
        <f t="shared" si="20"/>
        <v>0</v>
      </c>
      <c r="S47" s="79">
        <f t="shared" si="21"/>
        <v>0</v>
      </c>
      <c r="T47" s="79">
        <f t="shared" si="22"/>
        <v>0</v>
      </c>
      <c r="U47" s="79">
        <f t="shared" si="23"/>
        <v>0</v>
      </c>
      <c r="V47" s="24"/>
    </row>
    <row r="48" spans="1:22" s="60" customFormat="1" x14ac:dyDescent="0.2">
      <c r="A48" s="59" t="s">
        <v>78</v>
      </c>
      <c r="B48" s="59" t="s">
        <v>79</v>
      </c>
      <c r="C48" s="61" t="s">
        <v>122</v>
      </c>
      <c r="D48" s="54">
        <v>0</v>
      </c>
      <c r="E48" s="55">
        <v>0</v>
      </c>
      <c r="F48" s="56">
        <f t="shared" si="12"/>
        <v>0</v>
      </c>
      <c r="G48" s="55">
        <v>0</v>
      </c>
      <c r="H48" s="57">
        <v>0</v>
      </c>
      <c r="I48" s="58">
        <v>0</v>
      </c>
      <c r="J48" s="58">
        <v>0</v>
      </c>
      <c r="K48" s="77">
        <f t="shared" si="3"/>
        <v>0.7</v>
      </c>
      <c r="L48" s="78">
        <f t="shared" si="4"/>
        <v>0.7</v>
      </c>
      <c r="M48" s="79">
        <f>VLOOKUP(B48,'Election Results by State'!$B$3:$J$52,9,FALSE)</f>
        <v>212515.22222222222</v>
      </c>
      <c r="N48" s="80">
        <f t="shared" si="5"/>
        <v>0</v>
      </c>
      <c r="O48" s="79">
        <f t="shared" si="6"/>
        <v>0</v>
      </c>
      <c r="P48" s="79">
        <v>0</v>
      </c>
      <c r="Q48" s="79">
        <f t="shared" si="7"/>
        <v>0</v>
      </c>
      <c r="R48" s="80">
        <f t="shared" si="20"/>
        <v>0</v>
      </c>
      <c r="S48" s="79">
        <f t="shared" si="21"/>
        <v>0</v>
      </c>
      <c r="T48" s="79">
        <f t="shared" si="22"/>
        <v>0</v>
      </c>
      <c r="U48" s="79">
        <f t="shared" si="23"/>
        <v>0</v>
      </c>
      <c r="V48" s="24"/>
    </row>
    <row r="49" spans="1:22" s="60" customFormat="1" x14ac:dyDescent="0.2">
      <c r="A49" s="59" t="s">
        <v>80</v>
      </c>
      <c r="B49" s="59" t="s">
        <v>81</v>
      </c>
      <c r="C49" s="61" t="s">
        <v>121</v>
      </c>
      <c r="D49" s="54">
        <v>151173</v>
      </c>
      <c r="E49" s="55">
        <v>0</v>
      </c>
      <c r="F49" s="56">
        <f t="shared" si="12"/>
        <v>45656</v>
      </c>
      <c r="G49" s="55">
        <v>196829</v>
      </c>
      <c r="H49" s="57">
        <v>1</v>
      </c>
      <c r="I49" s="58">
        <v>0</v>
      </c>
      <c r="J49" s="58">
        <v>0</v>
      </c>
      <c r="K49" s="77">
        <f t="shared" si="3"/>
        <v>0.7</v>
      </c>
      <c r="L49" s="78">
        <f t="shared" si="4"/>
        <v>0.7</v>
      </c>
      <c r="M49" s="79">
        <f>VLOOKUP(B49,'Election Results by State'!$B$3:$J$52,9,FALSE)</f>
        <v>198716.66666666666</v>
      </c>
      <c r="N49" s="80">
        <f t="shared" si="5"/>
        <v>151173</v>
      </c>
      <c r="O49" s="79">
        <f t="shared" si="6"/>
        <v>64788</v>
      </c>
      <c r="P49" s="79">
        <v>0</v>
      </c>
      <c r="Q49" s="79">
        <f t="shared" si="7"/>
        <v>215961</v>
      </c>
      <c r="R49" s="80">
        <f t="shared" si="20"/>
        <v>0</v>
      </c>
      <c r="S49" s="79">
        <f t="shared" si="21"/>
        <v>64788</v>
      </c>
      <c r="T49" s="79">
        <f t="shared" si="22"/>
        <v>-45656</v>
      </c>
      <c r="U49" s="79">
        <f t="shared" si="23"/>
        <v>19132</v>
      </c>
      <c r="V49" s="24"/>
    </row>
    <row r="50" spans="1:22" s="64" customFormat="1" x14ac:dyDescent="0.2">
      <c r="A50" s="62" t="s">
        <v>80</v>
      </c>
      <c r="B50" s="62" t="s">
        <v>81</v>
      </c>
      <c r="C50" s="63" t="s">
        <v>123</v>
      </c>
      <c r="D50" s="45" t="s">
        <v>2</v>
      </c>
      <c r="E50" s="46" t="s">
        <v>2</v>
      </c>
      <c r="F50" s="47" t="s">
        <v>2</v>
      </c>
      <c r="G50" s="46" t="s">
        <v>2</v>
      </c>
      <c r="H50" s="48">
        <v>1</v>
      </c>
      <c r="I50" s="49">
        <v>0</v>
      </c>
      <c r="J50" s="49">
        <v>0</v>
      </c>
      <c r="K50" s="85">
        <f t="shared" si="3"/>
        <v>0.7</v>
      </c>
      <c r="L50" s="86">
        <f t="shared" si="4"/>
        <v>0.7</v>
      </c>
      <c r="M50" s="87">
        <f>VLOOKUP(B50,'Election Results by State'!$B$3:$J$52,9,FALSE)</f>
        <v>198716.66666666666</v>
      </c>
      <c r="N50" s="88">
        <f t="shared" si="5"/>
        <v>139102</v>
      </c>
      <c r="O50" s="87">
        <f t="shared" si="6"/>
        <v>59615</v>
      </c>
      <c r="P50" s="87">
        <v>0</v>
      </c>
      <c r="Q50" s="87">
        <f t="shared" si="7"/>
        <v>198717</v>
      </c>
      <c r="R50" s="88">
        <f>N50</f>
        <v>139102</v>
      </c>
      <c r="S50" s="87">
        <f>O50</f>
        <v>59615</v>
      </c>
      <c r="T50" s="87">
        <f>P50</f>
        <v>0</v>
      </c>
      <c r="U50" s="87">
        <f>Q50</f>
        <v>198717</v>
      </c>
      <c r="V50" s="50" t="s">
        <v>128</v>
      </c>
    </row>
    <row r="51" spans="1:22" s="60" customFormat="1" x14ac:dyDescent="0.2">
      <c r="A51" s="59" t="s">
        <v>82</v>
      </c>
      <c r="B51" s="59" t="s">
        <v>83</v>
      </c>
      <c r="C51" s="61" t="s">
        <v>122</v>
      </c>
      <c r="D51" s="54">
        <v>0</v>
      </c>
      <c r="E51" s="55">
        <v>0</v>
      </c>
      <c r="F51" s="56">
        <f t="shared" si="12"/>
        <v>0</v>
      </c>
      <c r="G51" s="55">
        <v>0</v>
      </c>
      <c r="H51" s="57">
        <v>0</v>
      </c>
      <c r="I51" s="58">
        <v>0</v>
      </c>
      <c r="J51" s="58">
        <v>0</v>
      </c>
      <c r="K51" s="77">
        <f t="shared" si="3"/>
        <v>0.7</v>
      </c>
      <c r="L51" s="78">
        <f t="shared" si="4"/>
        <v>0.7</v>
      </c>
      <c r="M51" s="79">
        <f>VLOOKUP(B51,'Election Results by State'!$B$3:$J$52,9,FALSE)</f>
        <v>285871.2</v>
      </c>
      <c r="N51" s="80">
        <f t="shared" si="5"/>
        <v>0</v>
      </c>
      <c r="O51" s="79">
        <f t="shared" si="6"/>
        <v>0</v>
      </c>
      <c r="P51" s="79">
        <v>0</v>
      </c>
      <c r="Q51" s="79">
        <f t="shared" si="7"/>
        <v>0</v>
      </c>
      <c r="R51" s="80">
        <f t="shared" ref="R51:R69" si="25">N51-D51</f>
        <v>0</v>
      </c>
      <c r="S51" s="79">
        <f t="shared" ref="S51:S69" si="26">O51-E51</f>
        <v>0</v>
      </c>
      <c r="T51" s="79">
        <f t="shared" ref="T51:T69" si="27">P51-F51</f>
        <v>0</v>
      </c>
      <c r="U51" s="79">
        <f t="shared" ref="U51:U69" si="28">Q51-G51</f>
        <v>0</v>
      </c>
      <c r="V51" s="24"/>
    </row>
    <row r="52" spans="1:22" s="60" customFormat="1" x14ac:dyDescent="0.2">
      <c r="A52" s="59" t="s">
        <v>84</v>
      </c>
      <c r="B52" s="59" t="s">
        <v>85</v>
      </c>
      <c r="C52" s="61" t="s">
        <v>121</v>
      </c>
      <c r="D52" s="54">
        <v>0</v>
      </c>
      <c r="E52" s="55">
        <v>149944</v>
      </c>
      <c r="F52" s="56">
        <f t="shared" si="12"/>
        <v>0</v>
      </c>
      <c r="G52" s="55">
        <v>149944</v>
      </c>
      <c r="H52" s="57">
        <v>0</v>
      </c>
      <c r="I52" s="58">
        <v>1</v>
      </c>
      <c r="J52" s="58">
        <v>0</v>
      </c>
      <c r="K52" s="77">
        <f t="shared" si="3"/>
        <v>0.7</v>
      </c>
      <c r="L52" s="78">
        <f t="shared" si="4"/>
        <v>0.7</v>
      </c>
      <c r="M52" s="79">
        <f>VLOOKUP(B52,'Election Results by State'!$B$3:$J$52,9,FALSE)</f>
        <v>211469.83333333334</v>
      </c>
      <c r="N52" s="80">
        <f t="shared" si="5"/>
        <v>64262</v>
      </c>
      <c r="O52" s="79">
        <f t="shared" si="6"/>
        <v>149944</v>
      </c>
      <c r="P52" s="79">
        <v>0</v>
      </c>
      <c r="Q52" s="79">
        <f t="shared" si="7"/>
        <v>214206</v>
      </c>
      <c r="R52" s="80">
        <f t="shared" si="25"/>
        <v>64262</v>
      </c>
      <c r="S52" s="79">
        <f t="shared" si="26"/>
        <v>0</v>
      </c>
      <c r="T52" s="79">
        <f t="shared" si="27"/>
        <v>0</v>
      </c>
      <c r="U52" s="79">
        <f t="shared" si="28"/>
        <v>64262</v>
      </c>
      <c r="V52" s="24"/>
    </row>
    <row r="53" spans="1:22" s="60" customFormat="1" x14ac:dyDescent="0.2">
      <c r="A53" s="59" t="s">
        <v>86</v>
      </c>
      <c r="B53" s="59" t="s">
        <v>87</v>
      </c>
      <c r="C53" s="61" t="s">
        <v>122</v>
      </c>
      <c r="D53" s="54">
        <v>0</v>
      </c>
      <c r="E53" s="55">
        <v>0</v>
      </c>
      <c r="F53" s="56">
        <f t="shared" si="12"/>
        <v>0</v>
      </c>
      <c r="G53" s="55">
        <v>0</v>
      </c>
      <c r="H53" s="57">
        <v>0</v>
      </c>
      <c r="I53" s="58">
        <v>0</v>
      </c>
      <c r="J53" s="58">
        <v>0</v>
      </c>
      <c r="K53" s="77">
        <f t="shared" si="3"/>
        <v>0.7</v>
      </c>
      <c r="L53" s="78">
        <f t="shared" si="4"/>
        <v>0.7</v>
      </c>
      <c r="M53" s="79">
        <f>VLOOKUP(B53,'Election Results by State'!$B$3:$J$52,9,FALSE)</f>
        <v>167742</v>
      </c>
      <c r="N53" s="80">
        <f t="shared" si="5"/>
        <v>0</v>
      </c>
      <c r="O53" s="79">
        <f t="shared" si="6"/>
        <v>0</v>
      </c>
      <c r="P53" s="79">
        <v>0</v>
      </c>
      <c r="Q53" s="79">
        <f t="shared" si="7"/>
        <v>0</v>
      </c>
      <c r="R53" s="80">
        <f t="shared" si="25"/>
        <v>0</v>
      </c>
      <c r="S53" s="79">
        <f t="shared" si="26"/>
        <v>0</v>
      </c>
      <c r="T53" s="79">
        <f t="shared" si="27"/>
        <v>0</v>
      </c>
      <c r="U53" s="79">
        <f t="shared" si="28"/>
        <v>0</v>
      </c>
      <c r="V53" s="24"/>
    </row>
    <row r="54" spans="1:22" s="60" customFormat="1" x14ac:dyDescent="0.2">
      <c r="A54" s="59" t="s">
        <v>88</v>
      </c>
      <c r="B54" s="59" t="s">
        <v>89</v>
      </c>
      <c r="C54" s="61" t="s">
        <v>122</v>
      </c>
      <c r="D54" s="54">
        <v>0</v>
      </c>
      <c r="E54" s="55">
        <v>0</v>
      </c>
      <c r="F54" s="56">
        <f t="shared" si="12"/>
        <v>0</v>
      </c>
      <c r="G54" s="55">
        <v>0</v>
      </c>
      <c r="H54" s="57">
        <v>0</v>
      </c>
      <c r="I54" s="58">
        <v>0</v>
      </c>
      <c r="J54" s="58">
        <v>0</v>
      </c>
      <c r="K54" s="77">
        <f t="shared" si="3"/>
        <v>0.7</v>
      </c>
      <c r="L54" s="78">
        <f t="shared" si="4"/>
        <v>0.7</v>
      </c>
      <c r="M54" s="79">
        <f>VLOOKUP(B54,'Election Results by State'!$B$3:$J$52,9,FALSE)</f>
        <v>223364.83333333334</v>
      </c>
      <c r="N54" s="80">
        <f t="shared" si="5"/>
        <v>0</v>
      </c>
      <c r="O54" s="79">
        <f t="shared" si="6"/>
        <v>0</v>
      </c>
      <c r="P54" s="79">
        <v>0</v>
      </c>
      <c r="Q54" s="79">
        <f t="shared" si="7"/>
        <v>0</v>
      </c>
      <c r="R54" s="80">
        <f t="shared" si="25"/>
        <v>0</v>
      </c>
      <c r="S54" s="79">
        <f t="shared" si="26"/>
        <v>0</v>
      </c>
      <c r="T54" s="79">
        <f t="shared" si="27"/>
        <v>0</v>
      </c>
      <c r="U54" s="79">
        <f t="shared" si="28"/>
        <v>0</v>
      </c>
      <c r="V54" s="24"/>
    </row>
    <row r="55" spans="1:22" s="60" customFormat="1" x14ac:dyDescent="0.2">
      <c r="A55" s="59" t="s">
        <v>90</v>
      </c>
      <c r="B55" s="59" t="s">
        <v>91</v>
      </c>
      <c r="C55" s="61" t="s">
        <v>122</v>
      </c>
      <c r="D55" s="54">
        <v>0</v>
      </c>
      <c r="E55" s="55">
        <v>0</v>
      </c>
      <c r="F55" s="56">
        <f t="shared" si="12"/>
        <v>0</v>
      </c>
      <c r="G55" s="55">
        <v>0</v>
      </c>
      <c r="H55" s="57">
        <v>0</v>
      </c>
      <c r="I55" s="58">
        <v>0</v>
      </c>
      <c r="J55" s="58">
        <v>0</v>
      </c>
      <c r="K55" s="77">
        <f t="shared" si="3"/>
        <v>0.7</v>
      </c>
      <c r="L55" s="78">
        <f t="shared" si="4"/>
        <v>0.7</v>
      </c>
      <c r="M55" s="79">
        <f>VLOOKUP(B55,'Election Results by State'!$B$3:$J$52,9,FALSE)</f>
        <v>319426</v>
      </c>
      <c r="N55" s="80">
        <f t="shared" si="5"/>
        <v>0</v>
      </c>
      <c r="O55" s="79">
        <f t="shared" si="6"/>
        <v>0</v>
      </c>
      <c r="P55" s="79">
        <v>0</v>
      </c>
      <c r="Q55" s="79">
        <f t="shared" si="7"/>
        <v>0</v>
      </c>
      <c r="R55" s="80">
        <f t="shared" si="25"/>
        <v>0</v>
      </c>
      <c r="S55" s="79">
        <f t="shared" si="26"/>
        <v>0</v>
      </c>
      <c r="T55" s="79">
        <f t="shared" si="27"/>
        <v>0</v>
      </c>
      <c r="U55" s="79">
        <f t="shared" si="28"/>
        <v>0</v>
      </c>
      <c r="V55" s="24"/>
    </row>
    <row r="56" spans="1:22" s="60" customFormat="1" x14ac:dyDescent="0.2">
      <c r="A56" s="59" t="s">
        <v>92</v>
      </c>
      <c r="B56" s="59" t="s">
        <v>93</v>
      </c>
      <c r="C56" s="61" t="s">
        <v>122</v>
      </c>
      <c r="D56" s="54">
        <v>0</v>
      </c>
      <c r="E56" s="55">
        <v>0</v>
      </c>
      <c r="F56" s="56">
        <f t="shared" si="12"/>
        <v>0</v>
      </c>
      <c r="G56" s="55">
        <v>0</v>
      </c>
      <c r="H56" s="57">
        <v>0</v>
      </c>
      <c r="I56" s="58">
        <v>0</v>
      </c>
      <c r="J56" s="58">
        <v>0</v>
      </c>
      <c r="K56" s="77">
        <f t="shared" si="3"/>
        <v>0.7</v>
      </c>
      <c r="L56" s="78">
        <f t="shared" si="4"/>
        <v>0.7</v>
      </c>
      <c r="M56" s="79">
        <f>VLOOKUP(B56,'Election Results by State'!$B$3:$J$52,9,FALSE)</f>
        <v>173236.55555555556</v>
      </c>
      <c r="N56" s="80">
        <f t="shared" si="5"/>
        <v>0</v>
      </c>
      <c r="O56" s="79">
        <f t="shared" si="6"/>
        <v>0</v>
      </c>
      <c r="P56" s="79">
        <v>0</v>
      </c>
      <c r="Q56" s="79">
        <f t="shared" si="7"/>
        <v>0</v>
      </c>
      <c r="R56" s="80">
        <f t="shared" si="25"/>
        <v>0</v>
      </c>
      <c r="S56" s="79">
        <f t="shared" si="26"/>
        <v>0</v>
      </c>
      <c r="T56" s="79">
        <f t="shared" si="27"/>
        <v>0</v>
      </c>
      <c r="U56" s="79">
        <f t="shared" si="28"/>
        <v>0</v>
      </c>
      <c r="V56" s="24"/>
    </row>
    <row r="57" spans="1:22" s="60" customFormat="1" x14ac:dyDescent="0.2">
      <c r="A57" s="59" t="s">
        <v>94</v>
      </c>
      <c r="B57" s="59" t="s">
        <v>95</v>
      </c>
      <c r="C57" s="61" t="s">
        <v>121</v>
      </c>
      <c r="D57" s="54">
        <v>129398</v>
      </c>
      <c r="E57" s="55">
        <v>0</v>
      </c>
      <c r="F57" s="56">
        <f t="shared" si="12"/>
        <v>14811</v>
      </c>
      <c r="G57" s="55">
        <v>144209</v>
      </c>
      <c r="H57" s="57">
        <v>1</v>
      </c>
      <c r="I57" s="58">
        <v>0</v>
      </c>
      <c r="J57" s="58">
        <v>0</v>
      </c>
      <c r="K57" s="81">
        <f t="shared" si="3"/>
        <v>0.7</v>
      </c>
      <c r="L57" s="82">
        <f t="shared" si="4"/>
        <v>0.7</v>
      </c>
      <c r="M57" s="83">
        <f>VLOOKUP(B57,'Election Results by State'!$B$3:$J$52,9,FALSE)</f>
        <v>148937.61538461538</v>
      </c>
      <c r="N57" s="80">
        <f t="shared" si="5"/>
        <v>129398</v>
      </c>
      <c r="O57" s="79">
        <f t="shared" si="6"/>
        <v>55456</v>
      </c>
      <c r="P57" s="79">
        <v>0</v>
      </c>
      <c r="Q57" s="79">
        <f t="shared" si="7"/>
        <v>184854</v>
      </c>
      <c r="R57" s="80">
        <f t="shared" si="25"/>
        <v>0</v>
      </c>
      <c r="S57" s="79">
        <f t="shared" si="26"/>
        <v>55456</v>
      </c>
      <c r="T57" s="79">
        <f t="shared" si="27"/>
        <v>-14811</v>
      </c>
      <c r="U57" s="79">
        <f t="shared" si="28"/>
        <v>40645</v>
      </c>
      <c r="V57" s="24"/>
    </row>
    <row r="58" spans="1:22" s="60" customFormat="1" x14ac:dyDescent="0.2">
      <c r="A58" s="59" t="s">
        <v>94</v>
      </c>
      <c r="B58" s="59" t="s">
        <v>95</v>
      </c>
      <c r="C58" s="61" t="s">
        <v>136</v>
      </c>
      <c r="D58" s="54">
        <v>130020</v>
      </c>
      <c r="E58" s="55">
        <v>0</v>
      </c>
      <c r="F58" s="56">
        <f t="shared" ref="F58:F62" si="29">G58-SUM(D58:E58)</f>
        <v>16711</v>
      </c>
      <c r="G58" s="55">
        <v>146731</v>
      </c>
      <c r="H58" s="57">
        <v>1</v>
      </c>
      <c r="I58" s="58">
        <v>0</v>
      </c>
      <c r="J58" s="58">
        <v>0</v>
      </c>
      <c r="K58" s="77">
        <f t="shared" si="3"/>
        <v>0.7</v>
      </c>
      <c r="L58" s="78">
        <f t="shared" si="4"/>
        <v>0.7</v>
      </c>
      <c r="M58" s="79">
        <f>VLOOKUP(B58,'Election Results by State'!$B$3:$J$52,9,FALSE)</f>
        <v>148937.61538461538</v>
      </c>
      <c r="N58" s="80">
        <f t="shared" si="5"/>
        <v>130020</v>
      </c>
      <c r="O58" s="79">
        <f t="shared" si="6"/>
        <v>55723</v>
      </c>
      <c r="P58" s="79">
        <v>0</v>
      </c>
      <c r="Q58" s="79">
        <f t="shared" si="7"/>
        <v>185743</v>
      </c>
      <c r="R58" s="80">
        <f t="shared" si="25"/>
        <v>0</v>
      </c>
      <c r="S58" s="79">
        <f t="shared" si="26"/>
        <v>55723</v>
      </c>
      <c r="T58" s="79">
        <f t="shared" si="27"/>
        <v>-16711</v>
      </c>
      <c r="U58" s="79">
        <f t="shared" si="28"/>
        <v>39012</v>
      </c>
      <c r="V58" s="24"/>
    </row>
    <row r="59" spans="1:22" s="60" customFormat="1" x14ac:dyDescent="0.2">
      <c r="A59" s="59" t="s">
        <v>94</v>
      </c>
      <c r="B59" s="59" t="s">
        <v>95</v>
      </c>
      <c r="C59" s="61" t="s">
        <v>132</v>
      </c>
      <c r="D59" s="54">
        <v>143655</v>
      </c>
      <c r="E59" s="55">
        <v>0</v>
      </c>
      <c r="F59" s="56">
        <f t="shared" si="29"/>
        <v>32723</v>
      </c>
      <c r="G59" s="55">
        <v>176378</v>
      </c>
      <c r="H59" s="57">
        <v>1</v>
      </c>
      <c r="I59" s="58">
        <v>0</v>
      </c>
      <c r="J59" s="58">
        <v>0</v>
      </c>
      <c r="K59" s="77">
        <f t="shared" si="3"/>
        <v>0.7</v>
      </c>
      <c r="L59" s="78">
        <f t="shared" si="4"/>
        <v>0.7</v>
      </c>
      <c r="M59" s="79">
        <f>VLOOKUP(B59,'Election Results by State'!$B$3:$J$52,9,FALSE)</f>
        <v>148937.61538461538</v>
      </c>
      <c r="N59" s="80">
        <f t="shared" si="5"/>
        <v>143655</v>
      </c>
      <c r="O59" s="79">
        <f t="shared" si="6"/>
        <v>61566</v>
      </c>
      <c r="P59" s="79">
        <v>0</v>
      </c>
      <c r="Q59" s="79">
        <f t="shared" si="7"/>
        <v>205221</v>
      </c>
      <c r="R59" s="80">
        <f t="shared" si="25"/>
        <v>0</v>
      </c>
      <c r="S59" s="79">
        <f t="shared" si="26"/>
        <v>61566</v>
      </c>
      <c r="T59" s="79">
        <f t="shared" si="27"/>
        <v>-32723</v>
      </c>
      <c r="U59" s="79">
        <f t="shared" si="28"/>
        <v>28843</v>
      </c>
      <c r="V59" s="24"/>
    </row>
    <row r="60" spans="1:22" s="60" customFormat="1" x14ac:dyDescent="0.2">
      <c r="A60" s="59" t="s">
        <v>94</v>
      </c>
      <c r="B60" s="59" t="s">
        <v>95</v>
      </c>
      <c r="C60" s="61" t="s">
        <v>137</v>
      </c>
      <c r="D60" s="54">
        <v>113201</v>
      </c>
      <c r="E60" s="55">
        <v>0</v>
      </c>
      <c r="F60" s="56">
        <f t="shared" si="29"/>
        <v>16842</v>
      </c>
      <c r="G60" s="55">
        <v>130043</v>
      </c>
      <c r="H60" s="57">
        <v>1</v>
      </c>
      <c r="I60" s="58">
        <v>0</v>
      </c>
      <c r="J60" s="58">
        <v>0</v>
      </c>
      <c r="K60" s="77">
        <f t="shared" si="3"/>
        <v>0.7</v>
      </c>
      <c r="L60" s="78">
        <f t="shared" si="4"/>
        <v>0.7</v>
      </c>
      <c r="M60" s="79">
        <f>VLOOKUP(B60,'Election Results by State'!$B$3:$J$52,9,FALSE)</f>
        <v>148937.61538461538</v>
      </c>
      <c r="N60" s="80">
        <f t="shared" si="5"/>
        <v>113201</v>
      </c>
      <c r="O60" s="79">
        <f t="shared" si="6"/>
        <v>48515</v>
      </c>
      <c r="P60" s="79">
        <v>0</v>
      </c>
      <c r="Q60" s="79">
        <f t="shared" si="7"/>
        <v>161716</v>
      </c>
      <c r="R60" s="80">
        <f t="shared" si="25"/>
        <v>0</v>
      </c>
      <c r="S60" s="79">
        <f t="shared" si="26"/>
        <v>48515</v>
      </c>
      <c r="T60" s="79">
        <f t="shared" si="27"/>
        <v>-16842</v>
      </c>
      <c r="U60" s="79">
        <f t="shared" si="28"/>
        <v>31673</v>
      </c>
      <c r="V60" s="24"/>
    </row>
    <row r="61" spans="1:22" s="60" customFormat="1" x14ac:dyDescent="0.2">
      <c r="A61" s="59" t="s">
        <v>94</v>
      </c>
      <c r="B61" s="59" t="s">
        <v>95</v>
      </c>
      <c r="C61" s="61" t="s">
        <v>138</v>
      </c>
      <c r="D61" s="54">
        <v>100078</v>
      </c>
      <c r="E61" s="55">
        <v>0</v>
      </c>
      <c r="F61" s="56">
        <f t="shared" si="29"/>
        <v>22609</v>
      </c>
      <c r="G61" s="55">
        <v>122687</v>
      </c>
      <c r="H61" s="57">
        <v>1</v>
      </c>
      <c r="I61" s="58">
        <v>0</v>
      </c>
      <c r="J61" s="58">
        <v>0</v>
      </c>
      <c r="K61" s="77">
        <f t="shared" si="3"/>
        <v>0.7</v>
      </c>
      <c r="L61" s="78">
        <f t="shared" si="4"/>
        <v>0.7</v>
      </c>
      <c r="M61" s="79">
        <f>VLOOKUP(B61,'Election Results by State'!$B$3:$J$52,9,FALSE)</f>
        <v>148937.61538461538</v>
      </c>
      <c r="N61" s="80">
        <f t="shared" si="5"/>
        <v>104256</v>
      </c>
      <c r="O61" s="79">
        <f t="shared" si="6"/>
        <v>44681</v>
      </c>
      <c r="P61" s="79">
        <v>0</v>
      </c>
      <c r="Q61" s="79">
        <f t="shared" si="7"/>
        <v>148937</v>
      </c>
      <c r="R61" s="80">
        <f t="shared" si="25"/>
        <v>4178</v>
      </c>
      <c r="S61" s="79">
        <f t="shared" si="26"/>
        <v>44681</v>
      </c>
      <c r="T61" s="79">
        <f t="shared" si="27"/>
        <v>-22609</v>
      </c>
      <c r="U61" s="79">
        <f t="shared" si="28"/>
        <v>26250</v>
      </c>
      <c r="V61" s="24"/>
    </row>
    <row r="62" spans="1:22" s="60" customFormat="1" x14ac:dyDescent="0.2">
      <c r="A62" s="59" t="s">
        <v>94</v>
      </c>
      <c r="B62" s="59" t="s">
        <v>95</v>
      </c>
      <c r="C62" s="61" t="s">
        <v>139</v>
      </c>
      <c r="D62" s="54">
        <v>126384</v>
      </c>
      <c r="E62" s="55">
        <v>0</v>
      </c>
      <c r="F62" s="56">
        <f t="shared" si="29"/>
        <v>26735</v>
      </c>
      <c r="G62" s="55">
        <v>153119</v>
      </c>
      <c r="H62" s="57">
        <v>1</v>
      </c>
      <c r="I62" s="58">
        <v>0</v>
      </c>
      <c r="J62" s="58">
        <v>0</v>
      </c>
      <c r="K62" s="81">
        <f t="shared" si="3"/>
        <v>0.7</v>
      </c>
      <c r="L62" s="82">
        <f t="shared" si="4"/>
        <v>0.7</v>
      </c>
      <c r="M62" s="83">
        <f>VLOOKUP(B62,'Election Results by State'!$B$3:$J$52,9,FALSE)</f>
        <v>148937.61538461538</v>
      </c>
      <c r="N62" s="80">
        <f t="shared" si="5"/>
        <v>126384</v>
      </c>
      <c r="O62" s="79">
        <f t="shared" si="6"/>
        <v>54165</v>
      </c>
      <c r="P62" s="79">
        <v>0</v>
      </c>
      <c r="Q62" s="79">
        <f t="shared" si="7"/>
        <v>180549</v>
      </c>
      <c r="R62" s="80">
        <f t="shared" si="25"/>
        <v>0</v>
      </c>
      <c r="S62" s="79">
        <f t="shared" si="26"/>
        <v>54165</v>
      </c>
      <c r="T62" s="79">
        <f t="shared" si="27"/>
        <v>-26735</v>
      </c>
      <c r="U62" s="79">
        <f t="shared" si="28"/>
        <v>27430</v>
      </c>
      <c r="V62" s="24"/>
    </row>
    <row r="63" spans="1:22" s="60" customFormat="1" x14ac:dyDescent="0.2">
      <c r="A63" s="59" t="s">
        <v>96</v>
      </c>
      <c r="B63" s="59" t="s">
        <v>97</v>
      </c>
      <c r="C63" s="61" t="s">
        <v>122</v>
      </c>
      <c r="D63" s="54">
        <v>0</v>
      </c>
      <c r="E63" s="55">
        <v>0</v>
      </c>
      <c r="F63" s="56">
        <f t="shared" si="12"/>
        <v>0</v>
      </c>
      <c r="G63" s="55">
        <v>0</v>
      </c>
      <c r="H63" s="57">
        <v>0</v>
      </c>
      <c r="I63" s="58">
        <v>0</v>
      </c>
      <c r="J63" s="58">
        <v>0</v>
      </c>
      <c r="K63" s="77">
        <f t="shared" si="3"/>
        <v>0.7</v>
      </c>
      <c r="L63" s="78">
        <f t="shared" si="4"/>
        <v>0.7</v>
      </c>
      <c r="M63" s="79">
        <f>VLOOKUP(B63,'Election Results by State'!$B$3:$J$52,9,FALSE)</f>
        <v>213498.33333333334</v>
      </c>
      <c r="N63" s="80">
        <f t="shared" si="5"/>
        <v>0</v>
      </c>
      <c r="O63" s="79">
        <f t="shared" si="6"/>
        <v>0</v>
      </c>
      <c r="P63" s="79">
        <v>0</v>
      </c>
      <c r="Q63" s="79">
        <f t="shared" si="7"/>
        <v>0</v>
      </c>
      <c r="R63" s="80">
        <f t="shared" si="25"/>
        <v>0</v>
      </c>
      <c r="S63" s="79">
        <f t="shared" si="26"/>
        <v>0</v>
      </c>
      <c r="T63" s="79">
        <f t="shared" si="27"/>
        <v>0</v>
      </c>
      <c r="U63" s="79">
        <f t="shared" si="28"/>
        <v>0</v>
      </c>
      <c r="V63" s="24"/>
    </row>
    <row r="64" spans="1:22" s="60" customFormat="1" x14ac:dyDescent="0.2">
      <c r="A64" s="59" t="s">
        <v>98</v>
      </c>
      <c r="B64" s="59" t="s">
        <v>99</v>
      </c>
      <c r="C64" s="61" t="s">
        <v>122</v>
      </c>
      <c r="D64" s="54">
        <v>0</v>
      </c>
      <c r="E64" s="55">
        <v>0</v>
      </c>
      <c r="F64" s="56">
        <f t="shared" si="12"/>
        <v>0</v>
      </c>
      <c r="G64" s="55">
        <v>0</v>
      </c>
      <c r="H64" s="57">
        <v>0</v>
      </c>
      <c r="I64" s="58">
        <v>0</v>
      </c>
      <c r="J64" s="58">
        <v>0</v>
      </c>
      <c r="K64" s="77">
        <f t="shared" si="3"/>
        <v>0.7</v>
      </c>
      <c r="L64" s="78">
        <f t="shared" si="4"/>
        <v>0.7</v>
      </c>
      <c r="M64" s="79">
        <f>VLOOKUP(B64,'Election Results by State'!$B$3:$J$52,9,FALSE)</f>
        <v>238521</v>
      </c>
      <c r="N64" s="80">
        <f t="shared" si="5"/>
        <v>0</v>
      </c>
      <c r="O64" s="79">
        <f t="shared" si="6"/>
        <v>0</v>
      </c>
      <c r="P64" s="79">
        <v>0</v>
      </c>
      <c r="Q64" s="79">
        <f t="shared" si="7"/>
        <v>0</v>
      </c>
      <c r="R64" s="80">
        <f t="shared" si="25"/>
        <v>0</v>
      </c>
      <c r="S64" s="79">
        <f t="shared" si="26"/>
        <v>0</v>
      </c>
      <c r="T64" s="79">
        <f t="shared" si="27"/>
        <v>0</v>
      </c>
      <c r="U64" s="79">
        <f t="shared" si="28"/>
        <v>0</v>
      </c>
      <c r="V64" s="24"/>
    </row>
    <row r="65" spans="1:22" s="60" customFormat="1" x14ac:dyDescent="0.2">
      <c r="A65" s="59" t="s">
        <v>100</v>
      </c>
      <c r="B65" s="59" t="s">
        <v>101</v>
      </c>
      <c r="C65" s="61" t="s">
        <v>125</v>
      </c>
      <c r="D65" s="54">
        <v>127487</v>
      </c>
      <c r="E65" s="55">
        <v>0</v>
      </c>
      <c r="F65" s="56">
        <f t="shared" si="12"/>
        <v>39667</v>
      </c>
      <c r="G65" s="55">
        <v>167154</v>
      </c>
      <c r="H65" s="57">
        <v>1</v>
      </c>
      <c r="I65" s="58">
        <v>0</v>
      </c>
      <c r="J65" s="58">
        <v>0</v>
      </c>
      <c r="K65" s="77">
        <f t="shared" si="3"/>
        <v>0.7</v>
      </c>
      <c r="L65" s="78">
        <f t="shared" si="4"/>
        <v>0.7</v>
      </c>
      <c r="M65" s="79">
        <f>VLOOKUP(B65,'Election Results by State'!$B$3:$J$52,9,FALSE)</f>
        <v>202268.7</v>
      </c>
      <c r="N65" s="80">
        <f t="shared" si="5"/>
        <v>141588</v>
      </c>
      <c r="O65" s="79">
        <f t="shared" si="6"/>
        <v>60681</v>
      </c>
      <c r="P65" s="79">
        <v>0</v>
      </c>
      <c r="Q65" s="79">
        <f t="shared" si="7"/>
        <v>202269</v>
      </c>
      <c r="R65" s="80">
        <f t="shared" si="25"/>
        <v>14101</v>
      </c>
      <c r="S65" s="79">
        <f t="shared" si="26"/>
        <v>60681</v>
      </c>
      <c r="T65" s="79">
        <f t="shared" si="27"/>
        <v>-39667</v>
      </c>
      <c r="U65" s="79">
        <f t="shared" si="28"/>
        <v>35115</v>
      </c>
      <c r="V65" s="24"/>
    </row>
    <row r="66" spans="1:22" s="60" customFormat="1" x14ac:dyDescent="0.2">
      <c r="A66" s="59" t="s">
        <v>102</v>
      </c>
      <c r="B66" s="59" t="s">
        <v>103</v>
      </c>
      <c r="C66" s="61" t="s">
        <v>132</v>
      </c>
      <c r="D66" s="54">
        <v>0</v>
      </c>
      <c r="E66" s="55">
        <v>232649</v>
      </c>
      <c r="F66" s="56">
        <f t="shared" si="12"/>
        <v>47741</v>
      </c>
      <c r="G66" s="55">
        <v>280390</v>
      </c>
      <c r="H66" s="57">
        <v>0</v>
      </c>
      <c r="I66" s="58">
        <v>1</v>
      </c>
      <c r="J66" s="58">
        <v>0</v>
      </c>
      <c r="K66" s="77">
        <f t="shared" si="3"/>
        <v>0.7</v>
      </c>
      <c r="L66" s="78">
        <f t="shared" si="4"/>
        <v>0.7</v>
      </c>
      <c r="M66" s="79">
        <f>VLOOKUP(B66,'Election Results by State'!$B$3:$J$52,9,FALSE)</f>
        <v>274877.375</v>
      </c>
      <c r="N66" s="80">
        <f t="shared" si="5"/>
        <v>99707</v>
      </c>
      <c r="O66" s="79">
        <f t="shared" si="6"/>
        <v>232649</v>
      </c>
      <c r="P66" s="79">
        <v>0</v>
      </c>
      <c r="Q66" s="79">
        <f t="shared" si="7"/>
        <v>332356</v>
      </c>
      <c r="R66" s="80">
        <f t="shared" si="25"/>
        <v>99707</v>
      </c>
      <c r="S66" s="79">
        <f t="shared" si="26"/>
        <v>0</v>
      </c>
      <c r="T66" s="79">
        <f t="shared" si="27"/>
        <v>-47741</v>
      </c>
      <c r="U66" s="79">
        <f t="shared" si="28"/>
        <v>51966</v>
      </c>
      <c r="V66" s="24"/>
    </row>
    <row r="67" spans="1:22" s="60" customFormat="1" x14ac:dyDescent="0.2">
      <c r="A67" s="59" t="s">
        <v>104</v>
      </c>
      <c r="B67" s="59" t="s">
        <v>105</v>
      </c>
      <c r="C67" s="61" t="s">
        <v>122</v>
      </c>
      <c r="D67" s="54">
        <v>0</v>
      </c>
      <c r="E67" s="55">
        <v>0</v>
      </c>
      <c r="F67" s="56">
        <f t="shared" si="12"/>
        <v>0</v>
      </c>
      <c r="G67" s="55">
        <v>0</v>
      </c>
      <c r="H67" s="57">
        <v>0</v>
      </c>
      <c r="I67" s="58">
        <v>0</v>
      </c>
      <c r="J67" s="58">
        <v>0</v>
      </c>
      <c r="K67" s="77">
        <f t="shared" si="3"/>
        <v>0.7</v>
      </c>
      <c r="L67" s="78">
        <f t="shared" si="4"/>
        <v>0.7</v>
      </c>
      <c r="M67" s="79">
        <f>VLOOKUP(B67,'Election Results by State'!$B$3:$J$52,9,FALSE)</f>
        <v>171457.66666666666</v>
      </c>
      <c r="N67" s="80">
        <f t="shared" si="5"/>
        <v>0</v>
      </c>
      <c r="O67" s="79">
        <f t="shared" si="6"/>
        <v>0</v>
      </c>
      <c r="P67" s="79">
        <v>0</v>
      </c>
      <c r="Q67" s="79">
        <f t="shared" si="7"/>
        <v>0</v>
      </c>
      <c r="R67" s="80">
        <f t="shared" si="25"/>
        <v>0</v>
      </c>
      <c r="S67" s="79">
        <f t="shared" si="26"/>
        <v>0</v>
      </c>
      <c r="T67" s="79">
        <f t="shared" si="27"/>
        <v>0</v>
      </c>
      <c r="U67" s="79">
        <f t="shared" si="28"/>
        <v>0</v>
      </c>
      <c r="V67" s="24"/>
    </row>
    <row r="68" spans="1:22" s="60" customFormat="1" x14ac:dyDescent="0.2">
      <c r="A68" s="59" t="s">
        <v>106</v>
      </c>
      <c r="B68" s="59" t="s">
        <v>107</v>
      </c>
      <c r="C68" s="61" t="s">
        <v>122</v>
      </c>
      <c r="D68" s="54">
        <v>0</v>
      </c>
      <c r="E68" s="55">
        <v>0</v>
      </c>
      <c r="F68" s="56">
        <f t="shared" si="12"/>
        <v>0</v>
      </c>
      <c r="G68" s="55">
        <v>0</v>
      </c>
      <c r="H68" s="57">
        <v>0</v>
      </c>
      <c r="I68" s="58">
        <v>0</v>
      </c>
      <c r="J68" s="58">
        <v>0</v>
      </c>
      <c r="K68" s="77">
        <f t="shared" ref="K68:K69" si="30">C$73</f>
        <v>0.7</v>
      </c>
      <c r="L68" s="78">
        <f t="shared" ref="L68:L69" si="31">C$74</f>
        <v>0.7</v>
      </c>
      <c r="M68" s="79">
        <f>VLOOKUP(B68,'Election Results by State'!$B$3:$J$52,9,FALSE)</f>
        <v>267560.25</v>
      </c>
      <c r="N68" s="80">
        <f t="shared" ref="N68:N69" si="32">IF(G68&gt;0,IF(H68&gt;0,MAX(D68,ROUND(K68*M68,0)),MAX(F68,ROUND((1-L68)*(O68/L68),0))),D68)</f>
        <v>0</v>
      </c>
      <c r="O68" s="79">
        <f t="shared" ref="O68:O69" si="33">IF(G68&gt;0,IF(I68&gt;0,MAX(E68,ROUND(L68*M68,0)),MAX(F68,ROUND((1-K68)*(N68/K68),0))),E68)</f>
        <v>0</v>
      </c>
      <c r="P68" s="79">
        <v>0</v>
      </c>
      <c r="Q68" s="79">
        <f t="shared" ref="Q68:Q69" si="34">SUM(N68:P68)</f>
        <v>0</v>
      </c>
      <c r="R68" s="80">
        <f t="shared" si="25"/>
        <v>0</v>
      </c>
      <c r="S68" s="79">
        <f t="shared" si="26"/>
        <v>0</v>
      </c>
      <c r="T68" s="79">
        <f t="shared" si="27"/>
        <v>0</v>
      </c>
      <c r="U68" s="79">
        <f t="shared" si="28"/>
        <v>0</v>
      </c>
      <c r="V68" s="24"/>
    </row>
    <row r="69" spans="1:22" s="60" customFormat="1" x14ac:dyDescent="0.2">
      <c r="A69" s="59" t="s">
        <v>108</v>
      </c>
      <c r="B69" s="59" t="s">
        <v>109</v>
      </c>
      <c r="C69" s="61" t="s">
        <v>122</v>
      </c>
      <c r="D69" s="54">
        <v>0</v>
      </c>
      <c r="E69" s="55">
        <v>0</v>
      </c>
      <c r="F69" s="56">
        <f t="shared" si="12"/>
        <v>0</v>
      </c>
      <c r="G69" s="55">
        <v>0</v>
      </c>
      <c r="H69" s="57">
        <v>0</v>
      </c>
      <c r="I69" s="58">
        <v>0</v>
      </c>
      <c r="J69" s="58">
        <v>0</v>
      </c>
      <c r="K69" s="77">
        <f t="shared" si="30"/>
        <v>0.7</v>
      </c>
      <c r="L69" s="78">
        <f t="shared" si="31"/>
        <v>0.7</v>
      </c>
      <c r="M69" s="79">
        <f>VLOOKUP(B69,'Election Results by State'!$B$3:$J$52,9,FALSE)</f>
        <v>190822</v>
      </c>
      <c r="N69" s="80">
        <f t="shared" si="32"/>
        <v>0</v>
      </c>
      <c r="O69" s="79">
        <f t="shared" si="33"/>
        <v>0</v>
      </c>
      <c r="P69" s="79">
        <v>0</v>
      </c>
      <c r="Q69" s="79">
        <f t="shared" si="34"/>
        <v>0</v>
      </c>
      <c r="R69" s="80">
        <f t="shared" si="25"/>
        <v>0</v>
      </c>
      <c r="S69" s="79">
        <f t="shared" si="26"/>
        <v>0</v>
      </c>
      <c r="T69" s="79">
        <f t="shared" si="27"/>
        <v>0</v>
      </c>
      <c r="U69" s="79">
        <f t="shared" si="28"/>
        <v>0</v>
      </c>
      <c r="V69" s="24"/>
    </row>
    <row r="70" spans="1:22" s="2" customFormat="1" x14ac:dyDescent="0.2">
      <c r="C70" s="24"/>
      <c r="D70" s="24"/>
      <c r="F70" s="4"/>
      <c r="G70" s="3"/>
      <c r="H70" s="24"/>
      <c r="K70" s="81"/>
      <c r="L70" s="82"/>
      <c r="M70" s="83"/>
      <c r="N70" s="84"/>
      <c r="O70" s="83"/>
      <c r="P70" s="83"/>
      <c r="Q70" s="83"/>
      <c r="R70" s="84"/>
      <c r="S70" s="83"/>
      <c r="T70" s="83"/>
      <c r="U70" s="83"/>
      <c r="V70" s="24"/>
    </row>
    <row r="71" spans="1:22" s="29" customFormat="1" x14ac:dyDescent="0.2">
      <c r="A71" s="29" t="s">
        <v>1</v>
      </c>
      <c r="C71" s="28"/>
      <c r="D71" s="51">
        <f t="shared" ref="D71:J71" si="35">SUM(D3:D69)</f>
        <v>3274389</v>
      </c>
      <c r="E71" s="52">
        <f t="shared" si="35"/>
        <v>692552</v>
      </c>
      <c r="F71" s="52">
        <f t="shared" si="35"/>
        <v>701816</v>
      </c>
      <c r="G71" s="52">
        <f t="shared" si="35"/>
        <v>4668757</v>
      </c>
      <c r="H71" s="28">
        <f t="shared" si="35"/>
        <v>25</v>
      </c>
      <c r="I71" s="29">
        <f t="shared" si="35"/>
        <v>5</v>
      </c>
      <c r="J71" s="29">
        <f t="shared" si="35"/>
        <v>0</v>
      </c>
      <c r="K71" s="106"/>
      <c r="L71" s="107"/>
      <c r="M71" s="108"/>
      <c r="N71" s="109"/>
      <c r="O71" s="108"/>
      <c r="P71" s="108"/>
      <c r="Q71" s="108"/>
      <c r="R71" s="109"/>
      <c r="S71" s="108"/>
      <c r="T71" s="108"/>
      <c r="U71" s="108"/>
      <c r="V71" s="28"/>
    </row>
    <row r="72" spans="1:22" x14ac:dyDescent="0.2">
      <c r="K72" s="77"/>
      <c r="L72" s="78"/>
      <c r="M72" s="79"/>
      <c r="N72" s="80"/>
      <c r="O72" s="79"/>
      <c r="P72" s="79"/>
      <c r="Q72" s="79"/>
      <c r="R72" s="80"/>
      <c r="S72" s="79"/>
      <c r="T72" s="79"/>
      <c r="U72" s="79"/>
    </row>
    <row r="73" spans="1:22" x14ac:dyDescent="0.2">
      <c r="A73" t="s">
        <v>157</v>
      </c>
      <c r="C73" s="91">
        <v>0.7</v>
      </c>
    </row>
    <row r="74" spans="1:22" x14ac:dyDescent="0.2">
      <c r="A74" t="s">
        <v>158</v>
      </c>
      <c r="C74" s="91">
        <f>C73</f>
        <v>0.7</v>
      </c>
    </row>
    <row r="75" spans="1:22" x14ac:dyDescent="0.2">
      <c r="K75" s="77"/>
      <c r="L75" s="78"/>
      <c r="M75" s="79"/>
      <c r="N75" s="80"/>
      <c r="O75" s="79"/>
      <c r="P75" s="79"/>
      <c r="Q75" s="79"/>
      <c r="R75" s="80"/>
      <c r="S75" s="79"/>
      <c r="T75" s="79"/>
      <c r="U75" s="79"/>
    </row>
    <row r="76" spans="1:22" x14ac:dyDescent="0.2">
      <c r="K76" s="77"/>
      <c r="L76" s="78"/>
      <c r="M76" s="79"/>
      <c r="N76" s="80"/>
      <c r="O76" s="79"/>
      <c r="P76" s="79"/>
      <c r="Q76" s="79"/>
      <c r="R76" s="80"/>
      <c r="S76" s="79"/>
      <c r="T76" s="79"/>
      <c r="U76" s="79"/>
    </row>
    <row r="77" spans="1:22" x14ac:dyDescent="0.2">
      <c r="K77" s="77"/>
      <c r="L77" s="78"/>
      <c r="M77" s="79"/>
      <c r="N77" s="80"/>
      <c r="O77" s="79"/>
      <c r="P77" s="79"/>
      <c r="Q77" s="79"/>
      <c r="R77" s="80"/>
      <c r="S77" s="79"/>
      <c r="T77" s="79"/>
      <c r="U77" s="79"/>
    </row>
    <row r="78" spans="1:22" x14ac:dyDescent="0.2">
      <c r="K78" s="77"/>
      <c r="L78" s="78"/>
      <c r="M78" s="79"/>
      <c r="N78" s="80"/>
      <c r="O78" s="79"/>
      <c r="P78" s="79"/>
      <c r="Q78" s="79"/>
      <c r="R78" s="80"/>
      <c r="S78" s="79"/>
      <c r="T78" s="79"/>
      <c r="U78" s="79"/>
    </row>
    <row r="79" spans="1:22" x14ac:dyDescent="0.2">
      <c r="K79" s="77"/>
      <c r="L79" s="78"/>
      <c r="M79" s="79"/>
      <c r="N79" s="80"/>
      <c r="O79" s="79"/>
      <c r="P79" s="79"/>
      <c r="Q79" s="79"/>
      <c r="R79" s="80"/>
      <c r="S79" s="79"/>
      <c r="T79" s="79"/>
      <c r="U79" s="79"/>
    </row>
    <row r="80" spans="1:22" x14ac:dyDescent="0.2">
      <c r="K80" s="77"/>
      <c r="L80" s="78"/>
      <c r="M80" s="79"/>
      <c r="N80" s="80"/>
      <c r="O80" s="79"/>
      <c r="P80" s="79"/>
      <c r="Q80" s="79"/>
      <c r="R80" s="80"/>
      <c r="S80" s="79"/>
      <c r="T80" s="79"/>
      <c r="U80" s="79"/>
    </row>
    <row r="81" spans="11:21" x14ac:dyDescent="0.2">
      <c r="K81" s="77"/>
      <c r="L81" s="78"/>
      <c r="M81" s="79"/>
      <c r="N81" s="80"/>
      <c r="O81" s="79"/>
      <c r="P81" s="79"/>
      <c r="Q81" s="79"/>
      <c r="R81" s="80"/>
      <c r="S81" s="79"/>
      <c r="T81" s="79"/>
      <c r="U81" s="79"/>
    </row>
    <row r="82" spans="11:21" x14ac:dyDescent="0.2">
      <c r="K82" s="77"/>
      <c r="L82" s="78"/>
      <c r="M82" s="79"/>
      <c r="N82" s="80"/>
      <c r="O82" s="79"/>
      <c r="P82" s="79"/>
      <c r="Q82" s="79"/>
      <c r="R82" s="80"/>
      <c r="S82" s="79"/>
      <c r="T82" s="79"/>
      <c r="U82" s="79"/>
    </row>
    <row r="83" spans="11:21" x14ac:dyDescent="0.2">
      <c r="K83" s="77"/>
      <c r="L83" s="78"/>
      <c r="M83" s="79"/>
    </row>
    <row r="84" spans="11:21" x14ac:dyDescent="0.2">
      <c r="K84" s="77"/>
      <c r="L84" s="78"/>
      <c r="M84" s="79"/>
      <c r="N84" s="89"/>
      <c r="O84" s="90"/>
      <c r="P84" s="90"/>
      <c r="Q84" s="90"/>
      <c r="R84" s="89"/>
      <c r="S84" s="90"/>
      <c r="T84" s="90"/>
      <c r="U84" s="90"/>
    </row>
    <row r="85" spans="11:21" x14ac:dyDescent="0.2">
      <c r="K85" s="77"/>
      <c r="L85" s="78"/>
      <c r="M85" s="79"/>
    </row>
    <row r="86" spans="11:21" x14ac:dyDescent="0.2">
      <c r="K86" s="77"/>
      <c r="L86" s="78"/>
      <c r="M86" s="79"/>
    </row>
    <row r="87" spans="11:21" x14ac:dyDescent="0.2">
      <c r="K87" s="77"/>
      <c r="L87" s="78"/>
      <c r="M87" s="79"/>
    </row>
    <row r="88" spans="11:21" x14ac:dyDescent="0.2">
      <c r="K88" s="77"/>
      <c r="L88" s="78"/>
      <c r="M88" s="79"/>
    </row>
    <row r="89" spans="11:21" x14ac:dyDescent="0.2">
      <c r="K89" s="77"/>
      <c r="L89" s="78"/>
      <c r="M89" s="79"/>
    </row>
    <row r="90" spans="11:21" x14ac:dyDescent="0.2">
      <c r="K90" s="77"/>
      <c r="L90" s="78"/>
      <c r="M90" s="79"/>
    </row>
    <row r="91" spans="11:21" x14ac:dyDescent="0.2">
      <c r="K91" s="77"/>
      <c r="L91" s="78"/>
      <c r="M91" s="79"/>
    </row>
    <row r="92" spans="11:21" x14ac:dyDescent="0.2">
      <c r="K92" s="77"/>
      <c r="L92" s="78"/>
      <c r="M92" s="79"/>
    </row>
    <row r="93" spans="11:21" x14ac:dyDescent="0.2">
      <c r="K93" s="77"/>
      <c r="L93" s="78"/>
      <c r="M93" s="79"/>
    </row>
    <row r="94" spans="11:21" x14ac:dyDescent="0.2">
      <c r="K94" s="77"/>
      <c r="L94" s="78"/>
      <c r="M94" s="79"/>
    </row>
    <row r="95" spans="11:21" x14ac:dyDescent="0.2">
      <c r="K95" s="77"/>
      <c r="L95" s="78"/>
      <c r="M95" s="79"/>
    </row>
    <row r="96" spans="11:21" x14ac:dyDescent="0.2">
      <c r="K96" s="77"/>
      <c r="L96" s="78"/>
      <c r="M96" s="79"/>
    </row>
    <row r="97" spans="3:22" x14ac:dyDescent="0.2">
      <c r="K97" s="77"/>
      <c r="L97" s="78"/>
      <c r="M97" s="79"/>
    </row>
    <row r="99" spans="3:22" s="21" customFormat="1" x14ac:dyDescent="0.2">
      <c r="C99" s="20"/>
      <c r="D99" s="20"/>
      <c r="F99" s="105"/>
      <c r="G99" s="70"/>
      <c r="H99" s="20"/>
      <c r="K99" s="20"/>
      <c r="M99" s="70"/>
      <c r="N99" s="18"/>
      <c r="O99" s="70"/>
      <c r="P99" s="70"/>
      <c r="Q99" s="70"/>
      <c r="R99" s="18"/>
      <c r="S99" s="70"/>
      <c r="T99" s="70"/>
      <c r="U99" s="70"/>
      <c r="V99" s="20"/>
    </row>
  </sheetData>
  <autoFilter ref="A2:J6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54"/>
  <sheetViews>
    <sheetView workbookViewId="0">
      <selection activeCell="F53" sqref="C4:F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33203125" style="1" customWidth="1"/>
    <col min="4" max="4" width="12.1640625" style="1" bestFit="1" customWidth="1"/>
    <col min="5" max="5" width="11.83203125" style="1" bestFit="1" customWidth="1"/>
    <col min="6" max="6" width="11.5" style="1" bestFit="1" customWidth="1"/>
  </cols>
  <sheetData>
    <row r="3" spans="1:6" x14ac:dyDescent="0.2">
      <c r="A3" s="65" t="s">
        <v>4</v>
      </c>
      <c r="B3" s="65" t="s">
        <v>5</v>
      </c>
      <c r="C3" s="1" t="s">
        <v>159</v>
      </c>
      <c r="D3" s="1" t="s">
        <v>160</v>
      </c>
      <c r="E3" s="1" t="s">
        <v>161</v>
      </c>
      <c r="F3" s="1" t="s">
        <v>162</v>
      </c>
    </row>
    <row r="4" spans="1:6" x14ac:dyDescent="0.2">
      <c r="A4" t="s">
        <v>10</v>
      </c>
      <c r="B4" t="s">
        <v>11</v>
      </c>
      <c r="C4" s="1">
        <v>16604</v>
      </c>
      <c r="D4" s="1">
        <v>222287</v>
      </c>
      <c r="E4" s="1">
        <v>-33301</v>
      </c>
      <c r="F4" s="1">
        <v>205590</v>
      </c>
    </row>
    <row r="5" spans="1:6" x14ac:dyDescent="0.2">
      <c r="A5" t="s">
        <v>12</v>
      </c>
      <c r="B5" t="s">
        <v>13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14</v>
      </c>
      <c r="B6" t="s">
        <v>15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t="s">
        <v>16</v>
      </c>
      <c r="B7" t="s">
        <v>17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t="s">
        <v>18</v>
      </c>
      <c r="B8" t="s">
        <v>19</v>
      </c>
      <c r="C8" s="1">
        <v>0</v>
      </c>
      <c r="D8" s="1">
        <v>132630</v>
      </c>
      <c r="E8" s="1">
        <v>-2173</v>
      </c>
      <c r="F8" s="1">
        <v>130457</v>
      </c>
    </row>
    <row r="9" spans="1:6" x14ac:dyDescent="0.2">
      <c r="A9" t="s">
        <v>20</v>
      </c>
      <c r="B9" t="s">
        <v>21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t="s">
        <v>22</v>
      </c>
      <c r="B10" t="s">
        <v>23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t="s">
        <v>24</v>
      </c>
      <c r="B11" t="s">
        <v>25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t="s">
        <v>26</v>
      </c>
      <c r="B12" t="s">
        <v>27</v>
      </c>
      <c r="C12" s="1">
        <v>214934</v>
      </c>
      <c r="D12" s="1">
        <v>335034</v>
      </c>
      <c r="E12" s="1">
        <v>-183953</v>
      </c>
      <c r="F12" s="1">
        <v>366015</v>
      </c>
    </row>
    <row r="13" spans="1:6" x14ac:dyDescent="0.2">
      <c r="A13" t="s">
        <v>28</v>
      </c>
      <c r="B13" t="s">
        <v>29</v>
      </c>
      <c r="C13" s="1">
        <v>0</v>
      </c>
      <c r="D13" s="1">
        <v>229340</v>
      </c>
      <c r="E13" s="1">
        <v>-188</v>
      </c>
      <c r="F13" s="1">
        <v>229152</v>
      </c>
    </row>
    <row r="14" spans="1:6" x14ac:dyDescent="0.2">
      <c r="A14" t="s">
        <v>30</v>
      </c>
      <c r="B14" t="s">
        <v>31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">
      <c r="A15" t="s">
        <v>32</v>
      </c>
      <c r="B15" t="s">
        <v>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t="s">
        <v>34</v>
      </c>
      <c r="B16" t="s">
        <v>35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">
      <c r="A17" t="s">
        <v>36</v>
      </c>
      <c r="B17" t="s">
        <v>37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t="s">
        <v>38</v>
      </c>
      <c r="B18" t="s">
        <v>39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t="s">
        <v>40</v>
      </c>
      <c r="B19" t="s">
        <v>41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t="s">
        <v>42</v>
      </c>
      <c r="B20" t="s">
        <v>43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">
      <c r="A21" t="s">
        <v>44</v>
      </c>
      <c r="B21" t="s">
        <v>45</v>
      </c>
      <c r="C21" s="1">
        <v>124545</v>
      </c>
      <c r="D21" s="1">
        <v>105676</v>
      </c>
      <c r="E21" s="1">
        <v>-33279</v>
      </c>
      <c r="F21" s="1">
        <v>196942</v>
      </c>
    </row>
    <row r="22" spans="1:6" x14ac:dyDescent="0.2">
      <c r="A22" t="s">
        <v>46</v>
      </c>
      <c r="B22" t="s">
        <v>47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t="s">
        <v>48</v>
      </c>
      <c r="B23" t="s">
        <v>49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">
      <c r="A24" t="s">
        <v>50</v>
      </c>
      <c r="B24" t="s">
        <v>51</v>
      </c>
      <c r="C24" s="1">
        <v>69553</v>
      </c>
      <c r="D24" s="1">
        <v>27317</v>
      </c>
      <c r="E24" s="1">
        <v>-2686</v>
      </c>
      <c r="F24" s="1">
        <v>94184</v>
      </c>
    </row>
    <row r="25" spans="1:6" x14ac:dyDescent="0.2">
      <c r="A25" t="s">
        <v>52</v>
      </c>
      <c r="B25" t="s">
        <v>53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">
      <c r="A26" t="s">
        <v>54</v>
      </c>
      <c r="B26" t="s">
        <v>55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t="s">
        <v>56</v>
      </c>
      <c r="B27" t="s">
        <v>57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t="s">
        <v>58</v>
      </c>
      <c r="B28" t="s">
        <v>59</v>
      </c>
      <c r="C28" s="1">
        <v>0</v>
      </c>
      <c r="D28" s="1">
        <v>69739</v>
      </c>
      <c r="E28" s="1">
        <v>-47634</v>
      </c>
      <c r="F28" s="1">
        <v>22105</v>
      </c>
    </row>
    <row r="29" spans="1:6" x14ac:dyDescent="0.2">
      <c r="A29" t="s">
        <v>60</v>
      </c>
      <c r="B29" t="s">
        <v>61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t="s">
        <v>62</v>
      </c>
      <c r="B30" t="s">
        <v>63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t="s">
        <v>64</v>
      </c>
      <c r="B31" t="s">
        <v>65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t="s">
        <v>66</v>
      </c>
      <c r="B32" t="s">
        <v>67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t="s">
        <v>68</v>
      </c>
      <c r="B33" t="s">
        <v>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">
      <c r="A34" t="s">
        <v>70</v>
      </c>
      <c r="B34" t="s">
        <v>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t="s">
        <v>72</v>
      </c>
      <c r="B35" t="s">
        <v>73</v>
      </c>
      <c r="C35" s="1">
        <v>71533</v>
      </c>
      <c r="D35" s="1">
        <v>163644</v>
      </c>
      <c r="E35" s="1">
        <v>-135107</v>
      </c>
      <c r="F35" s="1">
        <v>100070</v>
      </c>
    </row>
    <row r="36" spans="1:6" x14ac:dyDescent="0.2">
      <c r="A36" t="s">
        <v>74</v>
      </c>
      <c r="B36" t="s">
        <v>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">
      <c r="A37" t="s">
        <v>76</v>
      </c>
      <c r="B37" t="s">
        <v>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">
      <c r="A38" t="s">
        <v>78</v>
      </c>
      <c r="B38" t="s">
        <v>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">
      <c r="A39" t="s">
        <v>80</v>
      </c>
      <c r="B39" t="s">
        <v>81</v>
      </c>
      <c r="C39" s="1">
        <v>139102</v>
      </c>
      <c r="D39" s="1">
        <v>124403</v>
      </c>
      <c r="E39" s="1">
        <v>-45656</v>
      </c>
      <c r="F39" s="1">
        <v>217849</v>
      </c>
    </row>
    <row r="40" spans="1:6" x14ac:dyDescent="0.2">
      <c r="A40" t="s">
        <v>82</v>
      </c>
      <c r="B40" t="s">
        <v>83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">
      <c r="A41" t="s">
        <v>84</v>
      </c>
      <c r="B41" t="s">
        <v>85</v>
      </c>
      <c r="C41" s="1">
        <v>64262</v>
      </c>
      <c r="D41" s="1">
        <v>0</v>
      </c>
      <c r="E41" s="1">
        <v>0</v>
      </c>
      <c r="F41" s="1">
        <v>64262</v>
      </c>
    </row>
    <row r="42" spans="1:6" x14ac:dyDescent="0.2">
      <c r="A42" t="s">
        <v>86</v>
      </c>
      <c r="B42" t="s">
        <v>87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">
      <c r="A43" t="s">
        <v>88</v>
      </c>
      <c r="B43" t="s">
        <v>89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2">
      <c r="A44" t="s">
        <v>90</v>
      </c>
      <c r="B44" t="s">
        <v>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">
      <c r="A45" t="s">
        <v>92</v>
      </c>
      <c r="B45" t="s">
        <v>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">
      <c r="A46" t="s">
        <v>94</v>
      </c>
      <c r="B46" t="s">
        <v>95</v>
      </c>
      <c r="C46" s="1">
        <v>4178</v>
      </c>
      <c r="D46" s="1">
        <v>320106</v>
      </c>
      <c r="E46" s="1">
        <v>-130431</v>
      </c>
      <c r="F46" s="1">
        <v>193853</v>
      </c>
    </row>
    <row r="47" spans="1:6" x14ac:dyDescent="0.2">
      <c r="A47" t="s">
        <v>96</v>
      </c>
      <c r="B47" t="s">
        <v>97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">
      <c r="A48" t="s">
        <v>98</v>
      </c>
      <c r="B48" t="s">
        <v>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t="s">
        <v>100</v>
      </c>
      <c r="B49" t="s">
        <v>101</v>
      </c>
      <c r="C49" s="1">
        <v>14101</v>
      </c>
      <c r="D49" s="1">
        <v>60681</v>
      </c>
      <c r="E49" s="1">
        <v>-39667</v>
      </c>
      <c r="F49" s="1">
        <v>35115</v>
      </c>
    </row>
    <row r="50" spans="1:6" x14ac:dyDescent="0.2">
      <c r="A50" t="s">
        <v>102</v>
      </c>
      <c r="B50" t="s">
        <v>103</v>
      </c>
      <c r="C50" s="1">
        <v>99707</v>
      </c>
      <c r="D50" s="1">
        <v>0</v>
      </c>
      <c r="E50" s="1">
        <v>-47741</v>
      </c>
      <c r="F50" s="1">
        <v>51966</v>
      </c>
    </row>
    <row r="51" spans="1:6" x14ac:dyDescent="0.2">
      <c r="A51" t="s">
        <v>104</v>
      </c>
      <c r="B51" t="s">
        <v>105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">
      <c r="A52" t="s">
        <v>106</v>
      </c>
      <c r="B52" t="s">
        <v>107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2">
      <c r="A53" t="s">
        <v>108</v>
      </c>
      <c r="B53" t="s">
        <v>109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">
      <c r="A54" t="s">
        <v>140</v>
      </c>
      <c r="C54" s="1">
        <v>818519</v>
      </c>
      <c r="D54" s="1">
        <v>1790857</v>
      </c>
      <c r="E54" s="1">
        <v>-701816</v>
      </c>
      <c r="F54" s="1">
        <v>1907560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G31" sqref="G31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175</v>
      </c>
      <c r="B1" s="21">
        <f>(1/100)/1000000</f>
        <v>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D5C-D1C3-574F-B5FA-C6C5E1593631}">
  <dimension ref="A1:L51"/>
  <sheetViews>
    <sheetView tabSelected="1" workbookViewId="0">
      <selection sqref="A1:XFD1048576"/>
    </sheetView>
  </sheetViews>
  <sheetFormatPr baseColWidth="10" defaultRowHeight="16" x14ac:dyDescent="0.2"/>
  <cols>
    <col min="11" max="12" width="10.83203125" style="131"/>
  </cols>
  <sheetData>
    <row r="1" spans="1:12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s="131" t="s">
        <v>170</v>
      </c>
      <c r="L1" s="131" t="s">
        <v>171</v>
      </c>
    </row>
    <row r="2" spans="1:12" x14ac:dyDescent="0.2">
      <c r="A2" t="s">
        <v>10</v>
      </c>
      <c r="B2" t="s">
        <v>11</v>
      </c>
      <c r="C2">
        <v>931049</v>
      </c>
      <c r="D2">
        <v>641244</v>
      </c>
      <c r="E2">
        <v>1044</v>
      </c>
      <c r="F2">
        <v>1573337</v>
      </c>
      <c r="G2">
        <v>6</v>
      </c>
      <c r="H2">
        <v>1</v>
      </c>
      <c r="I2">
        <v>0</v>
      </c>
      <c r="J2">
        <v>7</v>
      </c>
      <c r="K2" s="131">
        <v>0.59215998544800497</v>
      </c>
      <c r="L2" s="131">
        <v>0.8571428571428571</v>
      </c>
    </row>
    <row r="3" spans="1:12" x14ac:dyDescent="0.2">
      <c r="A3" t="s">
        <v>12</v>
      </c>
      <c r="B3" t="s">
        <v>13</v>
      </c>
      <c r="C3">
        <v>175384</v>
      </c>
      <c r="D3">
        <v>77606</v>
      </c>
      <c r="E3">
        <v>1345</v>
      </c>
      <c r="F3">
        <v>254335</v>
      </c>
      <c r="G3">
        <v>1</v>
      </c>
      <c r="H3">
        <v>0</v>
      </c>
      <c r="I3">
        <v>0</v>
      </c>
      <c r="J3">
        <v>1</v>
      </c>
      <c r="K3" s="131">
        <v>0.69324479228428004</v>
      </c>
      <c r="L3" s="131">
        <v>1</v>
      </c>
    </row>
    <row r="4" spans="1:12" x14ac:dyDescent="0.2">
      <c r="A4" t="s">
        <v>14</v>
      </c>
      <c r="B4" t="s">
        <v>15</v>
      </c>
      <c r="C4">
        <v>900510</v>
      </c>
      <c r="D4">
        <v>711837</v>
      </c>
      <c r="E4">
        <v>85798</v>
      </c>
      <c r="F4">
        <v>1698145</v>
      </c>
      <c r="G4">
        <v>5</v>
      </c>
      <c r="H4">
        <v>3</v>
      </c>
      <c r="I4">
        <v>0</v>
      </c>
      <c r="J4">
        <v>8</v>
      </c>
      <c r="K4" s="131">
        <v>0.55850880734730179</v>
      </c>
      <c r="L4" s="131">
        <v>0.625</v>
      </c>
    </row>
    <row r="5" spans="1:12" x14ac:dyDescent="0.2">
      <c r="A5" t="s">
        <v>16</v>
      </c>
      <c r="B5" t="s">
        <v>17</v>
      </c>
      <c r="C5">
        <v>435422</v>
      </c>
      <c r="D5">
        <v>317975</v>
      </c>
      <c r="E5">
        <v>20728</v>
      </c>
      <c r="F5">
        <v>774125</v>
      </c>
      <c r="G5">
        <v>3</v>
      </c>
      <c r="H5">
        <v>1</v>
      </c>
      <c r="I5">
        <v>0</v>
      </c>
      <c r="J5">
        <v>4</v>
      </c>
      <c r="K5" s="131">
        <v>0.5779449612886699</v>
      </c>
      <c r="L5" s="131">
        <v>0.75</v>
      </c>
    </row>
    <row r="6" spans="1:12" x14ac:dyDescent="0.2">
      <c r="A6" t="s">
        <v>18</v>
      </c>
      <c r="B6" t="s">
        <v>19</v>
      </c>
      <c r="C6">
        <v>4195494</v>
      </c>
      <c r="D6">
        <v>5281458</v>
      </c>
      <c r="E6">
        <v>301601</v>
      </c>
      <c r="F6">
        <v>9778553</v>
      </c>
      <c r="G6">
        <v>19</v>
      </c>
      <c r="H6">
        <v>34</v>
      </c>
      <c r="I6">
        <v>0</v>
      </c>
      <c r="J6">
        <v>53</v>
      </c>
      <c r="K6" s="131">
        <v>0.44270499628994636</v>
      </c>
      <c r="L6" s="131">
        <v>0.35849056603773582</v>
      </c>
    </row>
    <row r="7" spans="1:12" x14ac:dyDescent="0.2">
      <c r="A7" t="s">
        <v>20</v>
      </c>
      <c r="B7" t="s">
        <v>21</v>
      </c>
      <c r="C7">
        <v>884032</v>
      </c>
      <c r="D7">
        <v>800900</v>
      </c>
      <c r="E7">
        <v>78220</v>
      </c>
      <c r="F7">
        <v>1763152</v>
      </c>
      <c r="G7">
        <v>4</v>
      </c>
      <c r="H7">
        <v>3</v>
      </c>
      <c r="I7">
        <v>0</v>
      </c>
      <c r="J7">
        <v>7</v>
      </c>
      <c r="K7" s="131">
        <v>0.52466924481225352</v>
      </c>
      <c r="L7" s="131">
        <v>0.5714285714285714</v>
      </c>
    </row>
    <row r="8" spans="1:12" x14ac:dyDescent="0.2">
      <c r="A8" t="s">
        <v>22</v>
      </c>
      <c r="B8" t="s">
        <v>23</v>
      </c>
      <c r="C8">
        <v>457976</v>
      </c>
      <c r="D8">
        <v>634947</v>
      </c>
      <c r="E8">
        <v>45279</v>
      </c>
      <c r="F8">
        <v>1138202</v>
      </c>
      <c r="G8">
        <v>0</v>
      </c>
      <c r="H8">
        <v>5</v>
      </c>
      <c r="I8">
        <v>0</v>
      </c>
      <c r="J8">
        <v>5</v>
      </c>
      <c r="K8" s="131">
        <v>0.41903775471831045</v>
      </c>
      <c r="L8" s="131">
        <v>0</v>
      </c>
    </row>
    <row r="9" spans="1:12" x14ac:dyDescent="0.2">
      <c r="A9" t="s">
        <v>24</v>
      </c>
      <c r="B9" t="s">
        <v>25</v>
      </c>
      <c r="C9">
        <v>125442</v>
      </c>
      <c r="D9">
        <v>173543</v>
      </c>
      <c r="E9">
        <v>6651</v>
      </c>
      <c r="F9">
        <v>305636</v>
      </c>
      <c r="G9">
        <v>0</v>
      </c>
      <c r="H9">
        <v>1</v>
      </c>
      <c r="I9">
        <v>0</v>
      </c>
      <c r="J9">
        <v>1</v>
      </c>
      <c r="K9" s="131">
        <v>0.41955950967439837</v>
      </c>
      <c r="L9" s="131">
        <v>0</v>
      </c>
    </row>
    <row r="10" spans="1:12" x14ac:dyDescent="0.2">
      <c r="A10" t="s">
        <v>26</v>
      </c>
      <c r="B10" t="s">
        <v>27</v>
      </c>
      <c r="C10">
        <v>3219159</v>
      </c>
      <c r="D10">
        <v>2188634</v>
      </c>
      <c r="E10">
        <v>75642</v>
      </c>
      <c r="F10">
        <v>5483435</v>
      </c>
      <c r="G10">
        <v>19</v>
      </c>
      <c r="H10">
        <v>6</v>
      </c>
      <c r="I10">
        <v>0</v>
      </c>
      <c r="J10">
        <v>25</v>
      </c>
      <c r="K10" s="131">
        <v>0.59528147619555705</v>
      </c>
      <c r="L10" s="131">
        <v>0.76</v>
      </c>
    </row>
    <row r="11" spans="1:12" x14ac:dyDescent="0.2">
      <c r="A11" t="s">
        <v>28</v>
      </c>
      <c r="B11" t="s">
        <v>29</v>
      </c>
      <c r="C11">
        <v>1528142</v>
      </c>
      <c r="D11">
        <v>1169687</v>
      </c>
      <c r="E11">
        <v>3</v>
      </c>
      <c r="F11">
        <v>2697832</v>
      </c>
      <c r="G11">
        <v>8</v>
      </c>
      <c r="H11">
        <v>5</v>
      </c>
      <c r="I11">
        <v>0</v>
      </c>
      <c r="J11">
        <v>13</v>
      </c>
      <c r="K11" s="131">
        <v>0.56643397339119717</v>
      </c>
      <c r="L11" s="131">
        <v>0.61538461538461542</v>
      </c>
    </row>
    <row r="12" spans="1:12" x14ac:dyDescent="0.2">
      <c r="A12" t="s">
        <v>30</v>
      </c>
      <c r="B12" t="s">
        <v>31</v>
      </c>
      <c r="C12">
        <v>129127</v>
      </c>
      <c r="D12">
        <v>226430</v>
      </c>
      <c r="E12">
        <v>4564</v>
      </c>
      <c r="F12">
        <v>360121</v>
      </c>
      <c r="G12">
        <v>0</v>
      </c>
      <c r="H12">
        <v>2</v>
      </c>
      <c r="I12">
        <v>0</v>
      </c>
      <c r="J12">
        <v>2</v>
      </c>
      <c r="K12" s="131">
        <v>0.36316821212913825</v>
      </c>
      <c r="L12" s="131">
        <v>0</v>
      </c>
    </row>
    <row r="13" spans="1:12" x14ac:dyDescent="0.2">
      <c r="A13" t="s">
        <v>32</v>
      </c>
      <c r="B13" t="s">
        <v>33</v>
      </c>
      <c r="C13">
        <v>263699</v>
      </c>
      <c r="D13">
        <v>150884</v>
      </c>
      <c r="E13">
        <v>32561</v>
      </c>
      <c r="F13">
        <v>447144</v>
      </c>
      <c r="G13">
        <v>2</v>
      </c>
      <c r="H13">
        <v>0</v>
      </c>
      <c r="I13">
        <v>0</v>
      </c>
      <c r="J13">
        <v>2</v>
      </c>
      <c r="K13" s="131">
        <v>0.63605840085097554</v>
      </c>
      <c r="L13" s="131">
        <v>1</v>
      </c>
    </row>
    <row r="14" spans="1:12" x14ac:dyDescent="0.2">
      <c r="A14" t="s">
        <v>34</v>
      </c>
      <c r="B14" t="s">
        <v>35</v>
      </c>
      <c r="C14">
        <v>1720016</v>
      </c>
      <c r="D14">
        <v>1876316</v>
      </c>
      <c r="E14">
        <v>99827</v>
      </c>
      <c r="F14">
        <v>3696159</v>
      </c>
      <c r="G14">
        <v>11</v>
      </c>
      <c r="H14">
        <v>8</v>
      </c>
      <c r="I14">
        <v>0</v>
      </c>
      <c r="J14">
        <v>19</v>
      </c>
      <c r="K14" s="131">
        <v>0.47826952572788051</v>
      </c>
      <c r="L14" s="131">
        <v>0.57894736842105265</v>
      </c>
    </row>
    <row r="15" spans="1:12" x14ac:dyDescent="0.2">
      <c r="A15" t="s">
        <v>36</v>
      </c>
      <c r="B15" t="s">
        <v>37</v>
      </c>
      <c r="C15">
        <v>972671</v>
      </c>
      <c r="D15">
        <v>679462</v>
      </c>
      <c r="E15">
        <v>95587</v>
      </c>
      <c r="F15">
        <v>1747720</v>
      </c>
      <c r="G15">
        <v>6</v>
      </c>
      <c r="H15">
        <v>3</v>
      </c>
      <c r="I15">
        <v>0</v>
      </c>
      <c r="J15">
        <v>9</v>
      </c>
      <c r="K15" s="131">
        <v>0.58873650002754019</v>
      </c>
      <c r="L15" s="131">
        <v>0.66666666666666663</v>
      </c>
    </row>
    <row r="16" spans="1:12" x14ac:dyDescent="0.2">
      <c r="A16" t="s">
        <v>38</v>
      </c>
      <c r="B16" t="s">
        <v>39</v>
      </c>
      <c r="C16">
        <v>597414</v>
      </c>
      <c r="D16">
        <v>479874</v>
      </c>
      <c r="E16">
        <v>29303</v>
      </c>
      <c r="F16">
        <v>1106591</v>
      </c>
      <c r="G16">
        <v>2</v>
      </c>
      <c r="H16">
        <v>3</v>
      </c>
      <c r="I16">
        <v>0</v>
      </c>
      <c r="J16">
        <v>5</v>
      </c>
      <c r="K16" s="131">
        <v>0.55455365696081271</v>
      </c>
      <c r="L16" s="131">
        <v>0.4</v>
      </c>
    </row>
    <row r="17" spans="1:12" x14ac:dyDescent="0.2">
      <c r="A17" t="s">
        <v>40</v>
      </c>
      <c r="B17" t="s">
        <v>41</v>
      </c>
      <c r="C17">
        <v>528136</v>
      </c>
      <c r="D17">
        <v>274992</v>
      </c>
      <c r="E17">
        <v>32401</v>
      </c>
      <c r="F17">
        <v>835529</v>
      </c>
      <c r="G17">
        <v>4</v>
      </c>
      <c r="H17">
        <v>0</v>
      </c>
      <c r="I17">
        <v>0</v>
      </c>
      <c r="J17">
        <v>4</v>
      </c>
      <c r="K17" s="131">
        <v>0.65759878873604205</v>
      </c>
      <c r="L17" s="131">
        <v>1</v>
      </c>
    </row>
    <row r="18" spans="1:12" x14ac:dyDescent="0.2">
      <c r="A18" t="s">
        <v>42</v>
      </c>
      <c r="B18" t="s">
        <v>43</v>
      </c>
      <c r="C18">
        <v>844369</v>
      </c>
      <c r="D18">
        <v>506319</v>
      </c>
      <c r="E18">
        <v>3610</v>
      </c>
      <c r="F18">
        <v>1354298</v>
      </c>
      <c r="G18">
        <v>4</v>
      </c>
      <c r="H18">
        <v>2</v>
      </c>
      <c r="I18">
        <v>0</v>
      </c>
      <c r="J18">
        <v>6</v>
      </c>
      <c r="K18" s="131">
        <v>0.62513992868819446</v>
      </c>
      <c r="L18" s="131">
        <v>0.66666666666666663</v>
      </c>
    </row>
    <row r="19" spans="1:12" x14ac:dyDescent="0.2">
      <c r="A19" t="s">
        <v>44</v>
      </c>
      <c r="B19" t="s">
        <v>45</v>
      </c>
      <c r="C19">
        <v>799931</v>
      </c>
      <c r="D19">
        <v>416897</v>
      </c>
      <c r="E19">
        <v>16061</v>
      </c>
      <c r="F19">
        <v>1232889</v>
      </c>
      <c r="G19">
        <v>6</v>
      </c>
      <c r="H19">
        <v>1</v>
      </c>
      <c r="I19">
        <v>0</v>
      </c>
      <c r="J19">
        <v>7</v>
      </c>
      <c r="K19" s="131">
        <v>0.65739036248344052</v>
      </c>
      <c r="L19" s="131">
        <v>0.8571428571428571</v>
      </c>
    </row>
    <row r="20" spans="1:12" x14ac:dyDescent="0.2">
      <c r="A20" t="s">
        <v>46</v>
      </c>
      <c r="B20" t="s">
        <v>47</v>
      </c>
      <c r="C20">
        <v>248170</v>
      </c>
      <c r="D20">
        <v>316156</v>
      </c>
      <c r="E20">
        <v>42</v>
      </c>
      <c r="F20">
        <v>564368</v>
      </c>
      <c r="G20">
        <v>0</v>
      </c>
      <c r="H20">
        <v>2</v>
      </c>
      <c r="I20">
        <v>0</v>
      </c>
      <c r="J20">
        <v>2</v>
      </c>
      <c r="K20" s="131">
        <v>0.43976354093201447</v>
      </c>
      <c r="L20" s="131">
        <v>0</v>
      </c>
    </row>
    <row r="21" spans="1:12" x14ac:dyDescent="0.2">
      <c r="A21" t="s">
        <v>48</v>
      </c>
      <c r="B21" t="s">
        <v>49</v>
      </c>
      <c r="C21">
        <v>674246</v>
      </c>
      <c r="D21">
        <v>1104056</v>
      </c>
      <c r="E21">
        <v>47170</v>
      </c>
      <c r="F21">
        <v>1825472</v>
      </c>
      <c r="G21">
        <v>2</v>
      </c>
      <c r="H21">
        <v>6</v>
      </c>
      <c r="I21">
        <v>0</v>
      </c>
      <c r="J21">
        <v>8</v>
      </c>
      <c r="K21" s="131">
        <v>0.37915157268000599</v>
      </c>
      <c r="L21" s="131">
        <v>0.25</v>
      </c>
    </row>
    <row r="22" spans="1:12" x14ac:dyDescent="0.2">
      <c r="A22" t="s">
        <v>50</v>
      </c>
      <c r="B22" t="s">
        <v>51</v>
      </c>
      <c r="C22">
        <v>877858</v>
      </c>
      <c r="D22">
        <v>1363055</v>
      </c>
      <c r="E22">
        <v>77526</v>
      </c>
      <c r="F22">
        <v>2318439</v>
      </c>
      <c r="G22">
        <v>0</v>
      </c>
      <c r="H22">
        <v>10</v>
      </c>
      <c r="I22">
        <v>0</v>
      </c>
      <c r="J22">
        <v>10</v>
      </c>
      <c r="K22" s="131">
        <v>0.39174122333174022</v>
      </c>
      <c r="L22" s="131">
        <v>0</v>
      </c>
    </row>
    <row r="23" spans="1:12" x14ac:dyDescent="0.2">
      <c r="A23" t="s">
        <v>52</v>
      </c>
      <c r="B23" t="s">
        <v>53</v>
      </c>
      <c r="C23">
        <v>1671707</v>
      </c>
      <c r="D23">
        <v>1415212</v>
      </c>
      <c r="E23">
        <v>107982</v>
      </c>
      <c r="F23">
        <v>3194901</v>
      </c>
      <c r="G23">
        <v>9</v>
      </c>
      <c r="H23">
        <v>6</v>
      </c>
      <c r="I23">
        <v>0</v>
      </c>
      <c r="J23">
        <v>15</v>
      </c>
      <c r="K23" s="131">
        <v>0.54154546977099172</v>
      </c>
      <c r="L23" s="131">
        <v>0.6</v>
      </c>
    </row>
    <row r="24" spans="1:12" x14ac:dyDescent="0.2">
      <c r="A24" t="s">
        <v>54</v>
      </c>
      <c r="B24" t="s">
        <v>55</v>
      </c>
      <c r="C24">
        <v>970741</v>
      </c>
      <c r="D24">
        <v>1002026</v>
      </c>
      <c r="E24">
        <v>117824</v>
      </c>
      <c r="F24">
        <v>2090591</v>
      </c>
      <c r="G24">
        <v>4</v>
      </c>
      <c r="H24">
        <v>4</v>
      </c>
      <c r="I24">
        <v>0</v>
      </c>
      <c r="J24">
        <v>8</v>
      </c>
      <c r="K24" s="131">
        <v>0.49207078180038494</v>
      </c>
      <c r="L24" s="131">
        <v>0.5</v>
      </c>
    </row>
    <row r="25" spans="1:12" x14ac:dyDescent="0.2">
      <c r="A25" t="s">
        <v>56</v>
      </c>
      <c r="B25" t="s">
        <v>57</v>
      </c>
      <c r="C25">
        <v>423579</v>
      </c>
      <c r="D25">
        <v>350695</v>
      </c>
      <c r="E25">
        <v>14275</v>
      </c>
      <c r="F25">
        <v>788549</v>
      </c>
      <c r="G25">
        <v>3</v>
      </c>
      <c r="H25">
        <v>1</v>
      </c>
      <c r="I25">
        <v>0</v>
      </c>
      <c r="J25">
        <v>4</v>
      </c>
      <c r="K25" s="131">
        <v>0.54706602572216034</v>
      </c>
      <c r="L25" s="131">
        <v>0.75</v>
      </c>
    </row>
    <row r="26" spans="1:12" x14ac:dyDescent="0.2">
      <c r="A26" t="s">
        <v>58</v>
      </c>
      <c r="B26" t="s">
        <v>59</v>
      </c>
      <c r="C26">
        <v>1103290</v>
      </c>
      <c r="D26">
        <v>777803</v>
      </c>
      <c r="E26">
        <v>61687</v>
      </c>
      <c r="F26">
        <v>1942780</v>
      </c>
      <c r="G26">
        <v>6</v>
      </c>
      <c r="H26">
        <v>3</v>
      </c>
      <c r="I26">
        <v>0</v>
      </c>
      <c r="J26">
        <v>9</v>
      </c>
      <c r="K26" s="131">
        <v>0.58651539291252475</v>
      </c>
      <c r="L26" s="131">
        <v>0.66666666666666663</v>
      </c>
    </row>
    <row r="27" spans="1:12" x14ac:dyDescent="0.2">
      <c r="A27" t="s">
        <v>60</v>
      </c>
      <c r="B27" t="s">
        <v>61</v>
      </c>
      <c r="C27">
        <v>217696</v>
      </c>
      <c r="D27">
        <v>121954</v>
      </c>
      <c r="E27">
        <v>20691</v>
      </c>
      <c r="F27">
        <v>360341</v>
      </c>
      <c r="G27">
        <v>1</v>
      </c>
      <c r="H27">
        <v>0</v>
      </c>
      <c r="I27">
        <v>0</v>
      </c>
      <c r="J27">
        <v>1</v>
      </c>
      <c r="K27" s="131">
        <v>0.64094214632710145</v>
      </c>
      <c r="L27" s="131">
        <v>1</v>
      </c>
    </row>
    <row r="28" spans="1:12" x14ac:dyDescent="0.2">
      <c r="A28" t="s">
        <v>62</v>
      </c>
      <c r="B28" t="s">
        <v>63</v>
      </c>
      <c r="C28">
        <v>327986</v>
      </c>
      <c r="D28">
        <v>137524</v>
      </c>
      <c r="E28">
        <v>20036</v>
      </c>
      <c r="F28">
        <v>485546</v>
      </c>
      <c r="G28">
        <v>3</v>
      </c>
      <c r="H28">
        <v>0</v>
      </c>
      <c r="I28">
        <v>0</v>
      </c>
      <c r="J28">
        <v>3</v>
      </c>
      <c r="K28" s="131">
        <v>0.70457347855040708</v>
      </c>
      <c r="L28" s="131">
        <v>1</v>
      </c>
    </row>
    <row r="29" spans="1:12" x14ac:dyDescent="0.2">
      <c r="A29" t="s">
        <v>64</v>
      </c>
      <c r="B29" t="s">
        <v>65</v>
      </c>
      <c r="C29">
        <v>357369</v>
      </c>
      <c r="D29">
        <v>317835</v>
      </c>
      <c r="E29">
        <v>27584</v>
      </c>
      <c r="F29">
        <v>702788</v>
      </c>
      <c r="G29">
        <v>2</v>
      </c>
      <c r="H29">
        <v>1</v>
      </c>
      <c r="I29">
        <v>0</v>
      </c>
      <c r="J29">
        <v>3</v>
      </c>
      <c r="K29" s="131">
        <v>0.52927559670855029</v>
      </c>
      <c r="L29" s="131">
        <v>0.66666666666666663</v>
      </c>
    </row>
    <row r="30" spans="1:12" x14ac:dyDescent="0.2">
      <c r="A30" t="s">
        <v>66</v>
      </c>
      <c r="B30" t="s">
        <v>67</v>
      </c>
      <c r="C30">
        <v>230265</v>
      </c>
      <c r="D30">
        <v>200563</v>
      </c>
      <c r="E30">
        <v>18959</v>
      </c>
      <c r="F30">
        <v>449787</v>
      </c>
      <c r="G30">
        <v>2</v>
      </c>
      <c r="H30">
        <v>0</v>
      </c>
      <c r="I30">
        <v>0</v>
      </c>
      <c r="J30">
        <v>2</v>
      </c>
      <c r="K30" s="131">
        <v>0.53447083290779618</v>
      </c>
      <c r="L30" s="131">
        <v>1</v>
      </c>
    </row>
    <row r="31" spans="1:12" x14ac:dyDescent="0.2">
      <c r="A31" t="s">
        <v>68</v>
      </c>
      <c r="B31" t="s">
        <v>69</v>
      </c>
      <c r="C31">
        <v>1055299</v>
      </c>
      <c r="D31">
        <v>1024730</v>
      </c>
      <c r="E31">
        <v>41555</v>
      </c>
      <c r="F31">
        <v>2121584</v>
      </c>
      <c r="G31">
        <v>6</v>
      </c>
      <c r="H31">
        <v>7</v>
      </c>
      <c r="I31">
        <v>0</v>
      </c>
      <c r="J31">
        <v>13</v>
      </c>
      <c r="K31" s="131">
        <v>0.50734821485661974</v>
      </c>
      <c r="L31" s="131">
        <v>0.46153846153846156</v>
      </c>
    </row>
    <row r="32" spans="1:12" x14ac:dyDescent="0.2">
      <c r="A32" t="s">
        <v>70</v>
      </c>
      <c r="B32" t="s">
        <v>71</v>
      </c>
      <c r="C32">
        <v>288885</v>
      </c>
      <c r="D32">
        <v>307766</v>
      </c>
      <c r="E32">
        <v>0</v>
      </c>
      <c r="F32">
        <v>596651</v>
      </c>
      <c r="G32">
        <v>1</v>
      </c>
      <c r="H32">
        <v>2</v>
      </c>
      <c r="I32">
        <v>0</v>
      </c>
      <c r="J32">
        <v>3</v>
      </c>
      <c r="K32" s="131">
        <v>0.4841775175102363</v>
      </c>
      <c r="L32" s="131">
        <v>0.33333333333333331</v>
      </c>
    </row>
    <row r="33" spans="1:12" x14ac:dyDescent="0.2">
      <c r="A33" t="s">
        <v>72</v>
      </c>
      <c r="B33" t="s">
        <v>73</v>
      </c>
      <c r="C33">
        <v>1684257</v>
      </c>
      <c r="D33">
        <v>2678445</v>
      </c>
      <c r="E33">
        <v>481151</v>
      </c>
      <c r="F33">
        <v>4843853</v>
      </c>
      <c r="G33">
        <v>8</v>
      </c>
      <c r="H33">
        <v>21</v>
      </c>
      <c r="I33">
        <v>0</v>
      </c>
      <c r="J33">
        <v>29</v>
      </c>
      <c r="K33" s="131">
        <v>0.38605822721790306</v>
      </c>
      <c r="L33" s="131">
        <v>0.27586206896551724</v>
      </c>
    </row>
    <row r="34" spans="1:12" x14ac:dyDescent="0.2">
      <c r="A34" t="s">
        <v>74</v>
      </c>
      <c r="B34" t="s">
        <v>75</v>
      </c>
      <c r="C34">
        <v>1440913</v>
      </c>
      <c r="D34">
        <v>1204635</v>
      </c>
      <c r="E34">
        <v>17001</v>
      </c>
      <c r="F34">
        <v>2662549</v>
      </c>
      <c r="G34">
        <v>6</v>
      </c>
      <c r="H34">
        <v>7</v>
      </c>
      <c r="I34">
        <v>0</v>
      </c>
      <c r="J34">
        <v>13</v>
      </c>
      <c r="K34" s="131">
        <v>0.54465577642136909</v>
      </c>
      <c r="L34" s="131">
        <v>0.46153846153846156</v>
      </c>
    </row>
    <row r="35" spans="1:12" x14ac:dyDescent="0.2">
      <c r="A35" t="s">
        <v>76</v>
      </c>
      <c r="B35" t="s">
        <v>77</v>
      </c>
      <c r="C35">
        <v>129802</v>
      </c>
      <c r="D35">
        <v>106542</v>
      </c>
      <c r="E35">
        <v>0</v>
      </c>
      <c r="F35">
        <v>236344</v>
      </c>
      <c r="G35">
        <v>1</v>
      </c>
      <c r="H35">
        <v>0</v>
      </c>
      <c r="I35">
        <v>0</v>
      </c>
      <c r="J35">
        <v>1</v>
      </c>
      <c r="K35" s="131">
        <v>0.54920793419761027</v>
      </c>
      <c r="L35" s="131">
        <v>1</v>
      </c>
    </row>
    <row r="36" spans="1:12" x14ac:dyDescent="0.2">
      <c r="A36" t="s">
        <v>78</v>
      </c>
      <c r="B36" t="s">
        <v>79</v>
      </c>
      <c r="C36">
        <v>2053075</v>
      </c>
      <c r="D36">
        <v>1611112</v>
      </c>
      <c r="E36">
        <v>161087</v>
      </c>
      <c r="F36">
        <v>3825274</v>
      </c>
      <c r="G36">
        <v>13</v>
      </c>
      <c r="H36">
        <v>5</v>
      </c>
      <c r="I36">
        <v>0</v>
      </c>
      <c r="J36">
        <v>18</v>
      </c>
      <c r="K36" s="131">
        <v>0.5603084667894952</v>
      </c>
      <c r="L36" s="131">
        <v>0.72222222222222221</v>
      </c>
    </row>
    <row r="37" spans="1:12" x14ac:dyDescent="0.2">
      <c r="A37" t="s">
        <v>80</v>
      </c>
      <c r="B37" t="s">
        <v>81</v>
      </c>
      <c r="C37">
        <v>658664</v>
      </c>
      <c r="D37">
        <v>346369</v>
      </c>
      <c r="E37">
        <v>5795</v>
      </c>
      <c r="F37">
        <v>1010828</v>
      </c>
      <c r="G37">
        <v>4</v>
      </c>
      <c r="H37">
        <v>1</v>
      </c>
      <c r="I37">
        <v>0</v>
      </c>
      <c r="J37">
        <v>5</v>
      </c>
      <c r="K37" s="131">
        <v>0.65536554521095325</v>
      </c>
      <c r="L37" s="131">
        <v>0.8</v>
      </c>
    </row>
    <row r="38" spans="1:12" x14ac:dyDescent="0.2">
      <c r="A38" t="s">
        <v>82</v>
      </c>
      <c r="B38" t="s">
        <v>83</v>
      </c>
      <c r="C38">
        <v>657007</v>
      </c>
      <c r="D38">
        <v>733369</v>
      </c>
      <c r="E38">
        <v>38980</v>
      </c>
      <c r="F38">
        <v>1429356</v>
      </c>
      <c r="G38">
        <v>1</v>
      </c>
      <c r="H38">
        <v>4</v>
      </c>
      <c r="I38">
        <v>0</v>
      </c>
      <c r="J38">
        <v>5</v>
      </c>
      <c r="K38" s="131">
        <v>0.47253908295310043</v>
      </c>
      <c r="L38" s="131">
        <v>0.2</v>
      </c>
    </row>
    <row r="39" spans="1:12" x14ac:dyDescent="0.2">
      <c r="A39" t="s">
        <v>84</v>
      </c>
      <c r="B39" t="s">
        <v>85</v>
      </c>
      <c r="C39">
        <v>2098407</v>
      </c>
      <c r="D39">
        <v>1882202</v>
      </c>
      <c r="E39">
        <v>40054</v>
      </c>
      <c r="F39">
        <v>4020663</v>
      </c>
      <c r="G39">
        <v>12</v>
      </c>
      <c r="H39">
        <v>7</v>
      </c>
      <c r="I39">
        <v>0</v>
      </c>
      <c r="J39">
        <v>19</v>
      </c>
      <c r="K39" s="131">
        <v>0.52715727668806456</v>
      </c>
      <c r="L39" s="131">
        <v>0.63157894736842102</v>
      </c>
    </row>
    <row r="40" spans="1:12" x14ac:dyDescent="0.2">
      <c r="A40" t="s">
        <v>86</v>
      </c>
      <c r="B40" t="s">
        <v>87</v>
      </c>
      <c r="C40">
        <v>126951</v>
      </c>
      <c r="D40">
        <v>185711</v>
      </c>
      <c r="E40">
        <v>22822</v>
      </c>
      <c r="F40">
        <v>335484</v>
      </c>
      <c r="G40">
        <v>0</v>
      </c>
      <c r="H40">
        <v>2</v>
      </c>
      <c r="I40">
        <v>0</v>
      </c>
      <c r="J40">
        <v>2</v>
      </c>
      <c r="K40" s="131">
        <v>0.40603271264176649</v>
      </c>
      <c r="L40" s="131">
        <v>0</v>
      </c>
    </row>
    <row r="41" spans="1:12" x14ac:dyDescent="0.2">
      <c r="A41" t="s">
        <v>88</v>
      </c>
      <c r="B41" t="s">
        <v>89</v>
      </c>
      <c r="C41">
        <v>753932</v>
      </c>
      <c r="D41">
        <v>537323</v>
      </c>
      <c r="E41">
        <v>48934</v>
      </c>
      <c r="F41">
        <v>1340189</v>
      </c>
      <c r="G41">
        <v>5</v>
      </c>
      <c r="H41">
        <v>1</v>
      </c>
      <c r="I41">
        <v>0</v>
      </c>
      <c r="J41">
        <v>6</v>
      </c>
      <c r="K41" s="131">
        <v>0.58387537705565518</v>
      </c>
      <c r="L41" s="131">
        <v>0.83333333333333337</v>
      </c>
    </row>
    <row r="42" spans="1:12" x14ac:dyDescent="0.2">
      <c r="A42" t="s">
        <v>90</v>
      </c>
      <c r="B42" t="s">
        <v>91</v>
      </c>
      <c r="C42">
        <v>153703</v>
      </c>
      <c r="D42">
        <v>146589</v>
      </c>
      <c r="E42">
        <v>19134</v>
      </c>
      <c r="F42">
        <v>319426</v>
      </c>
      <c r="G42">
        <v>1</v>
      </c>
      <c r="H42">
        <v>0</v>
      </c>
      <c r="I42">
        <v>0</v>
      </c>
      <c r="J42">
        <v>1</v>
      </c>
      <c r="K42" s="131">
        <v>0.51184513739959769</v>
      </c>
      <c r="L42" s="131">
        <v>1</v>
      </c>
    </row>
    <row r="43" spans="1:12" x14ac:dyDescent="0.2">
      <c r="A43" t="s">
        <v>92</v>
      </c>
      <c r="B43" t="s">
        <v>93</v>
      </c>
      <c r="C43">
        <v>955078</v>
      </c>
      <c r="D43">
        <v>541527</v>
      </c>
      <c r="E43">
        <v>62524</v>
      </c>
      <c r="F43">
        <v>1559129</v>
      </c>
      <c r="G43">
        <v>7</v>
      </c>
      <c r="H43">
        <v>2</v>
      </c>
      <c r="I43">
        <v>0</v>
      </c>
      <c r="J43">
        <v>9</v>
      </c>
      <c r="K43" s="131">
        <v>0.63816304235252452</v>
      </c>
      <c r="L43" s="131">
        <v>0.77777777777777779</v>
      </c>
    </row>
    <row r="44" spans="1:12" x14ac:dyDescent="0.2">
      <c r="A44" t="s">
        <v>94</v>
      </c>
      <c r="B44" t="s">
        <v>95</v>
      </c>
      <c r="C44">
        <v>3062381</v>
      </c>
      <c r="D44">
        <v>1770256</v>
      </c>
      <c r="E44">
        <v>106761</v>
      </c>
      <c r="F44">
        <v>4939398</v>
      </c>
      <c r="G44">
        <v>23</v>
      </c>
      <c r="H44">
        <v>9</v>
      </c>
      <c r="I44">
        <v>0</v>
      </c>
      <c r="J44">
        <v>32</v>
      </c>
      <c r="K44" s="131">
        <v>0.63368736364845946</v>
      </c>
      <c r="L44" s="131">
        <v>0.71875</v>
      </c>
    </row>
    <row r="45" spans="1:12" x14ac:dyDescent="0.2">
      <c r="A45" t="s">
        <v>96</v>
      </c>
      <c r="B45" t="s">
        <v>97</v>
      </c>
      <c r="C45">
        <v>390969</v>
      </c>
      <c r="D45">
        <v>218236</v>
      </c>
      <c r="E45">
        <v>31290</v>
      </c>
      <c r="F45">
        <v>640495</v>
      </c>
      <c r="G45">
        <v>2</v>
      </c>
      <c r="H45">
        <v>1</v>
      </c>
      <c r="I45">
        <v>0</v>
      </c>
      <c r="J45">
        <v>3</v>
      </c>
      <c r="K45" s="131">
        <v>0.6417691909948211</v>
      </c>
      <c r="L45" s="131">
        <v>0.66666666666666663</v>
      </c>
    </row>
    <row r="46" spans="1:12" x14ac:dyDescent="0.2">
      <c r="A46" t="s">
        <v>98</v>
      </c>
      <c r="B46" t="s">
        <v>99</v>
      </c>
      <c r="C46">
        <v>76403</v>
      </c>
      <c r="D46">
        <v>154006</v>
      </c>
      <c r="E46">
        <v>8112</v>
      </c>
      <c r="F46">
        <v>238521</v>
      </c>
      <c r="G46">
        <v>0</v>
      </c>
      <c r="H46">
        <v>1</v>
      </c>
      <c r="I46">
        <v>0</v>
      </c>
      <c r="J46">
        <v>1</v>
      </c>
      <c r="K46" s="131">
        <v>0.33159729003641353</v>
      </c>
      <c r="L46" s="131">
        <v>0</v>
      </c>
    </row>
    <row r="47" spans="1:12" x14ac:dyDescent="0.2">
      <c r="A47" t="s">
        <v>100</v>
      </c>
      <c r="B47" t="s">
        <v>101</v>
      </c>
      <c r="C47">
        <v>1200199</v>
      </c>
      <c r="D47">
        <v>971797</v>
      </c>
      <c r="E47">
        <v>52960</v>
      </c>
      <c r="F47">
        <v>2224956</v>
      </c>
      <c r="G47">
        <v>8</v>
      </c>
      <c r="H47">
        <v>3</v>
      </c>
      <c r="I47">
        <v>0</v>
      </c>
      <c r="J47">
        <v>11</v>
      </c>
      <c r="K47" s="131">
        <v>0.55257882611201858</v>
      </c>
      <c r="L47" s="131">
        <v>0.72727272727272729</v>
      </c>
    </row>
    <row r="48" spans="1:12" x14ac:dyDescent="0.2">
      <c r="A48" t="s">
        <v>102</v>
      </c>
      <c r="B48" t="s">
        <v>103</v>
      </c>
      <c r="C48">
        <v>1234873</v>
      </c>
      <c r="D48">
        <v>1296502</v>
      </c>
      <c r="E48">
        <v>0</v>
      </c>
      <c r="F48">
        <v>2531375</v>
      </c>
      <c r="G48">
        <v>4</v>
      </c>
      <c r="H48">
        <v>5</v>
      </c>
      <c r="I48">
        <v>0</v>
      </c>
      <c r="J48">
        <v>9</v>
      </c>
      <c r="K48" s="131">
        <v>0.48782697150757987</v>
      </c>
      <c r="L48" s="131">
        <v>0.44444444444444442</v>
      </c>
    </row>
    <row r="49" spans="1:12" x14ac:dyDescent="0.2">
      <c r="A49" t="s">
        <v>104</v>
      </c>
      <c r="B49" t="s">
        <v>105</v>
      </c>
      <c r="C49">
        <v>283085</v>
      </c>
      <c r="D49">
        <v>227857</v>
      </c>
      <c r="E49">
        <v>3431</v>
      </c>
      <c r="F49">
        <v>514373</v>
      </c>
      <c r="G49">
        <v>2</v>
      </c>
      <c r="H49">
        <v>1</v>
      </c>
      <c r="I49">
        <v>0</v>
      </c>
      <c r="J49">
        <v>3</v>
      </c>
      <c r="K49" s="131">
        <v>0.55404527324040698</v>
      </c>
      <c r="L49" s="131">
        <v>0.66666666666666663</v>
      </c>
    </row>
    <row r="50" spans="1:12" x14ac:dyDescent="0.2">
      <c r="A50" t="s">
        <v>106</v>
      </c>
      <c r="B50" t="s">
        <v>107</v>
      </c>
      <c r="C50">
        <v>1165761</v>
      </c>
      <c r="D50">
        <v>938690</v>
      </c>
      <c r="E50">
        <v>36031</v>
      </c>
      <c r="F50">
        <v>2140482</v>
      </c>
      <c r="G50">
        <v>5</v>
      </c>
      <c r="H50">
        <v>3</v>
      </c>
      <c r="I50">
        <v>0</v>
      </c>
      <c r="J50">
        <v>8</v>
      </c>
      <c r="K50" s="131">
        <v>0.55395017512881028</v>
      </c>
      <c r="L50" s="131">
        <v>0.625</v>
      </c>
    </row>
    <row r="51" spans="1:12" x14ac:dyDescent="0.2">
      <c r="A51" t="s">
        <v>108</v>
      </c>
      <c r="B51" t="s">
        <v>109</v>
      </c>
      <c r="C51">
        <v>131661</v>
      </c>
      <c r="D51">
        <v>45768</v>
      </c>
      <c r="E51">
        <v>13393</v>
      </c>
      <c r="F51">
        <v>190822</v>
      </c>
      <c r="G51">
        <v>1</v>
      </c>
      <c r="H51">
        <v>0</v>
      </c>
      <c r="I51">
        <v>0</v>
      </c>
      <c r="J51">
        <v>1</v>
      </c>
      <c r="K51" s="131">
        <v>0.74204893224895596</v>
      </c>
      <c r="L51" s="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Election Results by State</vt:lpstr>
      <vt:lpstr>Uncontested Races</vt:lpstr>
      <vt:lpstr>Uncontested by State PIVOT</vt:lpstr>
      <vt:lpstr>Assumptions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2017-04-27T21:41:54Z</dcterms:created>
  <dcterms:modified xsi:type="dcterms:W3CDTF">2020-12-28T16:06:28Z</dcterms:modified>
</cp:coreProperties>
</file>