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D5CC8D48-57E7-7D40-ABA6-A847D1B859D8}" xr6:coauthVersionLast="46" xr6:coauthVersionMax="46" xr10:uidLastSave="{00000000-0000-0000-0000-000000000000}"/>
  <bookViews>
    <workbookView xWindow="1300" yWindow="500" windowWidth="24180" windowHeight="17500" tabRatio="500" activeTab="4" xr2:uid="{00000000-000D-0000-FFFF-FFFF00000000}"/>
  </bookViews>
  <sheets>
    <sheet name="Election Results by State" sheetId="2" r:id="rId1"/>
    <sheet name="Uncontested Races" sheetId="4" r:id="rId2"/>
    <sheet name="Uncontested by State PIVOT" sheetId="6" r:id="rId3"/>
    <sheet name="Assumptions" sheetId="8" r:id="rId4"/>
    <sheet name="EXPORT" sheetId="9" r:id="rId5"/>
  </sheets>
  <externalReferences>
    <externalReference r:id="rId6"/>
  </externalReferences>
  <definedNames>
    <definedName name="_xlnm._FilterDatabase" localSheetId="0" hidden="1">'Election Results by State'!$A$2:$X$52</definedName>
  </definedNames>
  <calcPr calcId="191029"/>
  <pivotCaches>
    <pivotCache cacheId="28" r:id="rId7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3" i="2"/>
  <c r="O3" i="2" l="1"/>
  <c r="P3" i="2"/>
  <c r="O5" i="2"/>
  <c r="P5" i="2"/>
  <c r="O6" i="2"/>
  <c r="P6" i="2"/>
  <c r="O7" i="2"/>
  <c r="P7" i="2"/>
  <c r="O8" i="2"/>
  <c r="P8" i="2"/>
  <c r="O9" i="2"/>
  <c r="P9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7" i="2"/>
  <c r="P37" i="2"/>
  <c r="O38" i="2"/>
  <c r="P38" i="2"/>
  <c r="O39" i="2"/>
  <c r="P39" i="2"/>
  <c r="O40" i="2"/>
  <c r="P40" i="2"/>
  <c r="O41" i="2"/>
  <c r="P41" i="2"/>
  <c r="O42" i="2"/>
  <c r="P42" i="2"/>
  <c r="O44" i="2"/>
  <c r="P44" i="2"/>
  <c r="O45" i="2"/>
  <c r="P45" i="2"/>
  <c r="O46" i="2"/>
  <c r="P46" i="2"/>
  <c r="O48" i="2"/>
  <c r="P48" i="2"/>
  <c r="O49" i="2"/>
  <c r="P49" i="2"/>
  <c r="O50" i="2"/>
  <c r="P50" i="2"/>
  <c r="O51" i="2"/>
  <c r="P51" i="2"/>
  <c r="B1" i="8"/>
  <c r="O4" i="2"/>
  <c r="O10" i="2"/>
  <c r="O28" i="2"/>
  <c r="O36" i="2"/>
  <c r="O43" i="2"/>
  <c r="O47" i="2"/>
  <c r="O52" i="2"/>
  <c r="P4" i="2"/>
  <c r="P10" i="2"/>
  <c r="P28" i="2"/>
  <c r="P36" i="2"/>
  <c r="P43" i="2"/>
  <c r="P47" i="2"/>
  <c r="P52" i="2"/>
  <c r="V54" i="2"/>
  <c r="S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E3" i="2"/>
  <c r="Q3" i="2" s="1"/>
  <c r="E4" i="2"/>
  <c r="Q4" i="2" s="1"/>
  <c r="E5" i="2"/>
  <c r="Q5" i="2" s="1"/>
  <c r="E6" i="2"/>
  <c r="Q6" i="2" s="1"/>
  <c r="E7" i="2"/>
  <c r="Q7" i="2" s="1"/>
  <c r="E8" i="2"/>
  <c r="Q8" i="2" s="1"/>
  <c r="E9" i="2"/>
  <c r="Q9" i="2" s="1"/>
  <c r="E10" i="2"/>
  <c r="Q10" i="2" s="1"/>
  <c r="E11" i="2"/>
  <c r="Q11" i="2" s="1"/>
  <c r="E12" i="2"/>
  <c r="Q12" i="2" s="1"/>
  <c r="E13" i="2"/>
  <c r="Q13" i="2" s="1"/>
  <c r="E14" i="2"/>
  <c r="Q14" i="2" s="1"/>
  <c r="E15" i="2"/>
  <c r="Q15" i="2" s="1"/>
  <c r="E16" i="2"/>
  <c r="Q16" i="2" s="1"/>
  <c r="E17" i="2"/>
  <c r="Q17" i="2" s="1"/>
  <c r="E18" i="2"/>
  <c r="Q18" i="2" s="1"/>
  <c r="E19" i="2"/>
  <c r="Q19" i="2" s="1"/>
  <c r="E20" i="2"/>
  <c r="Q20" i="2" s="1"/>
  <c r="E21" i="2"/>
  <c r="Q21" i="2" s="1"/>
  <c r="E22" i="2"/>
  <c r="Q22" i="2" s="1"/>
  <c r="E23" i="2"/>
  <c r="Q23" i="2" s="1"/>
  <c r="E24" i="2"/>
  <c r="Q24" i="2" s="1"/>
  <c r="E25" i="2"/>
  <c r="Q25" i="2" s="1"/>
  <c r="E26" i="2"/>
  <c r="Q26" i="2" s="1"/>
  <c r="E27" i="2"/>
  <c r="Q27" i="2" s="1"/>
  <c r="E28" i="2"/>
  <c r="Q28" i="2" s="1"/>
  <c r="E29" i="2"/>
  <c r="Q29" i="2" s="1"/>
  <c r="E30" i="2"/>
  <c r="Q30" i="2" s="1"/>
  <c r="E31" i="2"/>
  <c r="Q31" i="2" s="1"/>
  <c r="E32" i="2"/>
  <c r="Q32" i="2" s="1"/>
  <c r="E33" i="2"/>
  <c r="Q33" i="2" s="1"/>
  <c r="E34" i="2"/>
  <c r="Q34" i="2" s="1"/>
  <c r="E35" i="2"/>
  <c r="Q35" i="2" s="1"/>
  <c r="E36" i="2"/>
  <c r="Q36" i="2" s="1"/>
  <c r="E37" i="2"/>
  <c r="Q37" i="2" s="1"/>
  <c r="E38" i="2"/>
  <c r="Q38" i="2" s="1"/>
  <c r="E39" i="2"/>
  <c r="Q39" i="2" s="1"/>
  <c r="E40" i="2"/>
  <c r="Q40" i="2" s="1"/>
  <c r="E41" i="2"/>
  <c r="Q41" i="2" s="1"/>
  <c r="E42" i="2"/>
  <c r="Q42" i="2" s="1"/>
  <c r="E43" i="2"/>
  <c r="Q43" i="2" s="1"/>
  <c r="E44" i="2"/>
  <c r="Q44" i="2" s="1"/>
  <c r="E45" i="2"/>
  <c r="Q45" i="2" s="1"/>
  <c r="E46" i="2"/>
  <c r="Q46" i="2" s="1"/>
  <c r="E47" i="2"/>
  <c r="Q47" i="2" s="1"/>
  <c r="E48" i="2"/>
  <c r="Q48" i="2" s="1"/>
  <c r="E49" i="2"/>
  <c r="Q49" i="2" s="1"/>
  <c r="E50" i="2"/>
  <c r="Q50" i="2" s="1"/>
  <c r="E51" i="2"/>
  <c r="Q51" i="2" s="1"/>
  <c r="E52" i="2"/>
  <c r="Q52" i="2" s="1"/>
  <c r="J38" i="2"/>
  <c r="M70" i="4" s="1"/>
  <c r="T70" i="4"/>
  <c r="J11" i="2"/>
  <c r="M24" i="4"/>
  <c r="T24" i="4"/>
  <c r="N97" i="4"/>
  <c r="R97" i="4" s="1"/>
  <c r="O97" i="4"/>
  <c r="S97" i="4" s="1"/>
  <c r="J51" i="2"/>
  <c r="M95" i="4" s="1"/>
  <c r="N94" i="4"/>
  <c r="R94" i="4" s="1"/>
  <c r="O94" i="4"/>
  <c r="S94" i="4" s="1"/>
  <c r="J49" i="2"/>
  <c r="M93" i="4" s="1"/>
  <c r="J48" i="2"/>
  <c r="M91" i="4" s="1"/>
  <c r="N90" i="4"/>
  <c r="R90" i="4" s="1"/>
  <c r="O90" i="4"/>
  <c r="S90" i="4" s="1"/>
  <c r="N89" i="4"/>
  <c r="R89" i="4" s="1"/>
  <c r="O89" i="4"/>
  <c r="S89" i="4" s="1"/>
  <c r="J45" i="2"/>
  <c r="M84" i="4" s="1"/>
  <c r="N78" i="4"/>
  <c r="R78" i="4" s="1"/>
  <c r="O78" i="4"/>
  <c r="S78" i="4" s="1"/>
  <c r="N77" i="4"/>
  <c r="R77" i="4" s="1"/>
  <c r="O77" i="4"/>
  <c r="N76" i="4"/>
  <c r="R76" i="4" s="1"/>
  <c r="O76" i="4"/>
  <c r="S76" i="4" s="1"/>
  <c r="N75" i="4"/>
  <c r="R75" i="4" s="1"/>
  <c r="O75" i="4"/>
  <c r="S75" i="4" s="1"/>
  <c r="J40" i="2"/>
  <c r="J39" i="2"/>
  <c r="M71" i="4" s="1"/>
  <c r="N69" i="4"/>
  <c r="R69" i="4" s="1"/>
  <c r="O69" i="4"/>
  <c r="M68" i="4"/>
  <c r="N67" i="4"/>
  <c r="R67" i="4" s="1"/>
  <c r="O67" i="4"/>
  <c r="S67" i="4" s="1"/>
  <c r="J34" i="2"/>
  <c r="M62" i="4" s="1"/>
  <c r="N62" i="4"/>
  <c r="R62" i="4" s="1"/>
  <c r="O62" i="4"/>
  <c r="S62" i="4" s="1"/>
  <c r="N61" i="4"/>
  <c r="O61" i="4"/>
  <c r="S61" i="4" s="1"/>
  <c r="N60" i="4"/>
  <c r="O60" i="4"/>
  <c r="S60" i="4" s="1"/>
  <c r="N59" i="4"/>
  <c r="R59" i="4" s="1"/>
  <c r="O59" i="4"/>
  <c r="S59" i="4" s="1"/>
  <c r="N58" i="4"/>
  <c r="R58" i="4" s="1"/>
  <c r="O58" i="4"/>
  <c r="S58" i="4" s="1"/>
  <c r="N56" i="4"/>
  <c r="R56" i="4" s="1"/>
  <c r="O56" i="4"/>
  <c r="S56" i="4" s="1"/>
  <c r="N55" i="4"/>
  <c r="R55" i="4" s="1"/>
  <c r="O55" i="4"/>
  <c r="S55" i="4" s="1"/>
  <c r="N54" i="4"/>
  <c r="R54" i="4" s="1"/>
  <c r="O54" i="4"/>
  <c r="J25" i="2"/>
  <c r="M53" i="4" s="1"/>
  <c r="N50" i="4"/>
  <c r="R50" i="4" s="1"/>
  <c r="O50" i="4"/>
  <c r="J23" i="2"/>
  <c r="M46" i="4" s="1"/>
  <c r="N44" i="4"/>
  <c r="R44" i="4" s="1"/>
  <c r="O44" i="4"/>
  <c r="S44" i="4" s="1"/>
  <c r="N43" i="4"/>
  <c r="O43" i="4"/>
  <c r="S43" i="4" s="1"/>
  <c r="J20" i="2"/>
  <c r="M42" i="4" s="1"/>
  <c r="J19" i="2"/>
  <c r="M40" i="4" s="1"/>
  <c r="J18" i="2"/>
  <c r="M38" i="4" s="1"/>
  <c r="N37" i="4"/>
  <c r="R37" i="4" s="1"/>
  <c r="O37" i="4"/>
  <c r="S37" i="4" s="1"/>
  <c r="J16" i="2"/>
  <c r="M36" i="4"/>
  <c r="J15" i="2"/>
  <c r="M32" i="4" s="1"/>
  <c r="N31" i="4"/>
  <c r="R31" i="4" s="1"/>
  <c r="O31" i="4"/>
  <c r="S31" i="4" s="1"/>
  <c r="N30" i="4"/>
  <c r="R30" i="4" s="1"/>
  <c r="O30" i="4"/>
  <c r="S30" i="4" s="1"/>
  <c r="J12" i="2"/>
  <c r="M25" i="4" s="1"/>
  <c r="N23" i="4"/>
  <c r="R23" i="4" s="1"/>
  <c r="O23" i="4"/>
  <c r="S23" i="4" s="1"/>
  <c r="N22" i="4"/>
  <c r="R22" i="4" s="1"/>
  <c r="O22" i="4"/>
  <c r="S22" i="4" s="1"/>
  <c r="N21" i="4"/>
  <c r="O21" i="4"/>
  <c r="S21" i="4" s="1"/>
  <c r="J7" i="2"/>
  <c r="M20" i="4" s="1"/>
  <c r="J6" i="2"/>
  <c r="M11" i="4" s="1"/>
  <c r="J5" i="2"/>
  <c r="M8" i="4" s="1"/>
  <c r="N6" i="4"/>
  <c r="R6" i="4" s="1"/>
  <c r="O6" i="4"/>
  <c r="J3" i="2"/>
  <c r="M5" i="4" s="1"/>
  <c r="J52" i="2"/>
  <c r="M97" i="4" s="1"/>
  <c r="K97" i="4"/>
  <c r="K96" i="4"/>
  <c r="K95" i="4"/>
  <c r="J50" i="2"/>
  <c r="M94" i="4" s="1"/>
  <c r="K94" i="4"/>
  <c r="K93" i="4"/>
  <c r="K92" i="4"/>
  <c r="K91" i="4"/>
  <c r="J47" i="2"/>
  <c r="M90" i="4" s="1"/>
  <c r="K90" i="4"/>
  <c r="J46" i="2"/>
  <c r="M89" i="4" s="1"/>
  <c r="K89" i="4"/>
  <c r="K88" i="4"/>
  <c r="K87" i="4"/>
  <c r="K86" i="4"/>
  <c r="K85" i="4"/>
  <c r="K84" i="4"/>
  <c r="K83" i="4"/>
  <c r="K82" i="4"/>
  <c r="K81" i="4"/>
  <c r="K80" i="4"/>
  <c r="K79" i="4"/>
  <c r="J44" i="2"/>
  <c r="M78" i="4" s="1"/>
  <c r="K78" i="4"/>
  <c r="J43" i="2"/>
  <c r="M77" i="4" s="1"/>
  <c r="K77" i="4"/>
  <c r="J42" i="2"/>
  <c r="M76" i="4" s="1"/>
  <c r="K76" i="4"/>
  <c r="J41" i="2"/>
  <c r="M75" i="4" s="1"/>
  <c r="K75" i="4"/>
  <c r="K74" i="4"/>
  <c r="K73" i="4"/>
  <c r="K72" i="4"/>
  <c r="K71" i="4"/>
  <c r="K70" i="4"/>
  <c r="J37" i="2"/>
  <c r="M69" i="4" s="1"/>
  <c r="K69" i="4"/>
  <c r="K68" i="4"/>
  <c r="J35" i="2"/>
  <c r="M67" i="4" s="1"/>
  <c r="K67" i="4"/>
  <c r="K66" i="4"/>
  <c r="K65" i="4"/>
  <c r="K64" i="4"/>
  <c r="K63" i="4"/>
  <c r="K62" i="4"/>
  <c r="J33" i="2"/>
  <c r="M61" i="4" s="1"/>
  <c r="K61" i="4"/>
  <c r="J32" i="2"/>
  <c r="M60" i="4" s="1"/>
  <c r="L60" i="4"/>
  <c r="K60" i="4"/>
  <c r="J31" i="2"/>
  <c r="M59" i="4" s="1"/>
  <c r="K59" i="4"/>
  <c r="J30" i="2"/>
  <c r="M58" i="4" s="1"/>
  <c r="K58" i="4"/>
  <c r="J29" i="2"/>
  <c r="M57" i="4" s="1"/>
  <c r="K57" i="4"/>
  <c r="J28" i="2"/>
  <c r="M56" i="4" s="1"/>
  <c r="K56" i="4"/>
  <c r="J27" i="2"/>
  <c r="M55" i="4" s="1"/>
  <c r="K55" i="4"/>
  <c r="J26" i="2"/>
  <c r="M54" i="4" s="1"/>
  <c r="K54" i="4"/>
  <c r="K53" i="4"/>
  <c r="K52" i="4"/>
  <c r="K51" i="4"/>
  <c r="J24" i="2"/>
  <c r="M50" i="4" s="1"/>
  <c r="K50" i="4"/>
  <c r="K49" i="4"/>
  <c r="K48" i="4"/>
  <c r="K47" i="4"/>
  <c r="K46" i="4"/>
  <c r="K45" i="4"/>
  <c r="J22" i="2"/>
  <c r="M44" i="4" s="1"/>
  <c r="K44" i="4"/>
  <c r="J21" i="2"/>
  <c r="M43" i="4" s="1"/>
  <c r="K43" i="4"/>
  <c r="K42" i="4"/>
  <c r="N42" i="4" s="1"/>
  <c r="O42" i="4" s="1"/>
  <c r="S42" i="4" s="1"/>
  <c r="L41" i="4"/>
  <c r="K41" i="4"/>
  <c r="K40" i="4"/>
  <c r="K39" i="4"/>
  <c r="K38" i="4"/>
  <c r="J17" i="2"/>
  <c r="M37" i="4" s="1"/>
  <c r="L37" i="4"/>
  <c r="K37" i="4"/>
  <c r="K36" i="4"/>
  <c r="K35" i="4"/>
  <c r="K34" i="4"/>
  <c r="L33" i="4"/>
  <c r="K33" i="4"/>
  <c r="K32" i="4"/>
  <c r="J14" i="2"/>
  <c r="M31" i="4" s="1"/>
  <c r="K31" i="4"/>
  <c r="J13" i="2"/>
  <c r="M30" i="4" s="1"/>
  <c r="K30" i="4"/>
  <c r="L29" i="4"/>
  <c r="K29" i="4"/>
  <c r="L28" i="4"/>
  <c r="K28" i="4"/>
  <c r="K27" i="4"/>
  <c r="K26" i="4"/>
  <c r="K25" i="4"/>
  <c r="L24" i="4"/>
  <c r="K24" i="4"/>
  <c r="J10" i="2"/>
  <c r="M23" i="4" s="1"/>
  <c r="K23" i="4"/>
  <c r="J9" i="2"/>
  <c r="M22" i="4" s="1"/>
  <c r="K22" i="4"/>
  <c r="J8" i="2"/>
  <c r="M21" i="4" s="1"/>
  <c r="K21" i="4"/>
  <c r="L20" i="4"/>
  <c r="K20" i="4"/>
  <c r="K19" i="4"/>
  <c r="K18" i="4"/>
  <c r="K17" i="4"/>
  <c r="L16" i="4"/>
  <c r="K16" i="4"/>
  <c r="K15" i="4"/>
  <c r="K14" i="4"/>
  <c r="K13" i="4"/>
  <c r="L12" i="4"/>
  <c r="K12" i="4"/>
  <c r="L11" i="4"/>
  <c r="K11" i="4"/>
  <c r="K10" i="4"/>
  <c r="K9" i="4"/>
  <c r="K8" i="4"/>
  <c r="L7" i="4"/>
  <c r="K7" i="4"/>
  <c r="J4" i="2"/>
  <c r="M6" i="4" s="1"/>
  <c r="K6" i="4"/>
  <c r="K5" i="4"/>
  <c r="K4" i="4"/>
  <c r="L3" i="4"/>
  <c r="K3" i="4"/>
  <c r="C102" i="4"/>
  <c r="L95" i="4" s="1"/>
  <c r="F96" i="4"/>
  <c r="T96" i="4" s="1"/>
  <c r="F93" i="4"/>
  <c r="T93" i="4" s="1"/>
  <c r="F88" i="4"/>
  <c r="T88" i="4" s="1"/>
  <c r="F80" i="4"/>
  <c r="T80" i="4" s="1"/>
  <c r="F81" i="4"/>
  <c r="T81" i="4" s="1"/>
  <c r="F82" i="4"/>
  <c r="T82" i="4" s="1"/>
  <c r="F83" i="4"/>
  <c r="T83" i="4" s="1"/>
  <c r="F84" i="4"/>
  <c r="T84" i="4" s="1"/>
  <c r="F85" i="4"/>
  <c r="T85" i="4" s="1"/>
  <c r="F86" i="4"/>
  <c r="T86" i="4" s="1"/>
  <c r="F87" i="4"/>
  <c r="T87" i="4" s="1"/>
  <c r="F73" i="4"/>
  <c r="T73" i="4" s="1"/>
  <c r="F74" i="4"/>
  <c r="T74" i="4" s="1"/>
  <c r="F63" i="4"/>
  <c r="T63" i="4" s="1"/>
  <c r="F64" i="4"/>
  <c r="T64" i="4" s="1"/>
  <c r="F65" i="4"/>
  <c r="T65" i="4" s="1"/>
  <c r="F66" i="4"/>
  <c r="T66" i="4" s="1"/>
  <c r="F52" i="4"/>
  <c r="T52" i="4" s="1"/>
  <c r="F53" i="4"/>
  <c r="T53" i="4" s="1"/>
  <c r="F46" i="4"/>
  <c r="T46" i="4" s="1"/>
  <c r="F47" i="4"/>
  <c r="T47" i="4" s="1"/>
  <c r="F48" i="4"/>
  <c r="T48" i="4" s="1"/>
  <c r="F49" i="4"/>
  <c r="T49" i="4" s="1"/>
  <c r="F42" i="4"/>
  <c r="T42" i="4" s="1"/>
  <c r="F40" i="4"/>
  <c r="T40" i="4" s="1"/>
  <c r="F33" i="4"/>
  <c r="T33" i="4" s="1"/>
  <c r="F34" i="4"/>
  <c r="T34" i="4" s="1"/>
  <c r="F35" i="4"/>
  <c r="T35" i="4" s="1"/>
  <c r="F26" i="4"/>
  <c r="T26" i="4" s="1"/>
  <c r="F27" i="4"/>
  <c r="T27" i="4" s="1"/>
  <c r="F28" i="4"/>
  <c r="T28" i="4" s="1"/>
  <c r="F29" i="4"/>
  <c r="T29" i="4" s="1"/>
  <c r="F20" i="4"/>
  <c r="T20" i="4" s="1"/>
  <c r="F19" i="4"/>
  <c r="T19" i="4" s="1"/>
  <c r="F18" i="4"/>
  <c r="T18" i="4" s="1"/>
  <c r="F17" i="4"/>
  <c r="T17" i="4" s="1"/>
  <c r="F16" i="4"/>
  <c r="T16" i="4" s="1"/>
  <c r="F15" i="4"/>
  <c r="T15" i="4" s="1"/>
  <c r="F14" i="4"/>
  <c r="T14" i="4" s="1"/>
  <c r="F13" i="4"/>
  <c r="T13" i="4" s="1"/>
  <c r="F10" i="4"/>
  <c r="T10" i="4" s="1"/>
  <c r="F11" i="4"/>
  <c r="T11" i="4" s="1"/>
  <c r="F8" i="4"/>
  <c r="T8" i="4" s="1"/>
  <c r="F5" i="4"/>
  <c r="T5" i="4" s="1"/>
  <c r="F4" i="4"/>
  <c r="T4" i="4" s="1"/>
  <c r="F97" i="4"/>
  <c r="T97" i="4" s="1"/>
  <c r="F95" i="4"/>
  <c r="T95" i="4" s="1"/>
  <c r="F94" i="4"/>
  <c r="T94" i="4" s="1"/>
  <c r="F92" i="4"/>
  <c r="T92" i="4" s="1"/>
  <c r="F91" i="4"/>
  <c r="T91" i="4" s="1"/>
  <c r="F90" i="4"/>
  <c r="T90" i="4" s="1"/>
  <c r="F89" i="4"/>
  <c r="T89" i="4" s="1"/>
  <c r="F79" i="4"/>
  <c r="T79" i="4" s="1"/>
  <c r="F78" i="4"/>
  <c r="T78" i="4" s="1"/>
  <c r="F77" i="4"/>
  <c r="T77" i="4" s="1"/>
  <c r="F76" i="4"/>
  <c r="T76" i="4" s="1"/>
  <c r="F75" i="4"/>
  <c r="T75" i="4" s="1"/>
  <c r="F72" i="4"/>
  <c r="T72" i="4" s="1"/>
  <c r="F71" i="4"/>
  <c r="T71" i="4" s="1"/>
  <c r="F69" i="4"/>
  <c r="T69" i="4" s="1"/>
  <c r="F68" i="4"/>
  <c r="T68" i="4" s="1"/>
  <c r="F67" i="4"/>
  <c r="T67" i="4" s="1"/>
  <c r="F62" i="4"/>
  <c r="T62" i="4" s="1"/>
  <c r="F61" i="4"/>
  <c r="T61" i="4" s="1"/>
  <c r="F60" i="4"/>
  <c r="T60" i="4" s="1"/>
  <c r="F59" i="4"/>
  <c r="T59" i="4" s="1"/>
  <c r="F58" i="4"/>
  <c r="T58" i="4" s="1"/>
  <c r="F57" i="4"/>
  <c r="T57" i="4" s="1"/>
  <c r="F56" i="4"/>
  <c r="T56" i="4" s="1"/>
  <c r="F55" i="4"/>
  <c r="T55" i="4" s="1"/>
  <c r="F54" i="4"/>
  <c r="T54" i="4" s="1"/>
  <c r="F51" i="4"/>
  <c r="T51" i="4" s="1"/>
  <c r="F50" i="4"/>
  <c r="T50" i="4" s="1"/>
  <c r="F45" i="4"/>
  <c r="T45" i="4" s="1"/>
  <c r="F44" i="4"/>
  <c r="T44" i="4" s="1"/>
  <c r="F43" i="4"/>
  <c r="T43" i="4" s="1"/>
  <c r="F41" i="4"/>
  <c r="T41" i="4" s="1"/>
  <c r="F39" i="4"/>
  <c r="T39" i="4" s="1"/>
  <c r="F38" i="4"/>
  <c r="T38" i="4" s="1"/>
  <c r="F37" i="4"/>
  <c r="T37" i="4" s="1"/>
  <c r="F36" i="4"/>
  <c r="T36" i="4" s="1"/>
  <c r="F32" i="4"/>
  <c r="T32" i="4" s="1"/>
  <c r="F31" i="4"/>
  <c r="T31" i="4" s="1"/>
  <c r="F30" i="4"/>
  <c r="T30" i="4" s="1"/>
  <c r="F25" i="4"/>
  <c r="T25" i="4" s="1"/>
  <c r="F23" i="4"/>
  <c r="T23" i="4" s="1"/>
  <c r="F22" i="4"/>
  <c r="T22" i="4" s="1"/>
  <c r="F21" i="4"/>
  <c r="T21" i="4" s="1"/>
  <c r="F12" i="4"/>
  <c r="T12" i="4" s="1"/>
  <c r="F9" i="4"/>
  <c r="T9" i="4" s="1"/>
  <c r="F7" i="4"/>
  <c r="T7" i="4" s="1"/>
  <c r="F6" i="4"/>
  <c r="T6" i="4" s="1"/>
  <c r="J99" i="4"/>
  <c r="I99" i="4"/>
  <c r="H99" i="4"/>
  <c r="G99" i="4"/>
  <c r="F3" i="4"/>
  <c r="T3" i="4" s="1"/>
  <c r="E99" i="4"/>
  <c r="D99" i="4"/>
  <c r="U54" i="2"/>
  <c r="T54" i="2"/>
  <c r="F54" i="2"/>
  <c r="D54" i="2"/>
  <c r="C54" i="2"/>
  <c r="L53" i="4" l="1"/>
  <c r="L68" i="4"/>
  <c r="L72" i="4"/>
  <c r="L80" i="4"/>
  <c r="L90" i="4"/>
  <c r="W36" i="2"/>
  <c r="W3" i="2"/>
  <c r="L77" i="4"/>
  <c r="L50" i="4"/>
  <c r="L54" i="4"/>
  <c r="N57" i="4"/>
  <c r="L65" i="4"/>
  <c r="L69" i="4"/>
  <c r="L87" i="4"/>
  <c r="L4" i="4"/>
  <c r="L8" i="4"/>
  <c r="L25" i="4"/>
  <c r="L42" i="4"/>
  <c r="L46" i="4"/>
  <c r="L96" i="4"/>
  <c r="F99" i="4"/>
  <c r="L18" i="4"/>
  <c r="L22" i="4"/>
  <c r="L34" i="4"/>
  <c r="L38" i="4"/>
  <c r="L58" i="4"/>
  <c r="L66" i="4"/>
  <c r="L75" i="4"/>
  <c r="L83" i="4"/>
  <c r="L88" i="4"/>
  <c r="L5" i="4"/>
  <c r="L14" i="4"/>
  <c r="L47" i="4"/>
  <c r="L51" i="4"/>
  <c r="L93" i="4"/>
  <c r="L97" i="4"/>
  <c r="L10" i="4"/>
  <c r="L19" i="4"/>
  <c r="L27" i="4"/>
  <c r="L31" i="4"/>
  <c r="L35" i="4"/>
  <c r="L62" i="4"/>
  <c r="L71" i="4"/>
  <c r="L79" i="4"/>
  <c r="L84" i="4"/>
  <c r="W26" i="2"/>
  <c r="W18" i="2"/>
  <c r="W9" i="2"/>
  <c r="W5" i="2"/>
  <c r="L15" i="4"/>
  <c r="L40" i="4"/>
  <c r="L44" i="4"/>
  <c r="L48" i="4"/>
  <c r="L56" i="4"/>
  <c r="L94" i="4"/>
  <c r="N11" i="4"/>
  <c r="R11" i="4" s="1"/>
  <c r="Q3" i="4"/>
  <c r="O20" i="4"/>
  <c r="S20" i="4" s="1"/>
  <c r="M85" i="4"/>
  <c r="N85" i="4" s="1"/>
  <c r="O85" i="4" s="1"/>
  <c r="S85" i="4" s="1"/>
  <c r="M52" i="4"/>
  <c r="M86" i="4"/>
  <c r="M87" i="4"/>
  <c r="N87" i="4" s="1"/>
  <c r="O87" i="4" s="1"/>
  <c r="S87" i="4" s="1"/>
  <c r="M88" i="4"/>
  <c r="M48" i="4"/>
  <c r="O48" i="4" s="1"/>
  <c r="S48" i="4" s="1"/>
  <c r="W15" i="2"/>
  <c r="W14" i="2"/>
  <c r="W41" i="2"/>
  <c r="W37" i="2"/>
  <c r="W32" i="2"/>
  <c r="W50" i="2"/>
  <c r="W11" i="2"/>
  <c r="W43" i="2"/>
  <c r="W6" i="2"/>
  <c r="Q43" i="4"/>
  <c r="U43" i="4" s="1"/>
  <c r="W39" i="2"/>
  <c r="Q77" i="4"/>
  <c r="U77" i="4" s="1"/>
  <c r="M92" i="4"/>
  <c r="N92" i="4" s="1"/>
  <c r="O92" i="4" s="1"/>
  <c r="S92" i="4" s="1"/>
  <c r="M47" i="4"/>
  <c r="O47" i="4" s="1"/>
  <c r="M51" i="4"/>
  <c r="N51" i="4" s="1"/>
  <c r="Q56" i="4"/>
  <c r="U56" i="4" s="1"/>
  <c r="Q75" i="4"/>
  <c r="U75" i="4" s="1"/>
  <c r="W28" i="2"/>
  <c r="W10" i="2"/>
  <c r="N53" i="4"/>
  <c r="R53" i="4" s="1"/>
  <c r="M49" i="4"/>
  <c r="M79" i="4"/>
  <c r="N79" i="4" s="1"/>
  <c r="M96" i="4"/>
  <c r="O96" i="4" s="1"/>
  <c r="S96" i="4" s="1"/>
  <c r="X54" i="2"/>
  <c r="W19" i="2"/>
  <c r="W45" i="2"/>
  <c r="W40" i="2"/>
  <c r="W35" i="2"/>
  <c r="W31" i="2"/>
  <c r="O71" i="4"/>
  <c r="S71" i="4" s="1"/>
  <c r="Q6" i="4"/>
  <c r="U6" i="4" s="1"/>
  <c r="M33" i="4"/>
  <c r="M45" i="4"/>
  <c r="W21" i="2"/>
  <c r="Q69" i="4"/>
  <c r="U69" i="4" s="1"/>
  <c r="Q76" i="4"/>
  <c r="U76" i="4" s="1"/>
  <c r="M81" i="4"/>
  <c r="N81" i="4" s="1"/>
  <c r="M9" i="4"/>
  <c r="N9" i="4" s="1"/>
  <c r="R9" i="4" s="1"/>
  <c r="W27" i="2"/>
  <c r="W24" i="2"/>
  <c r="W20" i="2"/>
  <c r="R43" i="4"/>
  <c r="Q62" i="4"/>
  <c r="U62" i="4" s="1"/>
  <c r="W42" i="2"/>
  <c r="W38" i="2"/>
  <c r="W22" i="2"/>
  <c r="W7" i="2"/>
  <c r="S69" i="4"/>
  <c r="W46" i="2"/>
  <c r="W33" i="2"/>
  <c r="W30" i="2"/>
  <c r="M26" i="4"/>
  <c r="N26" i="4" s="1"/>
  <c r="R26" i="4" s="1"/>
  <c r="Q50" i="4"/>
  <c r="U50" i="4" s="1"/>
  <c r="Q54" i="4"/>
  <c r="U54" i="4" s="1"/>
  <c r="M80" i="4"/>
  <c r="N80" i="4" s="1"/>
  <c r="O80" i="4" s="1"/>
  <c r="S80" i="4" s="1"/>
  <c r="W4" i="2"/>
  <c r="M27" i="4"/>
  <c r="N27" i="4" s="1"/>
  <c r="O27" i="4" s="1"/>
  <c r="S27" i="4" s="1"/>
  <c r="Q21" i="4"/>
  <c r="U21" i="4" s="1"/>
  <c r="M28" i="4"/>
  <c r="O28" i="4" s="1"/>
  <c r="S77" i="4"/>
  <c r="M82" i="4"/>
  <c r="N82" i="4" s="1"/>
  <c r="W52" i="2"/>
  <c r="W49" i="2"/>
  <c r="W23" i="2"/>
  <c r="W16" i="2"/>
  <c r="W13" i="2"/>
  <c r="W48" i="2"/>
  <c r="W44" i="2"/>
  <c r="W29" i="2"/>
  <c r="W25" i="2"/>
  <c r="W12" i="2"/>
  <c r="N8" i="4"/>
  <c r="O8" i="4" s="1"/>
  <c r="S8" i="4" s="1"/>
  <c r="S6" i="4"/>
  <c r="Q44" i="4"/>
  <c r="U44" i="4" s="1"/>
  <c r="Q61" i="4"/>
  <c r="U61" i="4" s="1"/>
  <c r="W51" i="2"/>
  <c r="M3" i="4"/>
  <c r="N3" i="4" s="1"/>
  <c r="O3" i="4" s="1"/>
  <c r="O33" i="4"/>
  <c r="S33" i="4" s="1"/>
  <c r="R21" i="4"/>
  <c r="M29" i="4"/>
  <c r="N29" i="4" s="1"/>
  <c r="R29" i="4" s="1"/>
  <c r="W47" i="2"/>
  <c r="N40" i="4"/>
  <c r="O40" i="4" s="1"/>
  <c r="S40" i="4" s="1"/>
  <c r="O5" i="4"/>
  <c r="S5" i="4" s="1"/>
  <c r="O84" i="4"/>
  <c r="S84" i="4" s="1"/>
  <c r="M4" i="4"/>
  <c r="N4" i="4" s="1"/>
  <c r="M39" i="4"/>
  <c r="N39" i="4" s="1"/>
  <c r="R39" i="4" s="1"/>
  <c r="Q97" i="4"/>
  <c r="U97" i="4" s="1"/>
  <c r="N25" i="4"/>
  <c r="R25" i="4" s="1"/>
  <c r="N38" i="4"/>
  <c r="R38" i="4" s="1"/>
  <c r="M7" i="4"/>
  <c r="O7" i="4" s="1"/>
  <c r="S7" i="4" s="1"/>
  <c r="S50" i="4"/>
  <c r="Q67" i="4"/>
  <c r="U67" i="4" s="1"/>
  <c r="Q78" i="4"/>
  <c r="U78" i="4" s="1"/>
  <c r="M83" i="4"/>
  <c r="N83" i="4" s="1"/>
  <c r="Q89" i="4"/>
  <c r="U89" i="4" s="1"/>
  <c r="R61" i="4"/>
  <c r="Q94" i="4"/>
  <c r="U94" i="4" s="1"/>
  <c r="R57" i="4"/>
  <c r="O57" i="4"/>
  <c r="S57" i="4" s="1"/>
  <c r="R8" i="4"/>
  <c r="O95" i="4"/>
  <c r="S95" i="4" s="1"/>
  <c r="Q60" i="4"/>
  <c r="U60" i="4" s="1"/>
  <c r="R60" i="4"/>
  <c r="O93" i="4"/>
  <c r="S93" i="4" s="1"/>
  <c r="Q22" i="4"/>
  <c r="U22" i="4" s="1"/>
  <c r="Q31" i="4"/>
  <c r="U31" i="4" s="1"/>
  <c r="N88" i="4"/>
  <c r="O88" i="4" s="1"/>
  <c r="S88" i="4" s="1"/>
  <c r="M66" i="4"/>
  <c r="O66" i="4" s="1"/>
  <c r="M65" i="4"/>
  <c r="O65" i="4" s="1"/>
  <c r="M64" i="4"/>
  <c r="M63" i="4"/>
  <c r="N68" i="4"/>
  <c r="O68" i="4" s="1"/>
  <c r="S68" i="4" s="1"/>
  <c r="O24" i="4"/>
  <c r="S24" i="4" s="1"/>
  <c r="Q59" i="4"/>
  <c r="U59" i="4" s="1"/>
  <c r="Q54" i="2"/>
  <c r="R42" i="4"/>
  <c r="Q42" i="4"/>
  <c r="U42" i="4" s="1"/>
  <c r="E54" i="2"/>
  <c r="N20" i="4"/>
  <c r="L63" i="4"/>
  <c r="L67" i="4"/>
  <c r="L73" i="4"/>
  <c r="L76" i="4"/>
  <c r="L78" i="4"/>
  <c r="L81" i="4"/>
  <c r="L85" i="4"/>
  <c r="L89" i="4"/>
  <c r="L91" i="4"/>
  <c r="Q30" i="4"/>
  <c r="U30" i="4" s="1"/>
  <c r="N48" i="4"/>
  <c r="L6" i="4"/>
  <c r="L9" i="4"/>
  <c r="L13" i="4"/>
  <c r="L17" i="4"/>
  <c r="L21" i="4"/>
  <c r="L23" i="4"/>
  <c r="L26" i="4"/>
  <c r="L30" i="4"/>
  <c r="L32" i="4"/>
  <c r="L36" i="4"/>
  <c r="L39" i="4"/>
  <c r="L43" i="4"/>
  <c r="L45" i="4"/>
  <c r="L49" i="4"/>
  <c r="L52" i="4"/>
  <c r="L55" i="4"/>
  <c r="L57" i="4"/>
  <c r="L59" i="4"/>
  <c r="L61" i="4"/>
  <c r="N70" i="4"/>
  <c r="O70" i="4" s="1"/>
  <c r="S70" i="4" s="1"/>
  <c r="Q23" i="4"/>
  <c r="U23" i="4" s="1"/>
  <c r="M35" i="4"/>
  <c r="N35" i="4" s="1"/>
  <c r="M34" i="4"/>
  <c r="N34" i="4" s="1"/>
  <c r="Q37" i="4"/>
  <c r="U37" i="4" s="1"/>
  <c r="O46" i="4"/>
  <c r="S46" i="4" s="1"/>
  <c r="N52" i="4"/>
  <c r="O52" i="4" s="1"/>
  <c r="S52" i="4" s="1"/>
  <c r="Q55" i="4"/>
  <c r="U55" i="4" s="1"/>
  <c r="L64" i="4"/>
  <c r="L70" i="4"/>
  <c r="L74" i="4"/>
  <c r="L82" i="4"/>
  <c r="L86" i="4"/>
  <c r="L92" i="4"/>
  <c r="S54" i="4"/>
  <c r="Q58" i="4"/>
  <c r="U58" i="4" s="1"/>
  <c r="M74" i="4"/>
  <c r="N74" i="4" s="1"/>
  <c r="O74" i="4" s="1"/>
  <c r="S74" i="4" s="1"/>
  <c r="M73" i="4"/>
  <c r="M72" i="4"/>
  <c r="N72" i="4" s="1"/>
  <c r="Q90" i="4"/>
  <c r="U90" i="4" s="1"/>
  <c r="R54" i="2"/>
  <c r="W34" i="2"/>
  <c r="W17" i="2"/>
  <c r="M10" i="4"/>
  <c r="N10" i="4" s="1"/>
  <c r="M12" i="4"/>
  <c r="O12" i="4" s="1"/>
  <c r="M13" i="4"/>
  <c r="M14" i="4"/>
  <c r="O14" i="4" s="1"/>
  <c r="M15" i="4"/>
  <c r="O15" i="4" s="1"/>
  <c r="M16" i="4"/>
  <c r="O16" i="4" s="1"/>
  <c r="M17" i="4"/>
  <c r="M18" i="4"/>
  <c r="O18" i="4" s="1"/>
  <c r="M19" i="4"/>
  <c r="O19" i="4" s="1"/>
  <c r="M41" i="4"/>
  <c r="O41" i="4" s="1"/>
  <c r="S41" i="4" s="1"/>
  <c r="P54" i="2"/>
  <c r="W8" i="2"/>
  <c r="O54" i="2"/>
  <c r="O11" i="4" l="1"/>
  <c r="S11" i="4" s="1"/>
  <c r="R3" i="4"/>
  <c r="R85" i="4"/>
  <c r="R40" i="4"/>
  <c r="R81" i="4"/>
  <c r="O81" i="4"/>
  <c r="S81" i="4" s="1"/>
  <c r="S47" i="4"/>
  <c r="N47" i="4"/>
  <c r="R47" i="4" s="1"/>
  <c r="R79" i="4"/>
  <c r="O79" i="4"/>
  <c r="S79" i="4" s="1"/>
  <c r="R51" i="4"/>
  <c r="O51" i="4"/>
  <c r="S51" i="4" s="1"/>
  <c r="N71" i="4"/>
  <c r="R71" i="4" s="1"/>
  <c r="O53" i="4"/>
  <c r="S53" i="4" s="1"/>
  <c r="O39" i="4"/>
  <c r="S39" i="4" s="1"/>
  <c r="Q80" i="4"/>
  <c r="U80" i="4" s="1"/>
  <c r="R27" i="4"/>
  <c r="O9" i="4"/>
  <c r="S9" i="4" s="1"/>
  <c r="R80" i="4"/>
  <c r="N33" i="4"/>
  <c r="R82" i="4"/>
  <c r="O82" i="4"/>
  <c r="S82" i="4" s="1"/>
  <c r="S28" i="4"/>
  <c r="N28" i="4"/>
  <c r="R28" i="4" s="1"/>
  <c r="N93" i="4"/>
  <c r="Q93" i="4" s="1"/>
  <c r="U93" i="4" s="1"/>
  <c r="O38" i="4"/>
  <c r="S38" i="4" s="1"/>
  <c r="Q11" i="4"/>
  <c r="U11" i="4" s="1"/>
  <c r="O25" i="4"/>
  <c r="S25" i="4" s="1"/>
  <c r="O26" i="4"/>
  <c r="S26" i="4" s="1"/>
  <c r="N5" i="4"/>
  <c r="R5" i="4" s="1"/>
  <c r="O29" i="4"/>
  <c r="N84" i="4"/>
  <c r="R84" i="4" s="1"/>
  <c r="R83" i="4"/>
  <c r="O83" i="4"/>
  <c r="S83" i="4" s="1"/>
  <c r="R4" i="4"/>
  <c r="O4" i="4"/>
  <c r="S4" i="4" s="1"/>
  <c r="S66" i="4"/>
  <c r="N66" i="4"/>
  <c r="Q66" i="4" s="1"/>
  <c r="U66" i="4" s="1"/>
  <c r="N7" i="4"/>
  <c r="R7" i="4" s="1"/>
  <c r="N46" i="4"/>
  <c r="R46" i="4" s="1"/>
  <c r="R34" i="4"/>
  <c r="O34" i="4"/>
  <c r="S34" i="4" s="1"/>
  <c r="S16" i="4"/>
  <c r="N16" i="4"/>
  <c r="S14" i="4"/>
  <c r="N14" i="4"/>
  <c r="S15" i="4"/>
  <c r="N15" i="4"/>
  <c r="S12" i="4"/>
  <c r="N12" i="4"/>
  <c r="R72" i="4"/>
  <c r="O72" i="4"/>
  <c r="S72" i="4" s="1"/>
  <c r="S18" i="4"/>
  <c r="N18" i="4"/>
  <c r="R35" i="4"/>
  <c r="O35" i="4"/>
  <c r="S35" i="4" s="1"/>
  <c r="S19" i="4"/>
  <c r="N19" i="4"/>
  <c r="S65" i="4"/>
  <c r="N65" i="4"/>
  <c r="N24" i="4"/>
  <c r="N96" i="4"/>
  <c r="Q74" i="4"/>
  <c r="U74" i="4" s="1"/>
  <c r="R74" i="4"/>
  <c r="R87" i="4"/>
  <c r="Q87" i="4"/>
  <c r="U87" i="4" s="1"/>
  <c r="Q27" i="4"/>
  <c r="U27" i="4" s="1"/>
  <c r="Q85" i="4"/>
  <c r="U85" i="4" s="1"/>
  <c r="O73" i="4"/>
  <c r="S73" i="4" s="1"/>
  <c r="O91" i="4"/>
  <c r="S91" i="4" s="1"/>
  <c r="N41" i="4"/>
  <c r="R88" i="4"/>
  <c r="Q88" i="4"/>
  <c r="U88" i="4" s="1"/>
  <c r="Q40" i="4"/>
  <c r="U40" i="4" s="1"/>
  <c r="O49" i="4"/>
  <c r="S49" i="4" s="1"/>
  <c r="W54" i="2"/>
  <c r="R70" i="4"/>
  <c r="Q70" i="4"/>
  <c r="U70" i="4" s="1"/>
  <c r="O17" i="4"/>
  <c r="S17" i="4" s="1"/>
  <c r="R48" i="4"/>
  <c r="Q48" i="4"/>
  <c r="U48" i="4" s="1"/>
  <c r="Q33" i="4"/>
  <c r="U33" i="4" s="1"/>
  <c r="R33" i="4"/>
  <c r="O86" i="4"/>
  <c r="S86" i="4" s="1"/>
  <c r="R10" i="4"/>
  <c r="O10" i="4"/>
  <c r="S10" i="4" s="1"/>
  <c r="O45" i="4"/>
  <c r="S45" i="4" s="1"/>
  <c r="R52" i="4"/>
  <c r="Q52" i="4"/>
  <c r="U52" i="4" s="1"/>
  <c r="O13" i="4"/>
  <c r="S13" i="4" s="1"/>
  <c r="R68" i="4"/>
  <c r="Q68" i="4"/>
  <c r="U68" i="4" s="1"/>
  <c r="N95" i="4"/>
  <c r="Q8" i="4"/>
  <c r="U8" i="4" s="1"/>
  <c r="O63" i="4"/>
  <c r="S63" i="4" s="1"/>
  <c r="O64" i="4"/>
  <c r="S64" i="4" s="1"/>
  <c r="R92" i="4"/>
  <c r="Q92" i="4"/>
  <c r="U92" i="4" s="1"/>
  <c r="O36" i="4"/>
  <c r="S36" i="4" s="1"/>
  <c r="R20" i="4"/>
  <c r="Q20" i="4"/>
  <c r="U20" i="4" s="1"/>
  <c r="O32" i="4"/>
  <c r="S32" i="4" s="1"/>
  <c r="Q57" i="4"/>
  <c r="U57" i="4" s="1"/>
  <c r="Q71" i="4" l="1"/>
  <c r="U71" i="4" s="1"/>
  <c r="N86" i="4"/>
  <c r="R93" i="4"/>
  <c r="Q28" i="4"/>
  <c r="U28" i="4" s="1"/>
  <c r="Q5" i="4"/>
  <c r="U5" i="4" s="1"/>
  <c r="Q51" i="4"/>
  <c r="U51" i="4" s="1"/>
  <c r="Q81" i="4"/>
  <c r="U81" i="4" s="1"/>
  <c r="Q47" i="4"/>
  <c r="U47" i="4" s="1"/>
  <c r="Q53" i="4"/>
  <c r="U53" i="4" s="1"/>
  <c r="Q7" i="4"/>
  <c r="U7" i="4" s="1"/>
  <c r="Q82" i="4"/>
  <c r="U82" i="4" s="1"/>
  <c r="Q84" i="4"/>
  <c r="U84" i="4" s="1"/>
  <c r="Q38" i="4"/>
  <c r="U38" i="4" s="1"/>
  <c r="Q79" i="4"/>
  <c r="U79" i="4" s="1"/>
  <c r="Q25" i="4"/>
  <c r="U25" i="4" s="1"/>
  <c r="Q39" i="4"/>
  <c r="U39" i="4" s="1"/>
  <c r="Q4" i="4"/>
  <c r="U4" i="4" s="1"/>
  <c r="Q9" i="4"/>
  <c r="U9" i="4" s="1"/>
  <c r="R66" i="4"/>
  <c r="Q26" i="4"/>
  <c r="U26" i="4" s="1"/>
  <c r="Q46" i="4"/>
  <c r="U46" i="4" s="1"/>
  <c r="S29" i="4"/>
  <c r="Q29" i="4"/>
  <c r="U29" i="4" s="1"/>
  <c r="S3" i="4"/>
  <c r="U3" i="4"/>
  <c r="N63" i="4"/>
  <c r="Q63" i="4" s="1"/>
  <c r="U63" i="4" s="1"/>
  <c r="N45" i="4"/>
  <c r="R45" i="4" s="1"/>
  <c r="Q83" i="4"/>
  <c r="U83" i="4" s="1"/>
  <c r="N91" i="4"/>
  <c r="Q91" i="4" s="1"/>
  <c r="U91" i="4" s="1"/>
  <c r="R41" i="4"/>
  <c r="Q41" i="4"/>
  <c r="U41" i="4" s="1"/>
  <c r="R14" i="4"/>
  <c r="Q14" i="4"/>
  <c r="U14" i="4" s="1"/>
  <c r="Q10" i="4"/>
  <c r="U10" i="4" s="1"/>
  <c r="R19" i="4"/>
  <c r="Q19" i="4"/>
  <c r="U19" i="4" s="1"/>
  <c r="Q72" i="4"/>
  <c r="U72" i="4" s="1"/>
  <c r="W55" i="2"/>
  <c r="N36" i="4"/>
  <c r="N17" i="4"/>
  <c r="N73" i="4"/>
  <c r="Q16" i="4"/>
  <c r="U16" i="4" s="1"/>
  <c r="R16" i="4"/>
  <c r="R95" i="4"/>
  <c r="Q95" i="4"/>
  <c r="U95" i="4" s="1"/>
  <c r="R24" i="4"/>
  <c r="Q24" i="4"/>
  <c r="U24" i="4" s="1"/>
  <c r="R12" i="4"/>
  <c r="Q12" i="4"/>
  <c r="U12" i="4" s="1"/>
  <c r="N49" i="4"/>
  <c r="Q35" i="4"/>
  <c r="U35" i="4" s="1"/>
  <c r="R15" i="4"/>
  <c r="Q15" i="4"/>
  <c r="U15" i="4" s="1"/>
  <c r="R86" i="4"/>
  <c r="Q86" i="4"/>
  <c r="U86" i="4" s="1"/>
  <c r="N32" i="4"/>
  <c r="N64" i="4"/>
  <c r="N13" i="4"/>
  <c r="R96" i="4"/>
  <c r="Q96" i="4"/>
  <c r="U96" i="4" s="1"/>
  <c r="Q65" i="4"/>
  <c r="U65" i="4" s="1"/>
  <c r="R65" i="4"/>
  <c r="R18" i="4"/>
  <c r="Q18" i="4"/>
  <c r="U18" i="4" s="1"/>
  <c r="Q34" i="4"/>
  <c r="U34" i="4" s="1"/>
  <c r="Q45" i="4" l="1"/>
  <c r="U45" i="4" s="1"/>
  <c r="R91" i="4"/>
  <c r="R63" i="4"/>
  <c r="R36" i="4"/>
  <c r="Q36" i="4"/>
  <c r="U36" i="4" s="1"/>
  <c r="R64" i="4"/>
  <c r="Q64" i="4"/>
  <c r="U64" i="4" s="1"/>
  <c r="Q13" i="4"/>
  <c r="U13" i="4" s="1"/>
  <c r="R13" i="4"/>
  <c r="Q32" i="4"/>
  <c r="U32" i="4" s="1"/>
  <c r="R32" i="4"/>
  <c r="R49" i="4"/>
  <c r="Q49" i="4"/>
  <c r="U49" i="4" s="1"/>
  <c r="Q73" i="4"/>
  <c r="U73" i="4" s="1"/>
  <c r="R73" i="4"/>
  <c r="R17" i="4"/>
  <c r="Q17" i="4"/>
  <c r="U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36" authorId="0" shapeId="0" xr:uid="{00000000-0006-0000-0000-000001000000}">
      <text>
        <r>
          <rPr>
            <sz val="10"/>
            <color indexed="81"/>
            <rFont val="Calibri"/>
            <family val="2"/>
          </rPr>
          <t>Only one district, and it was uncontested. Used the total votes for president as a proxy.</t>
        </r>
      </text>
    </comment>
  </commentList>
</comments>
</file>

<file path=xl/sharedStrings.xml><?xml version="1.0" encoding="utf-8"?>
<sst xmlns="http://schemas.openxmlformats.org/spreadsheetml/2006/main" count="691" uniqueCount="200">
  <si>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</si>
  <si>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</si>
  <si>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</si>
  <si>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</si>
  <si>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</si>
  <si>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</si>
  <si>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</si>
  <si>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</si>
  <si>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</si>
  <si>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</si>
  <si>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</si>
  <si>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</si>
  <si>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</si>
  <si>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</si>
  <si>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</si>
  <si>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>Actual Seats</t>
  </si>
  <si>
    <t>REP</t>
  </si>
  <si>
    <t>DEM</t>
  </si>
  <si>
    <t>OTH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</si>
  <si>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</si>
  <si>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</si>
  <si>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</si>
  <si>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</si>
  <si>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</si>
  <si>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</si>
  <si>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</si>
  <si>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</si>
  <si>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</si>
  <si>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</si>
  <si>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</si>
  <si>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</si>
  <si>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</si>
  <si>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</si>
  <si>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</si>
  <si>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</si>
  <si>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</si>
  <si>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</si>
  <si>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</si>
  <si>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</si>
  <si>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</si>
  <si>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</si>
  <si>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</si>
  <si>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</si>
  <si>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</si>
  <si>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</si>
  <si>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</si>
  <si>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</si>
  <si>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</si>
  <si>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</si>
  <si>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</si>
  <si>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</si>
  <si>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</si>
  <si>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</si>
  <si>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</si>
  <si>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</si>
  <si>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</si>
  <si>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</si>
  <si>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</si>
  <si>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</si>
  <si>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</si>
  <si>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</si>
  <si>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</si>
  <si>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</si>
  <si>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</si>
  <si>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</si>
  <si>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</si>
  <si>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</si>
  <si>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</si>
  <si>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</si>
  <si>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</si>
  <si>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</si>
  <si>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</si>
  <si>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</si>
  <si>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</si>
  <si>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</si>
  <si>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</si>
  <si>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</si>
  <si>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</si>
  <si>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</si>
  <si>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</si>
  <si>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</si>
  <si>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</si>
  <si>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</si>
  <si>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</si>
  <si>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</si>
  <si>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</si>
  <si>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</si>
  <si>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</si>
  <si>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</si>
  <si>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</si>
  <si>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</si>
  <si>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</si>
  <si>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</si>
  <si>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</si>
  <si>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</si>
  <si>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</si>
  <si>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</si>
  <si>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</si>
  <si>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</si>
  <si>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</si>
  <si>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</si>
  <si>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</si>
  <si>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</si>
  <si>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</si>
  <si>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</si>
  <si>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</si>
  <si>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</si>
  <si>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</si>
  <si>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</si>
  <si>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</si>
  <si>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TOT</t>
  </si>
  <si>
    <t>Uncontested</t>
  </si>
  <si>
    <t>Contested</t>
  </si>
  <si>
    <t>TOT3</t>
  </si>
  <si>
    <t>REP3</t>
  </si>
  <si>
    <t>DEM3</t>
  </si>
  <si>
    <t>AVG Votes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</si>
  <si>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</si>
  <si>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</si>
  <si>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</si>
  <si>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</si>
  <si>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</si>
  <si>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</si>
  <si>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</si>
  <si>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</si>
  <si>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</si>
  <si>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</si>
  <si>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</si>
  <si>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</si>
  <si>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7th</t>
  </si>
  <si>
    <t>3rd</t>
  </si>
  <si>
    <t>8th</t>
  </si>
  <si>
    <t>13th</t>
  </si>
  <si>
    <t>15th</t>
  </si>
  <si>
    <t>29th</t>
  </si>
  <si>
    <t>40th</t>
  </si>
  <si>
    <t>44th</t>
  </si>
  <si>
    <t>5th</t>
  </si>
  <si>
    <t>4th</t>
  </si>
  <si>
    <t>20th</t>
  </si>
  <si>
    <t>24th</t>
  </si>
  <si>
    <t>10th</t>
  </si>
  <si>
    <t>6th</t>
  </si>
  <si>
    <t>2nd</t>
  </si>
  <si>
    <t>11th</t>
  </si>
  <si>
    <t>17th</t>
  </si>
  <si>
    <t>19th</t>
  </si>
  <si>
    <t>12th</t>
  </si>
  <si>
    <t>32nd</t>
  </si>
  <si>
    <t>34th</t>
  </si>
  <si>
    <t>37th</t>
  </si>
  <si>
    <t>46th</t>
  </si>
  <si>
    <t>Votes not reported.</t>
  </si>
  <si>
    <t>9th</t>
  </si>
  <si>
    <t>14th</t>
  </si>
  <si>
    <t>16th</t>
  </si>
  <si>
    <t>Note: Democratic-Farmer-Laborer party.</t>
  </si>
  <si>
    <t>18th</t>
  </si>
  <si>
    <t>36th</t>
  </si>
  <si>
    <t>NB. "Republican, Tax Revolt" party in the 2nd.</t>
  </si>
  <si>
    <t>Grand Total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</si>
  <si>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</si>
  <si>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</si>
  <si>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</si>
  <si>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</si>
  <si>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</si>
  <si>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</si>
  <si>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</si>
  <si>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</si>
  <si>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</si>
  <si>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</si>
  <si>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</si>
  <si>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</si>
  <si>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</si>
  <si>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</si>
  <si>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</si>
  <si>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</si>
  <si>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</si>
  <si>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</si>
  <si>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</si>
  <si>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</si>
  <si>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</si>
  <si>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</si>
  <si>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 xml:space="preserve">         Percent Shares</t>
  </si>
  <si>
    <t>VOTE_%</t>
  </si>
  <si>
    <t>SEAT_%</t>
  </si>
  <si>
    <t>count</t>
  </si>
  <si>
    <t>average</t>
  </si>
  <si>
    <t>threshold</t>
  </si>
  <si>
    <t>Super small # =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</si>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</sst>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4" fillId="2" borderId="0" xfId="0" applyFont="1" applyFill="1"/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3" fillId="0" borderId="1" xfId="0" applyFont="1" applyBorder="1"/>
    <xf numFmtId="0" fontId="0" fillId="0" borderId="0" xfId="0" applyFill="1"/>
    <xf numFmtId="3" fontId="6" fillId="0" borderId="0" xfId="0" applyNumberFormat="1" applyFont="1"/>
    <xf numFmtId="0" fontId="3" fillId="0" borderId="1" xfId="0" applyFont="1" applyFill="1" applyBorder="1"/>
    <xf numFmtId="3" fontId="3" fillId="0" borderId="1" xfId="0" applyNumberFormat="1" applyFont="1" applyFill="1" applyBorder="1"/>
    <xf numFmtId="3" fontId="4" fillId="2" borderId="0" xfId="0" applyNumberFormat="1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3" fontId="6" fillId="0" borderId="0" xfId="0" applyNumberFormat="1" applyFont="1" applyBorder="1"/>
    <xf numFmtId="0" fontId="3" fillId="0" borderId="0" xfId="0" applyFont="1" applyBorder="1"/>
    <xf numFmtId="0" fontId="4" fillId="0" borderId="0" xfId="0" applyFont="1" applyFill="1"/>
    <xf numFmtId="0" fontId="5" fillId="0" borderId="0" xfId="0" applyFont="1" applyFill="1" applyBorder="1"/>
    <xf numFmtId="3" fontId="4" fillId="2" borderId="0" xfId="0" applyNumberFormat="1" applyFont="1" applyFill="1" applyAlignment="1">
      <alignment horizontal="center"/>
    </xf>
    <xf numFmtId="0" fontId="4" fillId="2" borderId="0" xfId="0" applyFont="1" applyFill="1" applyBorder="1"/>
    <xf numFmtId="3" fontId="4" fillId="2" borderId="0" xfId="0" applyNumberFormat="1" applyFont="1" applyFill="1" applyBorder="1"/>
    <xf numFmtId="0" fontId="7" fillId="2" borderId="0" xfId="0" applyFont="1" applyFill="1"/>
    <xf numFmtId="0" fontId="4" fillId="2" borderId="0" xfId="0" applyFont="1" applyFill="1" applyAlignment="1"/>
    <xf numFmtId="3" fontId="0" fillId="0" borderId="2" xfId="0" applyNumberFormat="1" applyBorder="1"/>
    <xf numFmtId="3" fontId="4" fillId="2" borderId="2" xfId="0" applyNumberFormat="1" applyFont="1" applyFill="1" applyBorder="1"/>
    <xf numFmtId="0" fontId="4" fillId="2" borderId="2" xfId="0" applyFont="1" applyFill="1" applyBorder="1"/>
    <xf numFmtId="3" fontId="0" fillId="0" borderId="2" xfId="0" applyNumberFormat="1" applyFill="1" applyBorder="1"/>
    <xf numFmtId="3" fontId="3" fillId="0" borderId="3" xfId="0" applyNumberFormat="1" applyFont="1" applyFill="1" applyBorder="1"/>
    <xf numFmtId="0" fontId="0" fillId="0" borderId="2" xfId="0" applyBorder="1"/>
    <xf numFmtId="0" fontId="3" fillId="0" borderId="3" xfId="0" applyFont="1" applyBorder="1"/>
    <xf numFmtId="0" fontId="4" fillId="2" borderId="2" xfId="0" applyFont="1" applyFill="1" applyBorder="1" applyAlignment="1"/>
    <xf numFmtId="0" fontId="0" fillId="0" borderId="2" xfId="0" applyFill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/>
    <xf numFmtId="3" fontId="5" fillId="3" borderId="2" xfId="0" applyNumberFormat="1" applyFont="1" applyFill="1" applyBorder="1" applyProtection="1">
      <protection locked="0"/>
    </xf>
    <xf numFmtId="3" fontId="5" fillId="3" borderId="0" xfId="0" applyNumberFormat="1" applyFont="1" applyFill="1" applyBorder="1" applyAlignment="1" applyProtection="1">
      <alignment horizontal="center"/>
      <protection locked="0"/>
    </xf>
    <xf numFmtId="3" fontId="5" fillId="3" borderId="0" xfId="0" applyNumberFormat="1" applyFont="1" applyFill="1" applyBorder="1" applyProtection="1">
      <protection locked="0"/>
    </xf>
    <xf numFmtId="3" fontId="4" fillId="3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3" fillId="0" borderId="5" xfId="0" applyNumberFormat="1" applyFont="1" applyFill="1" applyBorder="1"/>
    <xf numFmtId="0" fontId="4" fillId="2" borderId="0" xfId="0" applyFont="1" applyFill="1" applyProtection="1"/>
    <xf numFmtId="3" fontId="4" fillId="2" borderId="2" xfId="0" applyNumberFormat="1" applyFont="1" applyFill="1" applyBorder="1" applyProtection="1"/>
    <xf numFmtId="3" fontId="4" fillId="2" borderId="0" xfId="0" applyNumberFormat="1" applyFont="1" applyFill="1" applyAlignment="1" applyProtection="1">
      <alignment horizontal="center"/>
    </xf>
    <xf numFmtId="3" fontId="7" fillId="2" borderId="0" xfId="0" applyNumberFormat="1" applyFont="1" applyFill="1" applyProtection="1"/>
    <xf numFmtId="3" fontId="4" fillId="2" borderId="0" xfId="0" applyNumberFormat="1" applyFont="1" applyFill="1" applyProtection="1"/>
    <xf numFmtId="0" fontId="4" fillId="2" borderId="2" xfId="0" applyFont="1" applyFill="1" applyBorder="1" applyAlignment="1" applyProtection="1"/>
    <xf numFmtId="0" fontId="4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/>
    <xf numFmtId="0" fontId="4" fillId="2" borderId="0" xfId="0" applyFont="1" applyFill="1" applyBorder="1" applyProtection="1"/>
    <xf numFmtId="0" fontId="4" fillId="2" borderId="2" xfId="0" applyFont="1" applyFill="1" applyBorder="1" applyProtection="1"/>
    <xf numFmtId="0" fontId="7" fillId="2" borderId="0" xfId="0" applyFont="1" applyFill="1" applyProtection="1"/>
    <xf numFmtId="3" fontId="4" fillId="2" borderId="0" xfId="0" applyNumberFormat="1" applyFont="1" applyFill="1" applyBorder="1" applyProtection="1"/>
    <xf numFmtId="3" fontId="0" fillId="4" borderId="2" xfId="0" applyNumberFormat="1" applyFill="1" applyBorder="1" applyProtection="1"/>
    <xf numFmtId="3" fontId="0" fillId="4" borderId="0" xfId="0" applyNumberFormat="1" applyFill="1" applyBorder="1" applyProtection="1"/>
    <xf numFmtId="3" fontId="6" fillId="4" borderId="0" xfId="0" applyNumberFormat="1" applyFont="1" applyFill="1" applyBorder="1" applyProtection="1"/>
    <xf numFmtId="0" fontId="0" fillId="4" borderId="2" xfId="0" applyFont="1" applyFill="1" applyBorder="1" applyProtection="1"/>
    <xf numFmtId="0" fontId="0" fillId="4" borderId="0" xfId="0" applyFont="1" applyFill="1" applyBorder="1" applyProtection="1"/>
    <xf numFmtId="0" fontId="0" fillId="4" borderId="2" xfId="0" applyFill="1" applyBorder="1"/>
    <xf numFmtId="0" fontId="0" fillId="4" borderId="0" xfId="0" applyFill="1"/>
    <xf numFmtId="3" fontId="3" fillId="0" borderId="3" xfId="0" applyNumberFormat="1" applyFont="1" applyBorder="1"/>
    <xf numFmtId="3" fontId="3" fillId="0" borderId="1" xfId="0" applyNumberFormat="1" applyFont="1" applyBorder="1"/>
    <xf numFmtId="9" fontId="0" fillId="0" borderId="0" xfId="0" applyNumberFormat="1"/>
    <xf numFmtId="0" fontId="6" fillId="0" borderId="0" xfId="0" applyFont="1"/>
    <xf numFmtId="0" fontId="0" fillId="0" borderId="0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6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4" borderId="0" xfId="0" applyFill="1" applyBorder="1" applyProtection="1"/>
    <xf numFmtId="0" fontId="0" fillId="0" borderId="0" xfId="0" pivotButton="1"/>
    <xf numFmtId="3" fontId="4" fillId="3" borderId="2" xfId="0" applyNumberFormat="1" applyFont="1" applyFill="1" applyBorder="1" applyProtection="1">
      <protection locked="0"/>
    </xf>
    <xf numFmtId="3" fontId="4" fillId="3" borderId="0" xfId="0" applyNumberFormat="1" applyFont="1" applyFill="1" applyBorder="1" applyProtection="1">
      <protection locked="0"/>
    </xf>
    <xf numFmtId="3" fontId="4" fillId="3" borderId="0" xfId="0" applyNumberFormat="1" applyFont="1" applyFill="1" applyBorder="1" applyAlignment="1" applyProtection="1">
      <alignment horizontal="right"/>
      <protection locked="0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9" fontId="0" fillId="0" borderId="2" xfId="0" applyNumberFormat="1" applyFont="1" applyBorder="1" applyProtection="1"/>
    <xf numFmtId="9" fontId="0" fillId="0" borderId="0" xfId="0" applyNumberFormat="1" applyFont="1" applyBorder="1" applyProtection="1"/>
    <xf numFmtId="3" fontId="0" fillId="0" borderId="0" xfId="0" applyNumberFormat="1" applyFont="1" applyBorder="1" applyProtection="1"/>
    <xf numFmtId="3" fontId="0" fillId="0" borderId="2" xfId="0" applyNumberFormat="1" applyFont="1" applyBorder="1" applyProtection="1"/>
    <xf numFmtId="9" fontId="0" fillId="4" borderId="2" xfId="0" applyNumberFormat="1" applyFont="1" applyFill="1" applyBorder="1" applyProtection="1"/>
    <xf numFmtId="9" fontId="0" fillId="4" borderId="0" xfId="0" applyNumberFormat="1" applyFont="1" applyFill="1" applyBorder="1" applyProtection="1"/>
    <xf numFmtId="3" fontId="0" fillId="4" borderId="0" xfId="0" applyNumberFormat="1" applyFont="1" applyFill="1" applyBorder="1" applyProtection="1"/>
    <xf numFmtId="3" fontId="0" fillId="4" borderId="2" xfId="0" applyNumberFormat="1" applyFont="1" applyFill="1" applyBorder="1" applyProtection="1"/>
    <xf numFmtId="0" fontId="0" fillId="0" borderId="3" xfId="0" applyBorder="1"/>
    <xf numFmtId="0" fontId="0" fillId="0" borderId="1" xfId="0" applyBorder="1"/>
    <xf numFmtId="3" fontId="0" fillId="0" borderId="1" xfId="0" applyNumberFormat="1" applyBorder="1"/>
    <xf numFmtId="3" fontId="0" fillId="0" borderId="3" xfId="0" applyNumberFormat="1" applyBorder="1"/>
    <xf numFmtId="9" fontId="0" fillId="0" borderId="2" xfId="0" applyNumberFormat="1" applyFont="1" applyFill="1" applyBorder="1" applyProtection="1"/>
    <xf numFmtId="9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0" fillId="0" borderId="2" xfId="0" applyNumberFormat="1" applyFont="1" applyFill="1" applyBorder="1" applyProtection="1"/>
    <xf numFmtId="3" fontId="0" fillId="5" borderId="4" xfId="0" applyNumberFormat="1" applyFill="1" applyBorder="1"/>
    <xf numFmtId="0" fontId="0" fillId="0" borderId="0" xfId="0" applyFont="1" applyFill="1" applyBorder="1"/>
    <xf numFmtId="3" fontId="0" fillId="0" borderId="2" xfId="0" applyNumberFormat="1" applyFont="1" applyBorder="1"/>
    <xf numFmtId="3" fontId="0" fillId="0" borderId="0" xfId="0" applyNumberFormat="1" applyFont="1" applyBorder="1"/>
    <xf numFmtId="0" fontId="0" fillId="0" borderId="2" xfId="0" applyFont="1" applyFill="1" applyBorder="1"/>
    <xf numFmtId="0" fontId="5" fillId="3" borderId="2" xfId="0" applyFont="1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3" fontId="0" fillId="0" borderId="2" xfId="0" applyNumberFormat="1" applyBorder="1" applyProtection="1"/>
    <xf numFmtId="3" fontId="0" fillId="0" borderId="0" xfId="0" applyNumberFormat="1" applyBorder="1" applyProtection="1"/>
    <xf numFmtId="3" fontId="6" fillId="0" borderId="0" xfId="0" applyNumberFormat="1" applyFont="1" applyBorder="1" applyProtection="1"/>
    <xf numFmtId="3" fontId="0" fillId="0" borderId="0" xfId="0" applyNumberFormat="1" applyProtection="1"/>
    <xf numFmtId="3" fontId="6" fillId="0" borderId="0" xfId="0" applyNumberFormat="1" applyFont="1" applyProtection="1"/>
    <xf numFmtId="3" fontId="3" fillId="0" borderId="3" xfId="0" applyNumberFormat="1" applyFont="1" applyFill="1" applyBorder="1" applyProtection="1"/>
    <xf numFmtId="3" fontId="3" fillId="0" borderId="1" xfId="0" applyNumberFormat="1" applyFont="1" applyFill="1" applyBorder="1" applyProtection="1"/>
    <xf numFmtId="3" fontId="0" fillId="0" borderId="2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4" fillId="3" borderId="2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164" fontId="0" fillId="0" borderId="2" xfId="3" applyNumberFormat="1" applyFont="1" applyBorder="1" applyProtection="1">
      <protection locked="0"/>
    </xf>
    <xf numFmtId="164" fontId="0" fillId="0" borderId="0" xfId="3" applyNumberFormat="1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64" fontId="3" fillId="0" borderId="3" xfId="3" applyNumberFormat="1" applyFont="1" applyBorder="1" applyProtection="1">
      <protection locked="0"/>
    </xf>
    <xf numFmtId="164" fontId="3" fillId="0" borderId="1" xfId="3" applyNumberFormat="1" applyFont="1" applyBorder="1" applyProtection="1">
      <protection locked="0"/>
    </xf>
    <xf numFmtId="0" fontId="0" fillId="0" borderId="0" xfId="0" applyProtection="1"/>
    <xf numFmtId="165" fontId="0" fillId="0" borderId="0" xfId="0" applyNumberFormat="1"/>
  </cellXfs>
  <cellStyles count="5">
    <cellStyle name="Followed Hyperlink" xfId="1" builtinId="9" hidden="1"/>
    <cellStyle name="Followed Hyperlink" xfId="2" builtinId="9" hidden="1"/>
    <cellStyle name="Normal" xfId="0" builtinId="0"/>
    <cellStyle name="Percent" xfId="3" builtinId="5"/>
    <cellStyle name="Percent 2" xfId="4" xr:uid="{00000000-0005-0000-0000-000004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cramsay/Documents/Professional/Projects/Redistricting/projects/P04%20-%20Misrepresentation/elections/Congressional%20Election%20Analysis%20(2018%20-%20116th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Results by State"/>
      <sheetName val="Uncontested Races"/>
      <sheetName val="Uncontested by State PIVOT"/>
    </sheetNames>
    <sheetDataSet>
      <sheetData sheetId="0"/>
      <sheetData sheetId="1">
        <row r="3">
          <cell r="Q3">
            <v>264300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7.689542129629" createdVersion="4" refreshedVersion="4" minRefreshableVersion="3" recordCount="95" xr:uid="{00000000-000A-0000-FFFF-FFFF03000000}">
  <cacheSource type="worksheet">
    <worksheetSource ref="A2:U97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93684"/>
    </cacheField>
    <cacheField name="DEM1" numFmtId="3">
      <sharedItems containsMixedTypes="1" containsNumber="1" containsInteger="1" minValue="0" maxValue="378754"/>
    </cacheField>
    <cacheField name="OTH1" numFmtId="3">
      <sharedItems containsMixedTypes="1" containsNumber="1" containsInteger="1" minValue="0" maxValue="196545"/>
    </cacheField>
    <cacheField name="TOT1" numFmtId="3">
      <sharedItems containsMixedTypes="1" containsNumber="1" containsInteger="1" minValue="0" maxValue="415749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187182" maxValue="507831"/>
    </cacheField>
    <cacheField name="REP3" numFmtId="3">
      <sharedItems containsSemiMixedTypes="0" containsString="0" containsNumber="1" containsInteger="1" minValue="0" maxValue="293684"/>
    </cacheField>
    <cacheField name="DEM3" numFmtId="3">
      <sharedItems containsSemiMixedTypes="0" containsString="0" containsNumber="1" containsInteger="1" minValue="0" maxValue="378754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541077"/>
    </cacheField>
    <cacheField name="REP4" numFmtId="3">
      <sharedItems containsSemiMixedTypes="0" containsString="0" containsNumber="1" containsInteger="1" minValue="0" maxValue="198318" count="40">
        <n v="2148"/>
        <n v="0"/>
        <n v="98284"/>
        <n v="84088"/>
        <n v="27859"/>
        <n v="28840"/>
        <n v="117444"/>
        <n v="99939"/>
        <n v="79055"/>
        <n v="79991"/>
        <n v="101688"/>
        <n v="101970"/>
        <n v="108357"/>
        <n v="96566"/>
        <n v="92371"/>
        <n v="90142"/>
        <n v="43687"/>
        <n v="4912"/>
        <n v="121830"/>
        <n v="116631"/>
        <n v="118066"/>
        <n v="122403"/>
        <n v="132396"/>
        <n v="69278"/>
        <n v="20173"/>
        <n v="7863"/>
        <n v="87101"/>
        <n v="87036"/>
        <n v="88745"/>
        <n v="131752"/>
        <n v="7072"/>
        <n v="198318"/>
        <n v="117723"/>
        <n v="102564"/>
        <n v="16627"/>
        <n v="73755"/>
        <n v="9228"/>
        <n v="106208"/>
        <n v="162323"/>
        <n v="111319"/>
      </sharedItems>
    </cacheField>
    <cacheField name="DEM4" numFmtId="3">
      <sharedItems containsSemiMixedTypes="0" containsString="0" containsNumber="1" containsInteger="1" minValue="0" maxValue="237931" count="50">
        <n v="90099"/>
        <n v="101111"/>
        <n v="0"/>
        <n v="47233"/>
        <n v="94029"/>
        <n v="90739"/>
        <n v="93082"/>
        <n v="12638"/>
        <n v="25306"/>
        <n v="77908"/>
        <n v="6049"/>
        <n v="19869"/>
        <n v="237931"/>
        <n v="90104"/>
        <n v="109944"/>
        <n v="104454"/>
        <n v="92890"/>
        <n v="44236"/>
        <n v="117666"/>
        <n v="111309"/>
        <n v="2816"/>
        <n v="91577"/>
        <n v="107925"/>
        <n v="96923"/>
        <n v="109569"/>
        <n v="36336"/>
        <n v="18785"/>
        <n v="196545"/>
        <n v="170382"/>
        <n v="123545"/>
        <n v="97166"/>
        <n v="4199"/>
        <n v="4274"/>
        <n v="9266"/>
        <n v="104479"/>
        <n v="84993"/>
        <n v="104954"/>
        <n v="125865"/>
        <n v="92847"/>
        <n v="73755"/>
        <n v="101305"/>
        <n v="86516"/>
        <n v="85307"/>
        <n v="21868"/>
        <n v="75563"/>
        <n v="22456"/>
        <n v="83004"/>
        <n v="98537"/>
        <n v="2344"/>
        <n v="39564"/>
      </sharedItems>
    </cacheField>
    <cacheField name="OTH4" numFmtId="3">
      <sharedItems containsSemiMixedTypes="0" containsString="0" containsNumber="1" containsInteger="1" minValue="-196545" maxValue="0" count="43">
        <n v="-7810"/>
        <n v="-3519"/>
        <n v="-3698"/>
        <n v="0"/>
        <n v="-2062"/>
        <n v="-94029"/>
        <n v="-57181"/>
        <n v="-63715"/>
        <n v="-61274"/>
        <n v="-64810"/>
        <n v="-42743"/>
        <n v="-869"/>
        <n v="-1096"/>
        <n v="-91"/>
        <n v="-131"/>
        <n v="-47068"/>
        <n v="-87979"/>
        <n v="-113873"/>
        <n v="-87710"/>
        <n v="-99849"/>
        <n v="-106826"/>
        <n v="-56291"/>
        <n v="-196545"/>
        <n v="-170382"/>
        <n v="-123545"/>
        <n v="-54367"/>
        <n v="-57967"/>
        <n v="-88745"/>
        <n v="-131752"/>
        <n v="-104479"/>
        <n v="-107668"/>
        <n v="-29577"/>
        <n v="-37406"/>
        <n v="-23677"/>
        <n v="-22192"/>
        <n v="-25001"/>
        <n v="-27161"/>
        <n v="-38029"/>
        <n v="-66303"/>
        <n v="-24890"/>
        <n v="-34185"/>
        <n v="-2969"/>
        <n v="-66728"/>
      </sharedItems>
    </cacheField>
    <cacheField name="TOT4" numFmtId="3">
      <sharedItems containsSemiMixedTypes="0" containsString="0" containsNumber="1" containsInteger="1" minValue="0" maxValue="339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s v="1st"/>
    <n v="208083"/>
    <n v="0"/>
    <n v="7810"/>
    <n v="215893"/>
    <n v="1"/>
    <n v="0"/>
    <n v="0"/>
    <n v="0.7"/>
    <n v="0.7"/>
    <n v="300330"/>
    <n v="210231"/>
    <n v="90099"/>
    <n v="0"/>
    <n v="300330"/>
    <x v="0"/>
    <x v="0"/>
    <x v="0"/>
    <n v="84437"/>
  </r>
  <r>
    <x v="0"/>
    <x v="0"/>
    <s v="4th"/>
    <n v="235925"/>
    <n v="0"/>
    <n v="3519"/>
    <n v="239444"/>
    <n v="1"/>
    <n v="0"/>
    <n v="0"/>
    <n v="0.7"/>
    <n v="0.7"/>
    <n v="300330"/>
    <n v="235925"/>
    <n v="101111"/>
    <n v="0"/>
    <n v="337036"/>
    <x v="1"/>
    <x v="1"/>
    <x v="1"/>
    <n v="97592"/>
  </r>
  <r>
    <x v="0"/>
    <x v="0"/>
    <s v="7th"/>
    <n v="0"/>
    <n v="229330"/>
    <n v="3698"/>
    <n v="233028"/>
    <n v="0"/>
    <n v="1"/>
    <n v="0"/>
    <n v="0.7"/>
    <n v="0.7"/>
    <n v="300330"/>
    <n v="98284"/>
    <n v="229330"/>
    <n v="0"/>
    <n v="327614"/>
    <x v="2"/>
    <x v="2"/>
    <x v="2"/>
    <n v="94586"/>
  </r>
  <r>
    <x v="1"/>
    <x v="1"/>
    <s v="n/a"/>
    <n v="0"/>
    <n v="0"/>
    <n v="0"/>
    <n v="0"/>
    <n v="0"/>
    <n v="0"/>
    <n v="0"/>
    <n v="0.7"/>
    <n v="0.7"/>
    <n v="308198"/>
    <n v="0"/>
    <n v="0"/>
    <n v="0"/>
    <n v="0"/>
    <x v="1"/>
    <x v="2"/>
    <x v="3"/>
    <n v="0"/>
  </r>
  <r>
    <x v="2"/>
    <x v="2"/>
    <s v="3rd"/>
    <n v="0"/>
    <n v="148973"/>
    <n v="2062"/>
    <n v="151035"/>
    <n v="0"/>
    <n v="1"/>
    <n v="0"/>
    <n v="0.7"/>
    <n v="0.7"/>
    <n v="280294"/>
    <n v="84088"/>
    <n v="196206"/>
    <n v="0"/>
    <n v="280294"/>
    <x v="3"/>
    <x v="3"/>
    <x v="4"/>
    <n v="129259"/>
  </r>
  <r>
    <x v="2"/>
    <x v="2"/>
    <s v="8th"/>
    <n v="204942"/>
    <n v="0"/>
    <n v="94029"/>
    <n v="298971"/>
    <n v="1"/>
    <n v="0"/>
    <n v="0"/>
    <n v="0.7"/>
    <n v="0.7"/>
    <n v="280294"/>
    <n v="204942"/>
    <n v="94029"/>
    <n v="0"/>
    <n v="298971"/>
    <x v="1"/>
    <x v="4"/>
    <x v="5"/>
    <n v="0"/>
  </r>
  <r>
    <x v="3"/>
    <x v="3"/>
    <s v="1st"/>
    <n v="183866"/>
    <n v="0"/>
    <n v="57181"/>
    <n v="241047"/>
    <n v="1"/>
    <n v="0"/>
    <n v="0"/>
    <n v="0.7"/>
    <n v="0.7"/>
    <n v="302464"/>
    <n v="211725"/>
    <n v="90739"/>
    <n v="0"/>
    <n v="302464"/>
    <x v="4"/>
    <x v="5"/>
    <x v="6"/>
    <n v="61417"/>
  </r>
  <r>
    <x v="3"/>
    <x v="3"/>
    <s v="3rd"/>
    <n v="217192"/>
    <n v="0"/>
    <n v="63715"/>
    <n v="280907"/>
    <n v="1"/>
    <n v="0"/>
    <n v="0"/>
    <n v="0.7"/>
    <n v="0.7"/>
    <n v="302464"/>
    <n v="217192"/>
    <n v="93082"/>
    <n v="0"/>
    <n v="310274"/>
    <x v="1"/>
    <x v="6"/>
    <x v="7"/>
    <n v="29367"/>
  </r>
  <r>
    <x v="3"/>
    <x v="3"/>
    <s v="4th"/>
    <n v="182885"/>
    <n v="0"/>
    <n v="61274"/>
    <n v="244159"/>
    <n v="1"/>
    <n v="0"/>
    <n v="0"/>
    <n v="0.7"/>
    <n v="0.7"/>
    <n v="302464"/>
    <n v="211725"/>
    <n v="90739"/>
    <n v="0"/>
    <n v="302464"/>
    <x v="5"/>
    <x v="5"/>
    <x v="8"/>
    <n v="58305"/>
  </r>
  <r>
    <x v="4"/>
    <x v="4"/>
    <s v="12th"/>
    <n v="0"/>
    <n v="274035"/>
    <n v="64810"/>
    <n v="338845"/>
    <n v="0"/>
    <n v="1"/>
    <n v="0"/>
    <n v="0.7"/>
    <n v="0.7"/>
    <n v="263517.72727272729"/>
    <n v="117444"/>
    <n v="274035"/>
    <n v="0"/>
    <n v="391479"/>
    <x v="6"/>
    <x v="2"/>
    <x v="9"/>
    <n v="52634"/>
  </r>
  <r>
    <x v="4"/>
    <x v="4"/>
    <s v="17th"/>
    <n v="0"/>
    <n v="233192"/>
    <n v="0"/>
    <n v="233192"/>
    <n v="0"/>
    <n v="1"/>
    <n v="0"/>
    <n v="0.7"/>
    <n v="0.7"/>
    <n v="263517.72727272729"/>
    <n v="99939"/>
    <n v="233192"/>
    <n v="0"/>
    <n v="333131"/>
    <x v="7"/>
    <x v="2"/>
    <x v="3"/>
    <n v="99939"/>
  </r>
  <r>
    <x v="4"/>
    <x v="4"/>
    <s v="29th"/>
    <n v="0"/>
    <n v="171824"/>
    <n v="0"/>
    <n v="171824"/>
    <n v="0"/>
    <n v="1"/>
    <n v="0"/>
    <n v="0.7"/>
    <n v="0.7"/>
    <n v="263517.72727272729"/>
    <n v="79055"/>
    <n v="184462"/>
    <n v="0"/>
    <n v="263517"/>
    <x v="8"/>
    <x v="7"/>
    <x v="3"/>
    <n v="91693"/>
  </r>
  <r>
    <x v="4"/>
    <x v="4"/>
    <s v="32nd"/>
    <n v="0"/>
    <n v="186646"/>
    <n v="0"/>
    <n v="186646"/>
    <n v="0"/>
    <n v="1"/>
    <n v="0"/>
    <n v="0.7"/>
    <n v="0.7"/>
    <n v="263517.72727272729"/>
    <n v="79991"/>
    <n v="186646"/>
    <n v="0"/>
    <n v="266637"/>
    <x v="9"/>
    <x v="2"/>
    <x v="3"/>
    <n v="79991"/>
  </r>
  <r>
    <x v="4"/>
    <x v="4"/>
    <s v="34th"/>
    <n v="0"/>
    <n v="159156"/>
    <n v="0"/>
    <n v="159156"/>
    <n v="0"/>
    <n v="1"/>
    <n v="0"/>
    <n v="0.7"/>
    <n v="0.7"/>
    <n v="263517.72727272729"/>
    <n v="79055"/>
    <n v="184462"/>
    <n v="0"/>
    <n v="263517"/>
    <x v="8"/>
    <x v="8"/>
    <x v="3"/>
    <n v="104361"/>
  </r>
  <r>
    <x v="4"/>
    <x v="4"/>
    <s v="37th"/>
    <n v="0"/>
    <n v="237272"/>
    <n v="0"/>
    <n v="237272"/>
    <n v="0"/>
    <n v="1"/>
    <n v="0"/>
    <n v="0.7"/>
    <n v="0.7"/>
    <n v="263517.72727272729"/>
    <n v="101688"/>
    <n v="237272"/>
    <n v="0"/>
    <n v="338960"/>
    <x v="10"/>
    <x v="2"/>
    <x v="3"/>
    <n v="101688"/>
  </r>
  <r>
    <x v="4"/>
    <x v="4"/>
    <s v="40th"/>
    <n v="0"/>
    <n v="106554"/>
    <n v="42743"/>
    <n v="149297"/>
    <n v="0"/>
    <n v="1"/>
    <n v="0"/>
    <n v="0.7"/>
    <n v="0.7"/>
    <n v="263517.72727272729"/>
    <n v="79055"/>
    <n v="184462"/>
    <n v="0"/>
    <n v="263517"/>
    <x v="8"/>
    <x v="9"/>
    <x v="10"/>
    <n v="114220"/>
  </r>
  <r>
    <x v="4"/>
    <x v="4"/>
    <s v="44th"/>
    <n v="0"/>
    <n v="178413"/>
    <n v="0"/>
    <n v="178413"/>
    <n v="0"/>
    <n v="1"/>
    <n v="0"/>
    <n v="0.7"/>
    <n v="0.7"/>
    <n v="263517.72727272729"/>
    <n v="79055"/>
    <n v="184462"/>
    <n v="0"/>
    <n v="263517"/>
    <x v="8"/>
    <x v="10"/>
    <x v="3"/>
    <n v="85104"/>
  </r>
  <r>
    <x v="4"/>
    <x v="4"/>
    <s v="46th"/>
    <n v="0"/>
    <n v="164593"/>
    <n v="0"/>
    <n v="164593"/>
    <n v="0"/>
    <n v="1"/>
    <n v="0"/>
    <n v="0.7"/>
    <n v="0.7"/>
    <n v="263517.72727272729"/>
    <n v="79055"/>
    <n v="184462"/>
    <n v="0"/>
    <n v="263517"/>
    <x v="8"/>
    <x v="11"/>
    <x v="3"/>
    <n v="98924"/>
  </r>
  <r>
    <x v="5"/>
    <x v="5"/>
    <s v="n/a"/>
    <n v="0"/>
    <n v="0"/>
    <n v="0"/>
    <n v="0"/>
    <n v="0"/>
    <n v="0"/>
    <n v="0"/>
    <n v="0.7"/>
    <n v="0.7"/>
    <n v="385919.71428571426"/>
    <n v="0"/>
    <n v="0"/>
    <n v="0"/>
    <n v="0"/>
    <x v="1"/>
    <x v="2"/>
    <x v="3"/>
    <n v="0"/>
  </r>
  <r>
    <x v="6"/>
    <x v="6"/>
    <s v="n/a"/>
    <n v="0"/>
    <n v="0"/>
    <n v="0"/>
    <n v="0"/>
    <n v="0"/>
    <n v="0"/>
    <n v="0"/>
    <n v="0.7"/>
    <n v="0.7"/>
    <n v="315036.59999999998"/>
    <n v="0"/>
    <n v="0"/>
    <n v="0"/>
    <n v="0"/>
    <x v="1"/>
    <x v="2"/>
    <x v="3"/>
    <n v="0"/>
  </r>
  <r>
    <x v="7"/>
    <x v="7"/>
    <s v="n/a"/>
    <n v="0"/>
    <n v="0"/>
    <n v="0"/>
    <n v="0"/>
    <n v="0"/>
    <n v="0"/>
    <n v="0"/>
    <n v="0.7"/>
    <n v="0.7"/>
    <n v="420617"/>
    <n v="0"/>
    <n v="0"/>
    <n v="0"/>
    <n v="0"/>
    <x v="1"/>
    <x v="2"/>
    <x v="3"/>
    <n v="0"/>
  </r>
  <r>
    <x v="8"/>
    <x v="8"/>
    <s v="24th"/>
    <s v=" "/>
    <s v=" "/>
    <s v=" "/>
    <s v=" "/>
    <n v="0"/>
    <n v="1"/>
    <n v="0"/>
    <n v="0.7"/>
    <n v="0.7"/>
    <n v="339901"/>
    <n v="101970"/>
    <n v="237931"/>
    <n v="0"/>
    <n v="339901"/>
    <x v="11"/>
    <x v="12"/>
    <x v="3"/>
    <n v="339901"/>
  </r>
  <r>
    <x v="9"/>
    <x v="9"/>
    <s v="1st"/>
    <n v="210243"/>
    <n v="0"/>
    <n v="869"/>
    <n v="211112"/>
    <n v="1"/>
    <n v="0"/>
    <n v="0"/>
    <n v="0.7"/>
    <n v="0.7"/>
    <n v="287868.66666666669"/>
    <n v="210243"/>
    <n v="90104"/>
    <n v="0"/>
    <n v="300347"/>
    <x v="1"/>
    <x v="13"/>
    <x v="11"/>
    <n v="89235"/>
  </r>
  <r>
    <x v="9"/>
    <x v="9"/>
    <s v="9th"/>
    <n v="256535"/>
    <n v="0"/>
    <n v="0"/>
    <n v="256535"/>
    <n v="1"/>
    <n v="0"/>
    <n v="0"/>
    <n v="0.7"/>
    <n v="0.7"/>
    <n v="287868.66666666669"/>
    <n v="256535"/>
    <n v="109944"/>
    <n v="0"/>
    <n v="366479"/>
    <x v="1"/>
    <x v="14"/>
    <x v="3"/>
    <n v="109944"/>
  </r>
  <r>
    <x v="9"/>
    <x v="9"/>
    <s v="10th"/>
    <n v="243725"/>
    <n v="0"/>
    <n v="1096"/>
    <n v="244821"/>
    <n v="1"/>
    <n v="0"/>
    <n v="0"/>
    <n v="0.7"/>
    <n v="0.7"/>
    <n v="287868.66666666669"/>
    <n v="243725"/>
    <n v="104454"/>
    <n v="0"/>
    <n v="348179"/>
    <x v="1"/>
    <x v="15"/>
    <x v="12"/>
    <n v="103358"/>
  </r>
  <r>
    <x v="9"/>
    <x v="9"/>
    <s v="13th"/>
    <n v="0"/>
    <n v="252833"/>
    <n v="0"/>
    <n v="252833"/>
    <n v="0"/>
    <n v="1"/>
    <n v="0"/>
    <n v="0.7"/>
    <n v="0.7"/>
    <n v="287868.66666666669"/>
    <n v="108357"/>
    <n v="252833"/>
    <n v="0"/>
    <n v="361190"/>
    <x v="12"/>
    <x v="2"/>
    <x v="3"/>
    <n v="108357"/>
  </r>
  <r>
    <x v="9"/>
    <x v="9"/>
    <s v="14th"/>
    <n v="216743"/>
    <n v="0"/>
    <n v="0"/>
    <n v="216743"/>
    <n v="1"/>
    <n v="0"/>
    <n v="0"/>
    <n v="0.7"/>
    <n v="0.7"/>
    <n v="287868.66666666669"/>
    <n v="216743"/>
    <n v="92890"/>
    <n v="0"/>
    <n v="309633"/>
    <x v="1"/>
    <x v="16"/>
    <x v="3"/>
    <n v="92890"/>
  </r>
  <r>
    <x v="10"/>
    <x v="10"/>
    <s v="n/a"/>
    <n v="0"/>
    <n v="0"/>
    <n v="0"/>
    <n v="0"/>
    <n v="0"/>
    <n v="0"/>
    <n v="0"/>
    <n v="0.7"/>
    <n v="0.7"/>
    <n v="218832"/>
    <n v="0"/>
    <n v="0"/>
    <n v="0"/>
    <n v="0"/>
    <x v="1"/>
    <x v="2"/>
    <x v="3"/>
    <n v="0"/>
  </r>
  <r>
    <x v="11"/>
    <x v="11"/>
    <s v="n/a"/>
    <n v="0"/>
    <n v="0"/>
    <n v="0"/>
    <n v="0"/>
    <n v="0"/>
    <n v="0"/>
    <n v="0"/>
    <n v="0.7"/>
    <n v="0.7"/>
    <n v="340797"/>
    <n v="0"/>
    <n v="0"/>
    <n v="0"/>
    <n v="0"/>
    <x v="1"/>
    <x v="2"/>
    <x v="3"/>
    <n v="0"/>
  </r>
  <r>
    <x v="12"/>
    <x v="12"/>
    <s v="3rd"/>
    <n v="0"/>
    <n v="225320"/>
    <n v="91"/>
    <n v="225411"/>
    <n v="0"/>
    <n v="1"/>
    <n v="0"/>
    <n v="0.7"/>
    <n v="0.7"/>
    <n v="307903.71428571426"/>
    <n v="96566"/>
    <n v="225320"/>
    <n v="0"/>
    <n v="321886"/>
    <x v="13"/>
    <x v="2"/>
    <x v="13"/>
    <n v="96475"/>
  </r>
  <r>
    <x v="12"/>
    <x v="12"/>
    <s v="4th"/>
    <n v="0"/>
    <n v="171297"/>
    <n v="0"/>
    <n v="171297"/>
    <n v="0"/>
    <n v="1"/>
    <n v="0"/>
    <n v="0.7"/>
    <n v="0.7"/>
    <n v="307903.71428571426"/>
    <n v="92371"/>
    <n v="215533"/>
    <n v="0"/>
    <n v="307904"/>
    <x v="14"/>
    <x v="17"/>
    <x v="3"/>
    <n v="136607"/>
  </r>
  <r>
    <x v="12"/>
    <x v="12"/>
    <s v="15th"/>
    <n v="274554"/>
    <n v="0"/>
    <n v="0"/>
    <n v="274554"/>
    <n v="1"/>
    <n v="0"/>
    <n v="0"/>
    <n v="0.7"/>
    <n v="0.7"/>
    <n v="307903.71428571426"/>
    <n v="274554"/>
    <n v="117666"/>
    <n v="0"/>
    <n v="392220"/>
    <x v="1"/>
    <x v="18"/>
    <x v="3"/>
    <n v="117666"/>
  </r>
  <r>
    <x v="12"/>
    <x v="12"/>
    <s v="16th"/>
    <n v="259722"/>
    <n v="0"/>
    <n v="131"/>
    <n v="259853"/>
    <n v="1"/>
    <n v="0"/>
    <n v="0"/>
    <n v="0.7"/>
    <n v="0.7"/>
    <n v="307903.71428571426"/>
    <n v="259722"/>
    <n v="111309"/>
    <n v="0"/>
    <n v="371031"/>
    <x v="1"/>
    <x v="19"/>
    <x v="14"/>
    <n v="111178"/>
  </r>
  <r>
    <x v="13"/>
    <x v="13"/>
    <s v="1st"/>
    <n v="0"/>
    <n v="207515"/>
    <n v="47068"/>
    <n v="254583"/>
    <n v="0"/>
    <n v="1"/>
    <n v="0"/>
    <n v="0.7"/>
    <n v="0.7"/>
    <n v="300473"/>
    <n v="90142"/>
    <n v="210331"/>
    <n v="0"/>
    <n v="300473"/>
    <x v="15"/>
    <x v="20"/>
    <x v="15"/>
    <n v="45890"/>
  </r>
  <r>
    <x v="14"/>
    <x v="14"/>
    <s v="n/a"/>
    <n v="0"/>
    <n v="0"/>
    <n v="0"/>
    <n v="0"/>
    <n v="0"/>
    <n v="0"/>
    <n v="0"/>
    <n v="0.7"/>
    <n v="0.7"/>
    <n v="378888.75"/>
    <n v="0"/>
    <n v="0"/>
    <n v="0"/>
    <n v="0"/>
    <x v="1"/>
    <x v="2"/>
    <x v="3"/>
    <n v="0"/>
  </r>
  <r>
    <x v="15"/>
    <x v="15"/>
    <s v="1st"/>
    <n v="169992"/>
    <n v="0"/>
    <n v="87979"/>
    <n v="257971"/>
    <n v="1"/>
    <n v="0"/>
    <n v="0"/>
    <n v="0.7"/>
    <n v="0.7"/>
    <n v="305255"/>
    <n v="213679"/>
    <n v="91577"/>
    <n v="0"/>
    <n v="305256"/>
    <x v="16"/>
    <x v="21"/>
    <x v="16"/>
    <n v="47285"/>
  </r>
  <r>
    <x v="16"/>
    <x v="16"/>
    <s v="2nd"/>
    <n v="251825"/>
    <n v="0"/>
    <n v="0"/>
    <n v="251825"/>
    <n v="1"/>
    <n v="0"/>
    <n v="0"/>
    <n v="0.7"/>
    <n v="0.7"/>
    <n v="323077.25"/>
    <n v="251825"/>
    <n v="107925"/>
    <n v="0"/>
    <n v="359750"/>
    <x v="1"/>
    <x v="22"/>
    <x v="3"/>
    <n v="107925"/>
  </r>
  <r>
    <x v="16"/>
    <x v="16"/>
    <s v="5th"/>
    <n v="221242"/>
    <n v="0"/>
    <n v="0"/>
    <n v="221242"/>
    <n v="1"/>
    <n v="0"/>
    <n v="0"/>
    <n v="0.7"/>
    <n v="0.7"/>
    <n v="323077.25"/>
    <n v="226154"/>
    <n v="96923"/>
    <n v="0"/>
    <n v="323077"/>
    <x v="17"/>
    <x v="23"/>
    <x v="3"/>
    <n v="101835"/>
  </r>
  <r>
    <x v="17"/>
    <x v="17"/>
    <s v="2nd"/>
    <n v="0"/>
    <n v="284269"/>
    <n v="0"/>
    <n v="284269"/>
    <n v="0"/>
    <n v="1"/>
    <n v="0"/>
    <n v="0.7"/>
    <n v="0.7"/>
    <n v="302272.5"/>
    <n v="121830"/>
    <n v="284269"/>
    <n v="0"/>
    <n v="406099"/>
    <x v="18"/>
    <x v="2"/>
    <x v="3"/>
    <n v="121830"/>
  </r>
  <r>
    <x v="17"/>
    <x v="17"/>
    <s v="5th"/>
    <n v="255662"/>
    <n v="0"/>
    <n v="0"/>
    <n v="255662"/>
    <n v="1"/>
    <n v="0"/>
    <n v="0"/>
    <n v="0.7"/>
    <n v="0.7"/>
    <n v="302272.5"/>
    <n v="255662"/>
    <n v="109569"/>
    <n v="0"/>
    <n v="365231"/>
    <x v="1"/>
    <x v="24"/>
    <x v="3"/>
    <n v="109569"/>
  </r>
  <r>
    <x v="18"/>
    <x v="18"/>
    <s v="n/a"/>
    <n v="0"/>
    <n v="0"/>
    <n v="0"/>
    <n v="0"/>
    <n v="0"/>
    <n v="0"/>
    <n v="0"/>
    <n v="0.7"/>
    <n v="0.7"/>
    <n v="385914"/>
    <n v="0"/>
    <n v="0"/>
    <n v="0"/>
    <n v="0"/>
    <x v="1"/>
    <x v="2"/>
    <x v="3"/>
    <n v="0"/>
  </r>
  <r>
    <x v="19"/>
    <x v="19"/>
    <s v="n/a"/>
    <n v="0"/>
    <n v="0"/>
    <n v="0"/>
    <n v="0"/>
    <n v="0"/>
    <n v="0"/>
    <n v="0"/>
    <n v="0.7"/>
    <n v="0.7"/>
    <n v="338468.125"/>
    <n v="0"/>
    <n v="0"/>
    <n v="0"/>
    <n v="0"/>
    <x v="1"/>
    <x v="2"/>
    <x v="3"/>
    <n v="0"/>
  </r>
  <r>
    <x v="20"/>
    <x v="20"/>
    <s v="1st"/>
    <n v="0"/>
    <n v="235803"/>
    <n v="113873"/>
    <n v="349676"/>
    <n v="0"/>
    <n v="1"/>
    <n v="0"/>
    <n v="0.7"/>
    <n v="0.7"/>
    <n v="388769.75"/>
    <n v="116631"/>
    <n v="272139"/>
    <n v="0"/>
    <n v="388770"/>
    <x v="19"/>
    <x v="25"/>
    <x v="17"/>
    <n v="39094"/>
  </r>
  <r>
    <x v="20"/>
    <x v="20"/>
    <s v="2nd"/>
    <n v="0"/>
    <n v="275487"/>
    <n v="87710"/>
    <n v="363197"/>
    <n v="0"/>
    <n v="1"/>
    <n v="0"/>
    <n v="0.7"/>
    <n v="0.7"/>
    <n v="388769.75"/>
    <n v="118066"/>
    <n v="275487"/>
    <n v="0"/>
    <n v="393553"/>
    <x v="20"/>
    <x v="2"/>
    <x v="18"/>
    <n v="30356"/>
  </r>
  <r>
    <x v="20"/>
    <x v="20"/>
    <s v="5th"/>
    <n v="0"/>
    <n v="285606"/>
    <n v="99849"/>
    <n v="385455"/>
    <n v="0"/>
    <n v="1"/>
    <n v="0"/>
    <n v="0.7"/>
    <n v="0.7"/>
    <n v="388769.75"/>
    <n v="122403"/>
    <n v="285606"/>
    <n v="0"/>
    <n v="408009"/>
    <x v="21"/>
    <x v="2"/>
    <x v="19"/>
    <n v="22554"/>
  </r>
  <r>
    <x v="20"/>
    <x v="20"/>
    <s v="6th"/>
    <n v="0"/>
    <n v="308923"/>
    <n v="106826"/>
    <n v="415749"/>
    <n v="0"/>
    <n v="1"/>
    <n v="0"/>
    <n v="0.7"/>
    <n v="0.7"/>
    <n v="388769.75"/>
    <n v="132396"/>
    <n v="308923"/>
    <n v="0"/>
    <n v="441319"/>
    <x v="22"/>
    <x v="2"/>
    <x v="20"/>
    <n v="25570"/>
  </r>
  <r>
    <x v="20"/>
    <x v="20"/>
    <s v="7th"/>
    <n v="0"/>
    <n v="253354"/>
    <n v="56291"/>
    <n v="309645"/>
    <n v="0"/>
    <n v="1"/>
    <n v="0"/>
    <n v="0.7"/>
    <n v="0.7"/>
    <n v="388769.75"/>
    <n v="116631"/>
    <n v="272139"/>
    <n v="0"/>
    <n v="388770"/>
    <x v="19"/>
    <x v="26"/>
    <x v="21"/>
    <n v="79125"/>
  </r>
  <r>
    <x v="21"/>
    <x v="21"/>
    <s v="n/a"/>
    <n v="0"/>
    <n v="0"/>
    <n v="0"/>
    <n v="0"/>
    <n v="0"/>
    <n v="0"/>
    <n v="0"/>
    <n v="0.7"/>
    <n v="0.7"/>
    <n v="333636.07142857142"/>
    <n v="0"/>
    <n v="0"/>
    <n v="0"/>
    <n v="0"/>
    <x v="1"/>
    <x v="2"/>
    <x v="3"/>
    <n v="0"/>
  </r>
  <r>
    <x v="22"/>
    <x v="22"/>
    <s v="2nd"/>
    <n v="173970"/>
    <n v="0"/>
    <n v="196545"/>
    <n v="370515"/>
    <n v="1"/>
    <n v="0"/>
    <n v="0"/>
    <n v="0.7"/>
    <n v="0.7"/>
    <n v="347497.4"/>
    <n v="243248"/>
    <n v="196545"/>
    <n v="0"/>
    <n v="439793"/>
    <x v="23"/>
    <x v="27"/>
    <x v="22"/>
    <n v="69278"/>
  </r>
  <r>
    <x v="22"/>
    <x v="22"/>
    <s v="3rd"/>
    <n v="223075"/>
    <n v="0"/>
    <n v="170382"/>
    <n v="393457"/>
    <n v="1"/>
    <n v="0"/>
    <n v="0"/>
    <n v="0.7"/>
    <n v="0.7"/>
    <n v="347497.4"/>
    <n v="243248"/>
    <n v="170382"/>
    <n v="0"/>
    <n v="413630"/>
    <x v="24"/>
    <x v="28"/>
    <x v="23"/>
    <n v="20173"/>
  </r>
  <r>
    <x v="22"/>
    <x v="22"/>
    <s v="6th"/>
    <n v="235385"/>
    <n v="0"/>
    <n v="123545"/>
    <n v="358930"/>
    <n v="1"/>
    <n v="0"/>
    <n v="0"/>
    <n v="0.7"/>
    <n v="0.7"/>
    <n v="347497.4"/>
    <n v="243248"/>
    <n v="123545"/>
    <n v="0"/>
    <n v="366793"/>
    <x v="25"/>
    <x v="29"/>
    <x v="24"/>
    <n v="7863"/>
  </r>
  <r>
    <x v="23"/>
    <x v="23"/>
    <s v="n/a"/>
    <n v="0"/>
    <n v="0"/>
    <n v="0"/>
    <n v="0"/>
    <n v="0"/>
    <n v="0"/>
    <n v="0"/>
    <n v="0.7"/>
    <n v="0.7"/>
    <n v="295568.25"/>
    <n v="0"/>
    <n v="0"/>
    <n v="0"/>
    <n v="0"/>
    <x v="1"/>
    <x v="2"/>
    <x v="3"/>
    <n v="0"/>
  </r>
  <r>
    <x v="24"/>
    <x v="24"/>
    <s v="n/a"/>
    <n v="0"/>
    <n v="0"/>
    <n v="0"/>
    <n v="0"/>
    <n v="0"/>
    <n v="0"/>
    <n v="0"/>
    <n v="0.7"/>
    <n v="0.7"/>
    <n v="343759.875"/>
    <n v="0"/>
    <n v="0"/>
    <n v="0"/>
    <n v="0"/>
    <x v="1"/>
    <x v="2"/>
    <x v="3"/>
    <n v="0"/>
  </r>
  <r>
    <x v="25"/>
    <x v="25"/>
    <s v="n/a"/>
    <n v="0"/>
    <n v="0"/>
    <n v="0"/>
    <n v="0"/>
    <n v="0"/>
    <n v="0"/>
    <n v="0"/>
    <n v="0.7"/>
    <n v="0.7"/>
    <n v="507831"/>
    <n v="0"/>
    <n v="0"/>
    <n v="0"/>
    <n v="0"/>
    <x v="1"/>
    <x v="2"/>
    <x v="3"/>
    <n v="0"/>
  </r>
  <r>
    <x v="26"/>
    <x v="26"/>
    <s v="3rd"/>
    <n v="226720"/>
    <n v="0"/>
    <n v="0"/>
    <n v="226720"/>
    <n v="1"/>
    <n v="0"/>
    <n v="0"/>
    <n v="0.7"/>
    <n v="0.7"/>
    <n v="187182"/>
    <n v="226720"/>
    <n v="97166"/>
    <n v="0"/>
    <n v="323886"/>
    <x v="1"/>
    <x v="30"/>
    <x v="3"/>
    <n v="97166"/>
  </r>
  <r>
    <x v="27"/>
    <x v="27"/>
    <s v="n/a"/>
    <n v="0"/>
    <n v="0"/>
    <n v="0"/>
    <n v="0"/>
    <n v="0"/>
    <n v="0"/>
    <n v="0"/>
    <n v="0.7"/>
    <n v="0.7"/>
    <n v="269624.25"/>
    <n v="0"/>
    <n v="0"/>
    <n v="0"/>
    <n v="0"/>
    <x v="1"/>
    <x v="2"/>
    <x v="3"/>
    <n v="0"/>
  </r>
  <r>
    <x v="28"/>
    <x v="28"/>
    <s v="n/a"/>
    <n v="0"/>
    <n v="0"/>
    <n v="0"/>
    <n v="0"/>
    <n v="0"/>
    <n v="0"/>
    <n v="0"/>
    <n v="0.7"/>
    <n v="0.7"/>
    <n v="358246.5"/>
    <n v="0"/>
    <n v="0"/>
    <n v="0"/>
    <n v="0"/>
    <x v="1"/>
    <x v="2"/>
    <x v="3"/>
    <n v="0"/>
  </r>
  <r>
    <x v="29"/>
    <x v="29"/>
    <s v="n/a"/>
    <n v="0"/>
    <n v="0"/>
    <n v="0"/>
    <n v="0"/>
    <n v="0"/>
    <n v="0"/>
    <n v="0"/>
    <n v="0.7"/>
    <n v="0.7"/>
    <n v="288609.25"/>
    <n v="0"/>
    <n v="0"/>
    <n v="0"/>
    <n v="0"/>
    <x v="1"/>
    <x v="2"/>
    <x v="3"/>
    <n v="0"/>
  </r>
  <r>
    <x v="30"/>
    <x v="30"/>
    <s v="n/a"/>
    <n v="0"/>
    <n v="0"/>
    <n v="0"/>
    <n v="0"/>
    <n v="0"/>
    <n v="0"/>
    <n v="0"/>
    <n v="0.7"/>
    <n v="0.7"/>
    <n v="260042"/>
    <n v="0"/>
    <n v="0"/>
    <n v="0"/>
    <n v="0"/>
    <x v="1"/>
    <x v="2"/>
    <x v="3"/>
    <n v="0"/>
  </r>
  <r>
    <x v="31"/>
    <x v="31"/>
    <s v="n/a"/>
    <n v="0"/>
    <n v="0"/>
    <n v="0"/>
    <n v="0"/>
    <n v="0"/>
    <n v="0"/>
    <n v="0"/>
    <n v="0.7"/>
    <n v="0.7"/>
    <n v="290120.82608695654"/>
    <n v="0"/>
    <n v="0"/>
    <n v="0"/>
    <n v="0"/>
    <x v="1"/>
    <x v="2"/>
    <x v="3"/>
    <n v="0"/>
  </r>
  <r>
    <x v="31"/>
    <x v="31"/>
    <s v="8th"/>
    <n v="0"/>
    <n v="203235"/>
    <n v="54367"/>
    <n v="257602"/>
    <n v="0"/>
    <n v="1"/>
    <n v="0"/>
    <n v="0.7"/>
    <n v="0.7"/>
    <n v="290120.82608695654"/>
    <n v="87101"/>
    <n v="203235"/>
    <n v="0"/>
    <n v="290336"/>
    <x v="26"/>
    <x v="2"/>
    <x v="25"/>
    <n v="32734"/>
  </r>
  <r>
    <x v="31"/>
    <x v="31"/>
    <s v="9th"/>
    <n v="0"/>
    <n v="198886"/>
    <n v="57967"/>
    <n v="256853"/>
    <n v="0"/>
    <n v="1"/>
    <n v="0"/>
    <n v="0.7"/>
    <n v="0.7"/>
    <n v="290120.82608695654"/>
    <n v="87036"/>
    <n v="203085"/>
    <n v="0"/>
    <n v="290121"/>
    <x v="27"/>
    <x v="31"/>
    <x v="26"/>
    <n v="33268"/>
  </r>
  <r>
    <x v="31"/>
    <x v="31"/>
    <s v="16th"/>
    <n v="0"/>
    <n v="198811"/>
    <n v="88745"/>
    <n v="287556"/>
    <n v="0"/>
    <n v="1"/>
    <n v="0"/>
    <n v="0.7"/>
    <n v="0.7"/>
    <n v="290120.82608695654"/>
    <n v="88745"/>
    <n v="203085"/>
    <n v="0"/>
    <n v="291830"/>
    <x v="28"/>
    <x v="32"/>
    <x v="27"/>
    <n v="4274"/>
  </r>
  <r>
    <x v="31"/>
    <x v="31"/>
    <s v="17th"/>
    <n v="0"/>
    <n v="193819"/>
    <n v="131752"/>
    <n v="325571"/>
    <n v="0"/>
    <n v="1"/>
    <n v="0"/>
    <n v="0.7"/>
    <n v="0.7"/>
    <n v="290120.82608695654"/>
    <n v="131752"/>
    <n v="203085"/>
    <n v="0"/>
    <n v="334837"/>
    <x v="29"/>
    <x v="33"/>
    <x v="28"/>
    <n v="9266"/>
  </r>
  <r>
    <x v="32"/>
    <x v="32"/>
    <s v="n/a"/>
    <n v="0"/>
    <n v="0"/>
    <n v="0"/>
    <n v="0"/>
    <n v="0"/>
    <n v="0"/>
    <n v="0"/>
    <n v="0.7"/>
    <n v="0.7"/>
    <n v="353727.53846153844"/>
    <n v="0"/>
    <n v="0"/>
    <n v="0"/>
    <n v="0"/>
    <x v="1"/>
    <x v="2"/>
    <x v="3"/>
    <n v="0"/>
  </r>
  <r>
    <x v="33"/>
    <x v="33"/>
    <s v="AL"/>
    <n v="233980"/>
    <n v="0"/>
    <n v="104479"/>
    <n v="338459"/>
    <n v="1"/>
    <n v="0"/>
    <n v="0"/>
    <n v="0.7"/>
    <n v="0.7"/>
    <n v="344360"/>
    <n v="241052"/>
    <n v="104479"/>
    <n v="0"/>
    <n v="345531"/>
    <x v="30"/>
    <x v="34"/>
    <x v="29"/>
    <n v="7072"/>
  </r>
  <r>
    <x v="34"/>
    <x v="34"/>
    <s v="n/a"/>
    <n v="0"/>
    <n v="0"/>
    <n v="0"/>
    <n v="0"/>
    <n v="0"/>
    <n v="0"/>
    <n v="0"/>
    <n v="0.7"/>
    <n v="0.7"/>
    <n v="326147.1875"/>
    <n v="0"/>
    <n v="0"/>
    <n v="0"/>
    <n v="0"/>
    <x v="1"/>
    <x v="2"/>
    <x v="3"/>
    <n v="0"/>
  </r>
  <r>
    <x v="35"/>
    <x v="35"/>
    <s v="1st"/>
    <s v=" "/>
    <s v=" "/>
    <s v=" "/>
    <s v=" "/>
    <n v="1"/>
    <n v="0"/>
    <n v="0"/>
    <n v="0.7"/>
    <n v="0.7"/>
    <n v="283311"/>
    <n v="198318"/>
    <n v="84993"/>
    <n v="0"/>
    <n v="283311"/>
    <x v="31"/>
    <x v="35"/>
    <x v="3"/>
    <n v="283311"/>
  </r>
  <r>
    <x v="36"/>
    <x v="36"/>
    <s v="3rd"/>
    <n v="0"/>
    <n v="274687"/>
    <n v="107668"/>
    <n v="382355"/>
    <n v="0"/>
    <n v="1"/>
    <n v="0"/>
    <n v="0.7"/>
    <n v="0.7"/>
    <n v="382377.5"/>
    <n v="117723"/>
    <n v="274687"/>
    <n v="0"/>
    <n v="392410"/>
    <x v="32"/>
    <x v="2"/>
    <x v="30"/>
    <n v="10055"/>
  </r>
  <r>
    <x v="37"/>
    <x v="37"/>
    <s v="3rd"/>
    <n v="244893"/>
    <n v="0"/>
    <n v="0"/>
    <n v="244893"/>
    <n v="1"/>
    <n v="0"/>
    <n v="0"/>
    <n v="0.7"/>
    <n v="0.7"/>
    <n v="331072.33333333331"/>
    <n v="244893"/>
    <n v="104954"/>
    <n v="0"/>
    <n v="349847"/>
    <x v="1"/>
    <x v="36"/>
    <x v="3"/>
    <n v="104954"/>
  </r>
  <r>
    <x v="37"/>
    <x v="37"/>
    <s v="13th"/>
    <n v="0"/>
    <n v="239316"/>
    <n v="0"/>
    <n v="239316"/>
    <n v="0"/>
    <n v="1"/>
    <n v="0"/>
    <n v="0.7"/>
    <n v="0.7"/>
    <n v="331072.33333333331"/>
    <n v="102564"/>
    <n v="239316"/>
    <n v="0"/>
    <n v="341880"/>
    <x v="33"/>
    <x v="2"/>
    <x v="3"/>
    <n v="102564"/>
  </r>
  <r>
    <x v="37"/>
    <x v="37"/>
    <s v="18th"/>
    <n v="293684"/>
    <n v="0"/>
    <n v="0"/>
    <n v="293684"/>
    <n v="1"/>
    <n v="0"/>
    <n v="0"/>
    <n v="0.7"/>
    <n v="0.7"/>
    <n v="331072.33333333331"/>
    <n v="293684"/>
    <n v="125865"/>
    <n v="0"/>
    <n v="419549"/>
    <x v="1"/>
    <x v="37"/>
    <x v="3"/>
    <n v="125865"/>
  </r>
  <r>
    <x v="38"/>
    <x v="38"/>
    <s v="n/a"/>
    <n v="0"/>
    <n v="0"/>
    <n v="0"/>
    <n v="0"/>
    <n v="0"/>
    <n v="0"/>
    <n v="0"/>
    <n v="0.7"/>
    <n v="0.7"/>
    <n v="215759.5"/>
    <n v="0"/>
    <n v="0"/>
    <n v="0"/>
    <n v="0"/>
    <x v="1"/>
    <x v="2"/>
    <x v="3"/>
    <n v="0"/>
  </r>
  <r>
    <x v="39"/>
    <x v="39"/>
    <s v="n/a"/>
    <n v="0"/>
    <n v="0"/>
    <n v="0"/>
    <n v="0"/>
    <n v="0"/>
    <n v="0"/>
    <n v="0"/>
    <n v="0.7"/>
    <n v="0.7"/>
    <n v="287392.28571428574"/>
    <n v="0"/>
    <n v="0"/>
    <n v="0"/>
    <n v="0"/>
    <x v="1"/>
    <x v="2"/>
    <x v="3"/>
    <n v="0"/>
  </r>
  <r>
    <x v="40"/>
    <x v="40"/>
    <s v="n/a"/>
    <n v="0"/>
    <n v="0"/>
    <n v="0"/>
    <n v="0"/>
    <n v="0"/>
    <n v="0"/>
    <n v="0"/>
    <n v="0.7"/>
    <n v="0.7"/>
    <n v="369973"/>
    <n v="0"/>
    <n v="0"/>
    <n v="0"/>
    <n v="0"/>
    <x v="1"/>
    <x v="2"/>
    <x v="3"/>
    <n v="0"/>
  </r>
  <r>
    <x v="41"/>
    <x v="41"/>
    <s v="n/a"/>
    <n v="0"/>
    <n v="0"/>
    <n v="0"/>
    <n v="0"/>
    <n v="0"/>
    <n v="0"/>
    <n v="0"/>
    <n v="0.7"/>
    <n v="0.7"/>
    <n v="265673.44444444444"/>
    <n v="0"/>
    <n v="0"/>
    <n v="0"/>
    <n v="0"/>
    <x v="1"/>
    <x v="2"/>
    <x v="3"/>
    <n v="0"/>
  </r>
  <r>
    <x v="42"/>
    <x v="42"/>
    <s v="4th"/>
    <n v="216643"/>
    <n v="0"/>
    <n v="29577"/>
    <n v="246220"/>
    <n v="1"/>
    <n v="0"/>
    <n v="0"/>
    <n v="0.7"/>
    <n v="0.7"/>
    <n v="245852.03846153847"/>
    <n v="216643"/>
    <n v="92847"/>
    <n v="0"/>
    <n v="309490"/>
    <x v="1"/>
    <x v="38"/>
    <x v="31"/>
    <n v="63270"/>
  </r>
  <r>
    <x v="42"/>
    <x v="42"/>
    <s v="5th"/>
    <n v="155469"/>
    <n v="0"/>
    <n v="37406"/>
    <n v="192875"/>
    <n v="1"/>
    <n v="0"/>
    <n v="0"/>
    <n v="0.7"/>
    <n v="0.7"/>
    <n v="245852.03846153847"/>
    <n v="172096"/>
    <n v="73755"/>
    <n v="0"/>
    <n v="245851"/>
    <x v="34"/>
    <x v="39"/>
    <x v="32"/>
    <n v="52976"/>
  </r>
  <r>
    <x v="42"/>
    <x v="42"/>
    <s v="8th"/>
    <n v="236379"/>
    <n v="0"/>
    <n v="0"/>
    <n v="236379"/>
    <n v="1"/>
    <n v="0"/>
    <n v="0"/>
    <n v="0.7"/>
    <n v="0.7"/>
    <n v="245852.03846153847"/>
    <n v="236379"/>
    <n v="101305"/>
    <n v="0"/>
    <n v="337684"/>
    <x v="1"/>
    <x v="40"/>
    <x v="3"/>
    <n v="101305"/>
  </r>
  <r>
    <x v="42"/>
    <x v="42"/>
    <s v="11th"/>
    <n v="201871"/>
    <n v="0"/>
    <n v="23677"/>
    <n v="225548"/>
    <n v="1"/>
    <n v="0"/>
    <n v="0"/>
    <n v="0.7"/>
    <n v="0.7"/>
    <n v="245852.03846153847"/>
    <n v="201871"/>
    <n v="86516"/>
    <n v="0"/>
    <n v="288387"/>
    <x v="1"/>
    <x v="41"/>
    <x v="33"/>
    <n v="62839"/>
  </r>
  <r>
    <x v="42"/>
    <x v="42"/>
    <s v="13th"/>
    <n v="199050"/>
    <n v="0"/>
    <n v="22192"/>
    <n v="221242"/>
    <n v="1"/>
    <n v="0"/>
    <n v="0"/>
    <n v="0.7"/>
    <n v="0.7"/>
    <n v="245852.03846153847"/>
    <n v="199050"/>
    <n v="85307"/>
    <n v="0"/>
    <n v="284357"/>
    <x v="1"/>
    <x v="42"/>
    <x v="34"/>
    <n v="63115"/>
  </r>
  <r>
    <x v="42"/>
    <x v="42"/>
    <s v="16th"/>
    <n v="0"/>
    <n v="150228"/>
    <n v="25001"/>
    <n v="175229"/>
    <n v="0"/>
    <n v="1"/>
    <n v="0"/>
    <n v="0.7"/>
    <n v="0.7"/>
    <n v="245852.03846153847"/>
    <n v="73755"/>
    <n v="172096"/>
    <n v="0"/>
    <n v="245851"/>
    <x v="35"/>
    <x v="43"/>
    <x v="35"/>
    <n v="70622"/>
  </r>
  <r>
    <x v="42"/>
    <x v="42"/>
    <s v="19th"/>
    <n v="176314"/>
    <n v="0"/>
    <n v="27161"/>
    <n v="203475"/>
    <n v="1"/>
    <n v="0"/>
    <n v="0"/>
    <n v="0.7"/>
    <n v="0.7"/>
    <n v="245852.03846153847"/>
    <n v="176314"/>
    <n v="75563"/>
    <n v="0"/>
    <n v="251877"/>
    <x v="1"/>
    <x v="44"/>
    <x v="36"/>
    <n v="48402"/>
  </r>
  <r>
    <x v="42"/>
    <x v="42"/>
    <s v="20th"/>
    <n v="0"/>
    <n v="149640"/>
    <n v="38029"/>
    <n v="187669"/>
    <n v="0"/>
    <n v="1"/>
    <n v="0"/>
    <n v="0.7"/>
    <n v="0.7"/>
    <n v="245852.03846153847"/>
    <n v="73755"/>
    <n v="172096"/>
    <n v="0"/>
    <n v="245851"/>
    <x v="35"/>
    <x v="45"/>
    <x v="37"/>
    <n v="58182"/>
  </r>
  <r>
    <x v="42"/>
    <x v="42"/>
    <s v="32nd"/>
    <n v="162868"/>
    <n v="0"/>
    <n v="66303"/>
    <n v="229171"/>
    <n v="1"/>
    <n v="0"/>
    <n v="0"/>
    <n v="0.7"/>
    <n v="0.7"/>
    <n v="245852.03846153847"/>
    <n v="172096"/>
    <n v="73755"/>
    <n v="0"/>
    <n v="245851"/>
    <x v="36"/>
    <x v="39"/>
    <x v="38"/>
    <n v="16680"/>
  </r>
  <r>
    <x v="42"/>
    <x v="42"/>
    <s v="36th"/>
    <n v="193675"/>
    <n v="0"/>
    <n v="24890"/>
    <n v="218565"/>
    <n v="1"/>
    <n v="0"/>
    <n v="0"/>
    <n v="0.7"/>
    <n v="0.7"/>
    <n v="245852.03846153847"/>
    <n v="193675"/>
    <n v="83004"/>
    <n v="0"/>
    <n v="276679"/>
    <x v="1"/>
    <x v="46"/>
    <x v="39"/>
    <n v="58114"/>
  </r>
  <r>
    <x v="43"/>
    <x v="43"/>
    <s v="n/a"/>
    <n v="0"/>
    <n v="0"/>
    <n v="0"/>
    <n v="0"/>
    <n v="0"/>
    <n v="0"/>
    <n v="0"/>
    <n v="0.7"/>
    <n v="0.7"/>
    <n v="278536"/>
    <n v="0"/>
    <n v="0"/>
    <n v="0"/>
    <n v="0"/>
    <x v="1"/>
    <x v="2"/>
    <x v="3"/>
    <n v="0"/>
  </r>
  <r>
    <x v="44"/>
    <x v="44"/>
    <s v="n/a"/>
    <n v="0"/>
    <n v="0"/>
    <n v="0"/>
    <n v="0"/>
    <n v="0"/>
    <n v="0"/>
    <n v="0"/>
    <n v="0.7"/>
    <n v="0.7"/>
    <n v="320467"/>
    <n v="0"/>
    <n v="0"/>
    <n v="0"/>
    <n v="0"/>
    <x v="1"/>
    <x v="2"/>
    <x v="3"/>
    <n v="0"/>
  </r>
  <r>
    <x v="45"/>
    <x v="45"/>
    <s v="11th"/>
    <n v="0"/>
    <n v="247818"/>
    <n v="34185"/>
    <n v="282003"/>
    <n v="0"/>
    <n v="1"/>
    <n v="0"/>
    <n v="0.7"/>
    <n v="0.7"/>
    <n v="349956.5"/>
    <n v="106208"/>
    <n v="247818"/>
    <n v="0"/>
    <n v="354026"/>
    <x v="37"/>
    <x v="2"/>
    <x v="40"/>
    <n v="72023"/>
  </r>
  <r>
    <x v="46"/>
    <x v="46"/>
    <s v="4th"/>
    <n v="229919"/>
    <n v="0"/>
    <n v="0"/>
    <n v="229919"/>
    <n v="1"/>
    <n v="0"/>
    <n v="0"/>
    <n v="0.7"/>
    <n v="0.7"/>
    <n v="316545.25"/>
    <n v="229919"/>
    <n v="98537"/>
    <n v="0"/>
    <n v="328456"/>
    <x v="1"/>
    <x v="47"/>
    <x v="3"/>
    <n v="98537"/>
  </r>
  <r>
    <x v="46"/>
    <x v="46"/>
    <s v="7th"/>
    <n v="0"/>
    <n v="378754"/>
    <n v="0"/>
    <n v="378754"/>
    <n v="0"/>
    <n v="1"/>
    <n v="0"/>
    <n v="0.7"/>
    <n v="0.7"/>
    <n v="316545.25"/>
    <n v="162323"/>
    <n v="378754"/>
    <n v="0"/>
    <n v="541077"/>
    <x v="38"/>
    <x v="2"/>
    <x v="3"/>
    <n v="162323"/>
  </r>
  <r>
    <x v="47"/>
    <x v="47"/>
    <s v="n/a"/>
    <n v="0"/>
    <n v="0"/>
    <n v="0"/>
    <n v="0"/>
    <n v="0"/>
    <n v="0"/>
    <n v="0"/>
    <n v="0.7"/>
    <n v="0.7"/>
    <n v="228783"/>
    <n v="0"/>
    <n v="0"/>
    <n v="0"/>
    <n v="0"/>
    <x v="1"/>
    <x v="2"/>
    <x v="3"/>
    <n v="0"/>
  </r>
  <r>
    <x v="48"/>
    <x v="48"/>
    <s v="3rd"/>
    <n v="0"/>
    <n v="257401"/>
    <n v="2969"/>
    <n v="260370"/>
    <n v="0"/>
    <n v="1"/>
    <n v="0"/>
    <n v="0.7"/>
    <n v="0.7"/>
    <n v="371063.83333333331"/>
    <n v="111319"/>
    <n v="259745"/>
    <n v="0"/>
    <n v="371064"/>
    <x v="39"/>
    <x v="48"/>
    <x v="41"/>
    <n v="110694"/>
  </r>
  <r>
    <x v="48"/>
    <x v="48"/>
    <s v="4th"/>
    <n v="0"/>
    <n v="220181"/>
    <n v="66728"/>
    <n v="286909"/>
    <n v="0"/>
    <n v="1"/>
    <n v="0"/>
    <n v="0.7"/>
    <n v="0.7"/>
    <n v="371063.83333333331"/>
    <n v="111319"/>
    <n v="259745"/>
    <n v="0"/>
    <n v="371064"/>
    <x v="39"/>
    <x v="49"/>
    <x v="42"/>
    <n v="84155"/>
  </r>
  <r>
    <x v="49"/>
    <x v="49"/>
    <s v="n/a"/>
    <n v="0"/>
    <n v="0"/>
    <n v="0"/>
    <n v="0"/>
    <n v="0"/>
    <n v="0"/>
    <n v="0"/>
    <n v="0.7"/>
    <n v="0.7"/>
    <n v="258788"/>
    <n v="0"/>
    <n v="0"/>
    <n v="0"/>
    <n v="0"/>
    <x v="1"/>
    <x v="2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41">
        <item x="1"/>
        <item x="0"/>
        <item x="17"/>
        <item x="30"/>
        <item x="25"/>
        <item x="36"/>
        <item x="34"/>
        <item x="24"/>
        <item x="4"/>
        <item x="5"/>
        <item x="16"/>
        <item x="23"/>
        <item x="35"/>
        <item x="8"/>
        <item x="9"/>
        <item x="3"/>
        <item x="27"/>
        <item x="26"/>
        <item x="28"/>
        <item x="15"/>
        <item x="14"/>
        <item x="13"/>
        <item x="2"/>
        <item x="7"/>
        <item x="10"/>
        <item x="11"/>
        <item x="33"/>
        <item x="37"/>
        <item x="12"/>
        <item x="39"/>
        <item x="19"/>
        <item x="6"/>
        <item x="32"/>
        <item x="20"/>
        <item x="18"/>
        <item x="21"/>
        <item x="29"/>
        <item x="22"/>
        <item x="38"/>
        <item x="31"/>
        <item t="default"/>
      </items>
    </pivotField>
    <pivotField dataField="1" compact="0" numFmtId="3" outline="0" showAll="0">
      <items count="51">
        <item x="2"/>
        <item x="48"/>
        <item x="20"/>
        <item x="31"/>
        <item x="32"/>
        <item x="10"/>
        <item x="33"/>
        <item x="7"/>
        <item x="26"/>
        <item x="11"/>
        <item x="43"/>
        <item x="45"/>
        <item x="8"/>
        <item x="25"/>
        <item x="49"/>
        <item x="17"/>
        <item x="3"/>
        <item x="39"/>
        <item x="44"/>
        <item x="9"/>
        <item x="46"/>
        <item x="35"/>
        <item x="42"/>
        <item x="41"/>
        <item x="0"/>
        <item x="13"/>
        <item x="5"/>
        <item x="21"/>
        <item x="38"/>
        <item x="16"/>
        <item x="6"/>
        <item x="4"/>
        <item x="23"/>
        <item x="30"/>
        <item x="47"/>
        <item x="1"/>
        <item x="40"/>
        <item x="15"/>
        <item x="34"/>
        <item x="36"/>
        <item x="22"/>
        <item x="24"/>
        <item x="14"/>
        <item x="19"/>
        <item x="18"/>
        <item x="29"/>
        <item x="37"/>
        <item x="28"/>
        <item x="27"/>
        <item x="12"/>
        <item t="default"/>
      </items>
    </pivotField>
    <pivotField dataField="1" compact="0" numFmtId="3" outline="0" showAll="0">
      <items count="44">
        <item x="22"/>
        <item x="23"/>
        <item x="28"/>
        <item x="24"/>
        <item x="17"/>
        <item x="30"/>
        <item x="20"/>
        <item x="29"/>
        <item x="19"/>
        <item x="5"/>
        <item x="27"/>
        <item x="16"/>
        <item x="18"/>
        <item x="42"/>
        <item x="38"/>
        <item x="9"/>
        <item x="7"/>
        <item x="8"/>
        <item x="26"/>
        <item x="6"/>
        <item x="21"/>
        <item x="25"/>
        <item x="15"/>
        <item x="10"/>
        <item x="37"/>
        <item x="32"/>
        <item x="40"/>
        <item x="31"/>
        <item x="36"/>
        <item x="35"/>
        <item x="39"/>
        <item x="33"/>
        <item x="34"/>
        <item x="0"/>
        <item x="2"/>
        <item x="1"/>
        <item x="41"/>
        <item x="4"/>
        <item x="12"/>
        <item x="11"/>
        <item x="14"/>
        <item x="13"/>
        <item x="3"/>
        <item t="default"/>
      </items>
    </pivotField>
    <pivotField dataField="1" compact="0" numFmtId="3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X52" sqref="A1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2"/>
    <col min="4" max="5" width="10.83203125" style="2"/>
    <col min="6" max="6" width="12.1640625" style="2" customWidth="1"/>
    <col min="7" max="7" width="10.83203125" style="22" customWidth="1"/>
    <col min="8" max="9" width="10.83203125" style="12" customWidth="1"/>
    <col min="10" max="10" width="10.83203125" style="38" customWidth="1"/>
    <col min="11" max="14" width="10.83203125" style="12" customWidth="1"/>
    <col min="15" max="15" width="10.83203125" style="106"/>
    <col min="16" max="17" width="10.83203125" style="107"/>
    <col min="18" max="18" width="12.1640625" style="107" customWidth="1"/>
    <col min="19" max="19" width="5.1640625" style="27" customWidth="1"/>
    <col min="20" max="20" width="5.1640625" customWidth="1"/>
    <col min="21" max="21" width="5.1640625" style="32" customWidth="1"/>
    <col min="22" max="22" width="5.1640625" customWidth="1"/>
    <col min="23" max="23" width="10.83203125" style="112"/>
    <col min="24" max="24" width="10.83203125" style="113"/>
  </cols>
  <sheetData>
    <row r="1" spans="1:24" s="15" customFormat="1" x14ac:dyDescent="0.2">
      <c r="A1" s="1"/>
      <c r="B1" s="1" t="s">
        <v>19</v>
      </c>
      <c r="C1" s="23"/>
      <c r="D1" s="17" t="s">
        <v>14</v>
      </c>
      <c r="E1" s="9"/>
      <c r="F1" s="9"/>
      <c r="G1" s="34"/>
      <c r="H1" s="35" t="s">
        <v>111</v>
      </c>
      <c r="I1" s="36"/>
      <c r="J1" s="37" t="s">
        <v>112</v>
      </c>
      <c r="K1" s="96"/>
      <c r="L1" s="97" t="s">
        <v>177</v>
      </c>
      <c r="M1" s="97"/>
      <c r="N1" s="97"/>
      <c r="O1" s="96"/>
      <c r="P1" s="97" t="s">
        <v>178</v>
      </c>
      <c r="Q1" s="97"/>
      <c r="R1" s="98"/>
      <c r="S1" s="29"/>
      <c r="T1" s="3" t="s">
        <v>15</v>
      </c>
      <c r="U1" s="21"/>
      <c r="V1" s="21"/>
      <c r="W1" s="108" t="s">
        <v>183</v>
      </c>
      <c r="X1" s="109"/>
    </row>
    <row r="2" spans="1:24" s="16" customFormat="1" x14ac:dyDescent="0.2">
      <c r="A2" s="18" t="s">
        <v>0</v>
      </c>
      <c r="B2" s="18" t="s">
        <v>109</v>
      </c>
      <c r="C2" s="24" t="s">
        <v>16</v>
      </c>
      <c r="D2" s="1" t="s">
        <v>17</v>
      </c>
      <c r="E2" s="20" t="s">
        <v>18</v>
      </c>
      <c r="F2" s="19" t="s">
        <v>110</v>
      </c>
      <c r="G2" s="34" t="s">
        <v>113</v>
      </c>
      <c r="H2" s="36" t="s">
        <v>114</v>
      </c>
      <c r="I2" s="36" t="s">
        <v>115</v>
      </c>
      <c r="J2" s="37" t="s">
        <v>116</v>
      </c>
      <c r="K2" s="96" t="s">
        <v>167</v>
      </c>
      <c r="L2" s="97" t="s">
        <v>168</v>
      </c>
      <c r="M2" s="97" t="s">
        <v>169</v>
      </c>
      <c r="N2" s="97" t="s">
        <v>170</v>
      </c>
      <c r="O2" s="96" t="s">
        <v>179</v>
      </c>
      <c r="P2" s="97" t="s">
        <v>180</v>
      </c>
      <c r="Q2" s="97" t="s">
        <v>181</v>
      </c>
      <c r="R2" s="98" t="s">
        <v>182</v>
      </c>
      <c r="S2" s="24" t="s">
        <v>16</v>
      </c>
      <c r="T2" s="1" t="s">
        <v>17</v>
      </c>
      <c r="U2" s="1" t="s">
        <v>18</v>
      </c>
      <c r="V2" s="1" t="s">
        <v>110</v>
      </c>
      <c r="W2" s="96" t="s">
        <v>184</v>
      </c>
      <c r="X2" s="97" t="s">
        <v>185</v>
      </c>
    </row>
    <row r="3" spans="1:24" s="11" customFormat="1" x14ac:dyDescent="0.2">
      <c r="A3" t="s">
        <v>21</v>
      </c>
      <c r="B3" t="s">
        <v>22</v>
      </c>
      <c r="C3" s="22">
        <v>1222018</v>
      </c>
      <c r="D3" s="12">
        <v>621911</v>
      </c>
      <c r="E3" s="13">
        <f>F3-D3-C3</f>
        <v>45756</v>
      </c>
      <c r="F3" s="12">
        <v>1889685</v>
      </c>
      <c r="G3" s="22">
        <v>688365</v>
      </c>
      <c r="H3" s="12">
        <v>2</v>
      </c>
      <c r="I3" s="12">
        <v>1</v>
      </c>
      <c r="J3" s="38">
        <f t="shared" ref="J3:J34" si="0">(F3-G3)/(V3-SUM(H3:I3))</f>
        <v>300330</v>
      </c>
      <c r="K3" s="12">
        <v>100432</v>
      </c>
      <c r="L3" s="12">
        <v>191210</v>
      </c>
      <c r="M3" s="12">
        <v>-15027</v>
      </c>
      <c r="N3" s="12">
        <v>276615</v>
      </c>
      <c r="O3" s="99">
        <f t="shared" ref="O3:R34" si="1">C3+K3</f>
        <v>1322450</v>
      </c>
      <c r="P3" s="100">
        <f t="shared" si="1"/>
        <v>813121</v>
      </c>
      <c r="Q3" s="101">
        <f t="shared" si="1"/>
        <v>30729</v>
      </c>
      <c r="R3" s="100">
        <f t="shared" si="1"/>
        <v>2166300</v>
      </c>
      <c r="S3" s="27">
        <v>6</v>
      </c>
      <c r="T3" s="11">
        <v>1</v>
      </c>
      <c r="U3" s="31">
        <v>0</v>
      </c>
      <c r="V3">
        <v>7</v>
      </c>
      <c r="W3" s="110">
        <f t="shared" ref="W3:W52" si="2">O3/SUM(O3:P3)</f>
        <v>0.6192489034548605</v>
      </c>
      <c r="X3" s="111">
        <f>S3/SUM(S3:T3)</f>
        <v>0.8571428571428571</v>
      </c>
    </row>
    <row r="4" spans="1:24" s="5" customFormat="1" x14ac:dyDescent="0.2">
      <c r="A4" s="11" t="s">
        <v>23</v>
      </c>
      <c r="B4" s="11" t="s">
        <v>24</v>
      </c>
      <c r="C4" s="22">
        <v>155088</v>
      </c>
      <c r="D4" s="2">
        <v>111019</v>
      </c>
      <c r="E4" s="6">
        <f>F4-D4-C4</f>
        <v>42091</v>
      </c>
      <c r="F4" s="2">
        <v>308198</v>
      </c>
      <c r="G4" s="22">
        <v>0</v>
      </c>
      <c r="H4" s="12">
        <v>0</v>
      </c>
      <c r="I4" s="12">
        <v>0</v>
      </c>
      <c r="J4" s="38">
        <f t="shared" si="0"/>
        <v>308198</v>
      </c>
      <c r="K4" s="12">
        <v>0</v>
      </c>
      <c r="L4" s="12">
        <v>0</v>
      </c>
      <c r="M4" s="12">
        <v>0</v>
      </c>
      <c r="N4" s="12">
        <v>0</v>
      </c>
      <c r="O4" s="99">
        <f t="shared" si="1"/>
        <v>155088</v>
      </c>
      <c r="P4" s="100">
        <f t="shared" si="1"/>
        <v>111019</v>
      </c>
      <c r="Q4" s="101">
        <f t="shared" si="1"/>
        <v>42091</v>
      </c>
      <c r="R4" s="100">
        <f t="shared" si="1"/>
        <v>308198</v>
      </c>
      <c r="S4" s="27">
        <v>1</v>
      </c>
      <c r="T4">
        <v>0</v>
      </c>
      <c r="U4" s="31">
        <v>0</v>
      </c>
      <c r="V4">
        <v>1</v>
      </c>
      <c r="W4" s="110">
        <f t="shared" si="2"/>
        <v>0.58280315812812145</v>
      </c>
      <c r="X4" s="111">
        <f t="shared" ref="X4:X52" si="3">S4/SUM(S4:T4)</f>
        <v>1</v>
      </c>
    </row>
    <row r="5" spans="1:24" s="5" customFormat="1" x14ac:dyDescent="0.2">
      <c r="A5" t="s">
        <v>25</v>
      </c>
      <c r="B5" t="s">
        <v>3</v>
      </c>
      <c r="C5" s="22">
        <v>1264378</v>
      </c>
      <c r="D5" s="2">
        <v>1034687</v>
      </c>
      <c r="E5" s="6">
        <f t="shared" ref="E5:E52" si="4">F5-D5-C5</f>
        <v>112999</v>
      </c>
      <c r="F5" s="2">
        <v>2412064</v>
      </c>
      <c r="G5" s="22">
        <v>450006</v>
      </c>
      <c r="H5" s="12">
        <v>1</v>
      </c>
      <c r="I5" s="12">
        <v>1</v>
      </c>
      <c r="J5" s="38">
        <f t="shared" si="0"/>
        <v>280294</v>
      </c>
      <c r="K5" s="12">
        <v>84088</v>
      </c>
      <c r="L5" s="12">
        <v>141262</v>
      </c>
      <c r="M5" s="12">
        <v>-96091</v>
      </c>
      <c r="N5" s="12">
        <v>129259</v>
      </c>
      <c r="O5" s="99">
        <f t="shared" si="1"/>
        <v>1348466</v>
      </c>
      <c r="P5" s="100">
        <f t="shared" si="1"/>
        <v>1175949</v>
      </c>
      <c r="Q5" s="101">
        <f t="shared" si="1"/>
        <v>16908</v>
      </c>
      <c r="R5" s="100">
        <f t="shared" si="1"/>
        <v>2541323</v>
      </c>
      <c r="S5" s="27">
        <v>5</v>
      </c>
      <c r="T5">
        <v>4</v>
      </c>
      <c r="U5" s="32">
        <v>0</v>
      </c>
      <c r="V5">
        <v>9</v>
      </c>
      <c r="W5" s="110">
        <f t="shared" si="2"/>
        <v>0.53416969872227826</v>
      </c>
      <c r="X5" s="111">
        <f t="shared" si="3"/>
        <v>0.55555555555555558</v>
      </c>
    </row>
    <row r="6" spans="1:24" s="5" customFormat="1" x14ac:dyDescent="0.2">
      <c r="A6" t="s">
        <v>26</v>
      </c>
      <c r="B6" t="s">
        <v>27</v>
      </c>
      <c r="C6" s="22">
        <v>760415</v>
      </c>
      <c r="D6" s="2">
        <v>111347</v>
      </c>
      <c r="E6" s="6">
        <f t="shared" si="4"/>
        <v>196815</v>
      </c>
      <c r="F6" s="2">
        <v>1068577</v>
      </c>
      <c r="G6" s="22">
        <v>766113</v>
      </c>
      <c r="H6" s="12">
        <v>3</v>
      </c>
      <c r="I6" s="12">
        <v>0</v>
      </c>
      <c r="J6" s="38">
        <f t="shared" si="0"/>
        <v>302464</v>
      </c>
      <c r="K6" s="12">
        <v>56699</v>
      </c>
      <c r="L6" s="12">
        <v>274560</v>
      </c>
      <c r="M6" s="12">
        <v>-182170</v>
      </c>
      <c r="N6" s="12">
        <v>149089</v>
      </c>
      <c r="O6" s="99">
        <f t="shared" si="1"/>
        <v>817114</v>
      </c>
      <c r="P6" s="100">
        <f t="shared" si="1"/>
        <v>385907</v>
      </c>
      <c r="Q6" s="101">
        <f t="shared" si="1"/>
        <v>14645</v>
      </c>
      <c r="R6" s="100">
        <f t="shared" si="1"/>
        <v>1217666</v>
      </c>
      <c r="S6" s="27">
        <v>4</v>
      </c>
      <c r="T6">
        <v>0</v>
      </c>
      <c r="U6" s="31">
        <v>0</v>
      </c>
      <c r="V6">
        <v>4</v>
      </c>
      <c r="W6" s="110">
        <f t="shared" si="2"/>
        <v>0.67921840100879372</v>
      </c>
      <c r="X6" s="111">
        <f t="shared" si="3"/>
        <v>1</v>
      </c>
    </row>
    <row r="7" spans="1:24" s="5" customFormat="1" x14ac:dyDescent="0.2">
      <c r="A7" t="s">
        <v>28</v>
      </c>
      <c r="B7" t="s">
        <v>29</v>
      </c>
      <c r="C7" s="22">
        <v>4682033</v>
      </c>
      <c r="D7" s="2">
        <v>8624432</v>
      </c>
      <c r="E7" s="6">
        <f t="shared" si="4"/>
        <v>107553</v>
      </c>
      <c r="F7" s="2">
        <v>13414018</v>
      </c>
      <c r="G7" s="22">
        <v>1819238</v>
      </c>
      <c r="H7" s="12">
        <v>0</v>
      </c>
      <c r="I7" s="12">
        <v>9</v>
      </c>
      <c r="J7" s="38">
        <f t="shared" si="0"/>
        <v>263517.72727272729</v>
      </c>
      <c r="K7" s="12">
        <v>794337</v>
      </c>
      <c r="L7" s="12">
        <v>141770</v>
      </c>
      <c r="M7" s="12">
        <v>-107553</v>
      </c>
      <c r="N7" s="12">
        <v>828554</v>
      </c>
      <c r="O7" s="99">
        <f t="shared" si="1"/>
        <v>5476370</v>
      </c>
      <c r="P7" s="100">
        <f t="shared" si="1"/>
        <v>8766202</v>
      </c>
      <c r="Q7" s="101">
        <f t="shared" si="1"/>
        <v>0</v>
      </c>
      <c r="R7" s="100">
        <f t="shared" si="1"/>
        <v>14242572</v>
      </c>
      <c r="S7" s="27">
        <v>14</v>
      </c>
      <c r="T7">
        <v>39</v>
      </c>
      <c r="U7" s="31">
        <v>0</v>
      </c>
      <c r="V7">
        <v>53</v>
      </c>
      <c r="W7" s="110">
        <f t="shared" si="2"/>
        <v>0.3845070960497865</v>
      </c>
      <c r="X7" s="111">
        <f t="shared" si="3"/>
        <v>0.26415094339622641</v>
      </c>
    </row>
    <row r="8" spans="1:24" s="5" customFormat="1" x14ac:dyDescent="0.2">
      <c r="A8" t="s">
        <v>30</v>
      </c>
      <c r="B8" t="s">
        <v>31</v>
      </c>
      <c r="C8" s="22">
        <v>1288618</v>
      </c>
      <c r="D8" s="2">
        <v>1263791</v>
      </c>
      <c r="E8" s="6">
        <f t="shared" si="4"/>
        <v>149029</v>
      </c>
      <c r="F8" s="2">
        <v>2701438</v>
      </c>
      <c r="G8" s="22">
        <v>0</v>
      </c>
      <c r="H8" s="12">
        <v>0</v>
      </c>
      <c r="I8" s="12">
        <v>0</v>
      </c>
      <c r="J8" s="38">
        <f t="shared" si="0"/>
        <v>385919.71428571426</v>
      </c>
      <c r="K8" s="12">
        <v>0</v>
      </c>
      <c r="L8" s="12">
        <v>0</v>
      </c>
      <c r="M8" s="12">
        <v>0</v>
      </c>
      <c r="N8" s="12">
        <v>0</v>
      </c>
      <c r="O8" s="99">
        <f t="shared" si="1"/>
        <v>1288618</v>
      </c>
      <c r="P8" s="100">
        <f t="shared" si="1"/>
        <v>1263791</v>
      </c>
      <c r="Q8" s="101">
        <f t="shared" si="1"/>
        <v>149029</v>
      </c>
      <c r="R8" s="100">
        <f t="shared" si="1"/>
        <v>2701438</v>
      </c>
      <c r="S8" s="27">
        <v>4</v>
      </c>
      <c r="T8">
        <v>3</v>
      </c>
      <c r="U8" s="31">
        <v>0</v>
      </c>
      <c r="V8">
        <v>7</v>
      </c>
      <c r="W8" s="110">
        <f t="shared" si="2"/>
        <v>0.50486344469087829</v>
      </c>
      <c r="X8" s="111">
        <f t="shared" si="3"/>
        <v>0.5714285714285714</v>
      </c>
    </row>
    <row r="9" spans="1:24" s="5" customFormat="1" x14ac:dyDescent="0.2">
      <c r="A9" t="s">
        <v>32</v>
      </c>
      <c r="B9" t="s">
        <v>33</v>
      </c>
      <c r="C9" s="22">
        <v>558162</v>
      </c>
      <c r="D9" s="2">
        <v>916815</v>
      </c>
      <c r="E9" s="6">
        <f t="shared" si="4"/>
        <v>100206</v>
      </c>
      <c r="F9" s="2">
        <v>1575183</v>
      </c>
      <c r="G9" s="22">
        <v>0</v>
      </c>
      <c r="H9" s="12">
        <v>0</v>
      </c>
      <c r="I9" s="12">
        <v>0</v>
      </c>
      <c r="J9" s="38">
        <f t="shared" si="0"/>
        <v>315036.59999999998</v>
      </c>
      <c r="K9" s="12">
        <v>0</v>
      </c>
      <c r="L9" s="12">
        <v>0</v>
      </c>
      <c r="M9" s="12">
        <v>0</v>
      </c>
      <c r="N9" s="12">
        <v>0</v>
      </c>
      <c r="O9" s="99">
        <f t="shared" si="1"/>
        <v>558162</v>
      </c>
      <c r="P9" s="100">
        <f t="shared" si="1"/>
        <v>916815</v>
      </c>
      <c r="Q9" s="101">
        <f t="shared" si="1"/>
        <v>100206</v>
      </c>
      <c r="R9" s="100">
        <f t="shared" si="1"/>
        <v>1575183</v>
      </c>
      <c r="S9" s="27">
        <v>0</v>
      </c>
      <c r="T9">
        <v>5</v>
      </c>
      <c r="U9" s="31">
        <v>0</v>
      </c>
      <c r="V9">
        <v>5</v>
      </c>
      <c r="W9" s="110">
        <f t="shared" si="2"/>
        <v>0.37842081605340289</v>
      </c>
      <c r="X9" s="111">
        <f t="shared" si="3"/>
        <v>0</v>
      </c>
    </row>
    <row r="10" spans="1:24" s="5" customFormat="1" x14ac:dyDescent="0.2">
      <c r="A10" t="s">
        <v>34</v>
      </c>
      <c r="B10" t="s">
        <v>35</v>
      </c>
      <c r="C10" s="22">
        <v>172301</v>
      </c>
      <c r="D10" s="2">
        <v>233554</v>
      </c>
      <c r="E10" s="6">
        <f t="shared" si="4"/>
        <v>14762</v>
      </c>
      <c r="F10" s="2">
        <v>420617</v>
      </c>
      <c r="G10" s="22">
        <v>0</v>
      </c>
      <c r="H10" s="12">
        <v>0</v>
      </c>
      <c r="I10" s="12">
        <v>0</v>
      </c>
      <c r="J10" s="38">
        <f t="shared" si="0"/>
        <v>420617</v>
      </c>
      <c r="K10" s="12">
        <v>0</v>
      </c>
      <c r="L10" s="12">
        <v>0</v>
      </c>
      <c r="M10" s="12">
        <v>0</v>
      </c>
      <c r="N10" s="12">
        <v>0</v>
      </c>
      <c r="O10" s="99">
        <f t="shared" si="1"/>
        <v>172301</v>
      </c>
      <c r="P10" s="100">
        <f t="shared" si="1"/>
        <v>233554</v>
      </c>
      <c r="Q10" s="101">
        <f t="shared" si="1"/>
        <v>14762</v>
      </c>
      <c r="R10" s="100">
        <f t="shared" si="1"/>
        <v>420617</v>
      </c>
      <c r="S10" s="27">
        <v>0</v>
      </c>
      <c r="T10">
        <v>1</v>
      </c>
      <c r="U10" s="31">
        <v>0</v>
      </c>
      <c r="V10">
        <v>1</v>
      </c>
      <c r="W10" s="110">
        <f t="shared" si="2"/>
        <v>0.42453832033608063</v>
      </c>
      <c r="X10" s="111">
        <f t="shared" si="3"/>
        <v>0</v>
      </c>
    </row>
    <row r="11" spans="1:24" s="5" customFormat="1" x14ac:dyDescent="0.2">
      <c r="A11" t="s">
        <v>36</v>
      </c>
      <c r="B11" s="5" t="s">
        <v>10</v>
      </c>
      <c r="C11" s="25">
        <v>4733630</v>
      </c>
      <c r="D11" s="10">
        <v>3985050</v>
      </c>
      <c r="E11" s="6">
        <f t="shared" si="4"/>
        <v>118746</v>
      </c>
      <c r="F11" s="10">
        <v>8837426</v>
      </c>
      <c r="G11" s="22">
        <v>0</v>
      </c>
      <c r="H11" s="12">
        <v>0</v>
      </c>
      <c r="I11" s="12">
        <v>1</v>
      </c>
      <c r="J11" s="38">
        <f t="shared" si="0"/>
        <v>339901</v>
      </c>
      <c r="K11" s="12">
        <v>101970</v>
      </c>
      <c r="L11" s="12">
        <v>237931</v>
      </c>
      <c r="M11" s="12">
        <v>0</v>
      </c>
      <c r="N11" s="12">
        <v>339901</v>
      </c>
      <c r="O11" s="99">
        <f t="shared" si="1"/>
        <v>4835600</v>
      </c>
      <c r="P11" s="100">
        <f t="shared" si="1"/>
        <v>4222981</v>
      </c>
      <c r="Q11" s="101">
        <f t="shared" si="1"/>
        <v>118746</v>
      </c>
      <c r="R11" s="100">
        <f t="shared" si="1"/>
        <v>9177327</v>
      </c>
      <c r="S11" s="30">
        <v>16</v>
      </c>
      <c r="T11" s="5">
        <v>11</v>
      </c>
      <c r="U11" s="33">
        <v>0</v>
      </c>
      <c r="V11">
        <v>27</v>
      </c>
      <c r="W11" s="110">
        <f t="shared" si="2"/>
        <v>0.53381429166444505</v>
      </c>
      <c r="X11" s="111">
        <f t="shared" si="3"/>
        <v>0.59259259259259256</v>
      </c>
    </row>
    <row r="12" spans="1:24" s="5" customFormat="1" x14ac:dyDescent="0.2">
      <c r="A12" t="s">
        <v>37</v>
      </c>
      <c r="B12" t="s">
        <v>38</v>
      </c>
      <c r="C12" s="22">
        <v>2272460</v>
      </c>
      <c r="D12" s="2">
        <v>1498437</v>
      </c>
      <c r="E12" s="6">
        <f t="shared" si="4"/>
        <v>1965</v>
      </c>
      <c r="F12" s="2">
        <v>3772862</v>
      </c>
      <c r="G12" s="22">
        <v>1182044</v>
      </c>
      <c r="H12" s="12">
        <v>4</v>
      </c>
      <c r="I12" s="12">
        <v>1</v>
      </c>
      <c r="J12" s="38">
        <f t="shared" si="0"/>
        <v>287868.66666666669</v>
      </c>
      <c r="K12" s="12">
        <v>108357</v>
      </c>
      <c r="L12" s="12">
        <v>397392</v>
      </c>
      <c r="M12" s="12">
        <v>-1965</v>
      </c>
      <c r="N12" s="12">
        <v>503784</v>
      </c>
      <c r="O12" s="99">
        <f t="shared" si="1"/>
        <v>2380817</v>
      </c>
      <c r="P12" s="100">
        <f t="shared" si="1"/>
        <v>1895829</v>
      </c>
      <c r="Q12" s="101">
        <f t="shared" si="1"/>
        <v>0</v>
      </c>
      <c r="R12" s="100">
        <f t="shared" si="1"/>
        <v>4276646</v>
      </c>
      <c r="S12" s="30">
        <v>10</v>
      </c>
      <c r="T12" s="5">
        <v>4</v>
      </c>
      <c r="U12" s="33">
        <v>0</v>
      </c>
      <c r="V12">
        <v>14</v>
      </c>
      <c r="W12" s="110">
        <f t="shared" si="2"/>
        <v>0.55670191079645126</v>
      </c>
      <c r="X12" s="111">
        <f t="shared" si="3"/>
        <v>0.7142857142857143</v>
      </c>
    </row>
    <row r="13" spans="1:24" x14ac:dyDescent="0.2">
      <c r="A13" t="s">
        <v>39</v>
      </c>
      <c r="B13" t="s">
        <v>40</v>
      </c>
      <c r="C13" s="22">
        <v>85626</v>
      </c>
      <c r="D13" s="2">
        <v>316265</v>
      </c>
      <c r="E13" s="6">
        <f t="shared" si="4"/>
        <v>35773</v>
      </c>
      <c r="F13" s="2">
        <v>437664</v>
      </c>
      <c r="G13" s="22">
        <v>0</v>
      </c>
      <c r="H13" s="12">
        <v>0</v>
      </c>
      <c r="I13" s="12">
        <v>0</v>
      </c>
      <c r="J13" s="38">
        <f t="shared" si="0"/>
        <v>218832</v>
      </c>
      <c r="K13" s="12">
        <v>0</v>
      </c>
      <c r="L13" s="12">
        <v>0</v>
      </c>
      <c r="M13" s="12">
        <v>0</v>
      </c>
      <c r="N13" s="12">
        <v>0</v>
      </c>
      <c r="O13" s="99">
        <f t="shared" si="1"/>
        <v>85626</v>
      </c>
      <c r="P13" s="100">
        <f t="shared" si="1"/>
        <v>316265</v>
      </c>
      <c r="Q13" s="101">
        <f t="shared" si="1"/>
        <v>35773</v>
      </c>
      <c r="R13" s="100">
        <f t="shared" si="1"/>
        <v>437664</v>
      </c>
      <c r="S13" s="30">
        <v>0</v>
      </c>
      <c r="T13" s="5">
        <v>2</v>
      </c>
      <c r="U13" s="33">
        <v>0</v>
      </c>
      <c r="V13">
        <v>2</v>
      </c>
      <c r="W13" s="110">
        <f t="shared" si="2"/>
        <v>0.21305776939518425</v>
      </c>
      <c r="X13" s="111">
        <f t="shared" si="3"/>
        <v>0</v>
      </c>
    </row>
    <row r="14" spans="1:24" x14ac:dyDescent="0.2">
      <c r="A14" t="s">
        <v>41</v>
      </c>
      <c r="B14" t="s">
        <v>42</v>
      </c>
      <c r="C14" s="22">
        <v>447544</v>
      </c>
      <c r="D14" s="2">
        <v>208992</v>
      </c>
      <c r="E14" s="6">
        <f t="shared" si="4"/>
        <v>25058</v>
      </c>
      <c r="F14" s="2">
        <v>681594</v>
      </c>
      <c r="G14" s="22">
        <v>0</v>
      </c>
      <c r="H14" s="12">
        <v>0</v>
      </c>
      <c r="I14" s="12">
        <v>0</v>
      </c>
      <c r="J14" s="38">
        <f t="shared" si="0"/>
        <v>340797</v>
      </c>
      <c r="K14" s="12">
        <v>0</v>
      </c>
      <c r="L14" s="12">
        <v>0</v>
      </c>
      <c r="M14" s="12">
        <v>0</v>
      </c>
      <c r="N14" s="12">
        <v>0</v>
      </c>
      <c r="O14" s="99">
        <f t="shared" si="1"/>
        <v>447544</v>
      </c>
      <c r="P14" s="100">
        <f t="shared" si="1"/>
        <v>208992</v>
      </c>
      <c r="Q14" s="101">
        <f t="shared" si="1"/>
        <v>25058</v>
      </c>
      <c r="R14" s="100">
        <f t="shared" si="1"/>
        <v>681594</v>
      </c>
      <c r="S14" s="30">
        <v>2</v>
      </c>
      <c r="T14" s="5">
        <v>0</v>
      </c>
      <c r="U14" s="33">
        <v>0</v>
      </c>
      <c r="V14">
        <v>2</v>
      </c>
      <c r="W14" s="110">
        <f t="shared" si="2"/>
        <v>0.68167472918469052</v>
      </c>
      <c r="X14" s="111">
        <f t="shared" si="3"/>
        <v>1</v>
      </c>
    </row>
    <row r="15" spans="1:24" x14ac:dyDescent="0.2">
      <c r="A15" t="s">
        <v>43</v>
      </c>
      <c r="B15" s="5" t="s">
        <v>9</v>
      </c>
      <c r="C15" s="25">
        <v>2397436</v>
      </c>
      <c r="D15" s="10">
        <v>2810536</v>
      </c>
      <c r="E15" s="6">
        <f t="shared" si="4"/>
        <v>33795</v>
      </c>
      <c r="F15" s="10">
        <v>5241767</v>
      </c>
      <c r="G15" s="22">
        <v>931115</v>
      </c>
      <c r="H15" s="12">
        <v>2</v>
      </c>
      <c r="I15" s="12">
        <v>2</v>
      </c>
      <c r="J15" s="38">
        <f t="shared" si="0"/>
        <v>307903.71428571426</v>
      </c>
      <c r="K15" s="12">
        <v>188937</v>
      </c>
      <c r="L15" s="12">
        <v>273211</v>
      </c>
      <c r="M15" s="12">
        <v>-222</v>
      </c>
      <c r="N15" s="12">
        <v>461926</v>
      </c>
      <c r="O15" s="99">
        <f t="shared" si="1"/>
        <v>2586373</v>
      </c>
      <c r="P15" s="100">
        <f t="shared" si="1"/>
        <v>3083747</v>
      </c>
      <c r="Q15" s="101">
        <f t="shared" si="1"/>
        <v>33573</v>
      </c>
      <c r="R15" s="100">
        <f t="shared" si="1"/>
        <v>5703693</v>
      </c>
      <c r="S15" s="30">
        <v>7</v>
      </c>
      <c r="T15" s="5">
        <v>11</v>
      </c>
      <c r="U15" s="33">
        <v>0</v>
      </c>
      <c r="V15">
        <v>18</v>
      </c>
      <c r="W15" s="110">
        <f t="shared" si="2"/>
        <v>0.45614078714383471</v>
      </c>
      <c r="X15" s="111">
        <f t="shared" si="3"/>
        <v>0.3888888888888889</v>
      </c>
    </row>
    <row r="16" spans="1:24" x14ac:dyDescent="0.2">
      <c r="A16" t="s">
        <v>44</v>
      </c>
      <c r="B16" s="5" t="s">
        <v>12</v>
      </c>
      <c r="C16" s="25">
        <v>1442989</v>
      </c>
      <c r="D16" s="10">
        <v>1052901</v>
      </c>
      <c r="E16" s="6">
        <f t="shared" si="4"/>
        <v>162477</v>
      </c>
      <c r="F16" s="10">
        <v>2658367</v>
      </c>
      <c r="G16" s="22">
        <v>254583</v>
      </c>
      <c r="H16" s="12">
        <v>0</v>
      </c>
      <c r="I16" s="12">
        <v>1</v>
      </c>
      <c r="J16" s="38">
        <f t="shared" si="0"/>
        <v>300473</v>
      </c>
      <c r="K16" s="12">
        <v>90142</v>
      </c>
      <c r="L16" s="12">
        <v>2816</v>
      </c>
      <c r="M16" s="12">
        <v>-47068</v>
      </c>
      <c r="N16" s="12">
        <v>45890</v>
      </c>
      <c r="O16" s="99">
        <f t="shared" si="1"/>
        <v>1533131</v>
      </c>
      <c r="P16" s="100">
        <f t="shared" si="1"/>
        <v>1055717</v>
      </c>
      <c r="Q16" s="101">
        <f t="shared" si="1"/>
        <v>115409</v>
      </c>
      <c r="R16" s="100">
        <f t="shared" si="1"/>
        <v>2704257</v>
      </c>
      <c r="S16" s="30">
        <v>7</v>
      </c>
      <c r="T16" s="5">
        <v>2</v>
      </c>
      <c r="U16" s="33">
        <v>0</v>
      </c>
      <c r="V16">
        <v>9</v>
      </c>
      <c r="W16" s="110">
        <f t="shared" si="2"/>
        <v>0.59220587689968662</v>
      </c>
      <c r="X16" s="111">
        <f t="shared" si="3"/>
        <v>0.77777777777777779</v>
      </c>
    </row>
    <row r="17" spans="1:24" x14ac:dyDescent="0.2">
      <c r="A17" t="s">
        <v>45</v>
      </c>
      <c r="B17" t="s">
        <v>46</v>
      </c>
      <c r="C17" s="22">
        <v>813153</v>
      </c>
      <c r="D17" s="2">
        <v>673969</v>
      </c>
      <c r="E17" s="6">
        <f t="shared" si="4"/>
        <v>28433</v>
      </c>
      <c r="F17" s="2">
        <v>1515555</v>
      </c>
      <c r="G17" s="22">
        <v>0</v>
      </c>
      <c r="H17" s="12">
        <v>0</v>
      </c>
      <c r="I17" s="12">
        <v>0</v>
      </c>
      <c r="J17" s="38">
        <f t="shared" si="0"/>
        <v>378888.75</v>
      </c>
      <c r="K17" s="12">
        <v>0</v>
      </c>
      <c r="L17" s="12">
        <v>0</v>
      </c>
      <c r="M17" s="12">
        <v>0</v>
      </c>
      <c r="N17" s="12">
        <v>0</v>
      </c>
      <c r="O17" s="99">
        <f t="shared" si="1"/>
        <v>813153</v>
      </c>
      <c r="P17" s="100">
        <f t="shared" si="1"/>
        <v>673969</v>
      </c>
      <c r="Q17" s="101">
        <f t="shared" si="1"/>
        <v>28433</v>
      </c>
      <c r="R17" s="100">
        <f t="shared" si="1"/>
        <v>1515555</v>
      </c>
      <c r="S17" s="30">
        <v>3</v>
      </c>
      <c r="T17" s="5">
        <v>1</v>
      </c>
      <c r="U17" s="33">
        <v>0</v>
      </c>
      <c r="V17">
        <v>4</v>
      </c>
      <c r="W17" s="110">
        <f t="shared" si="2"/>
        <v>0.54679642961371022</v>
      </c>
      <c r="X17" s="111">
        <f t="shared" si="3"/>
        <v>0.75</v>
      </c>
    </row>
    <row r="18" spans="1:24" x14ac:dyDescent="0.2">
      <c r="A18" t="s">
        <v>47</v>
      </c>
      <c r="B18" t="s">
        <v>48</v>
      </c>
      <c r="C18" s="22">
        <v>694240</v>
      </c>
      <c r="D18" s="2">
        <v>317635</v>
      </c>
      <c r="E18" s="6">
        <f t="shared" si="4"/>
        <v>161861</v>
      </c>
      <c r="F18" s="2">
        <v>1173736</v>
      </c>
      <c r="G18" s="22">
        <v>257971</v>
      </c>
      <c r="H18" s="12">
        <v>1</v>
      </c>
      <c r="I18" s="12">
        <v>0</v>
      </c>
      <c r="J18" s="38">
        <f t="shared" si="0"/>
        <v>305255</v>
      </c>
      <c r="K18" s="12">
        <v>43687</v>
      </c>
      <c r="L18" s="12">
        <v>91577</v>
      </c>
      <c r="M18" s="12">
        <v>-87979</v>
      </c>
      <c r="N18" s="12">
        <v>47285</v>
      </c>
      <c r="O18" s="99">
        <f t="shared" si="1"/>
        <v>737927</v>
      </c>
      <c r="P18" s="100">
        <f t="shared" si="1"/>
        <v>409212</v>
      </c>
      <c r="Q18" s="101">
        <f t="shared" si="1"/>
        <v>73882</v>
      </c>
      <c r="R18" s="100">
        <f t="shared" si="1"/>
        <v>1221021</v>
      </c>
      <c r="S18" s="30">
        <v>4</v>
      </c>
      <c r="T18" s="5">
        <v>0</v>
      </c>
      <c r="U18" s="33">
        <v>0</v>
      </c>
      <c r="V18">
        <v>4</v>
      </c>
      <c r="W18" s="110">
        <f t="shared" si="2"/>
        <v>0.64327601101523002</v>
      </c>
      <c r="X18" s="111">
        <f t="shared" si="3"/>
        <v>1</v>
      </c>
    </row>
    <row r="19" spans="1:24" x14ac:dyDescent="0.2">
      <c r="A19" t="s">
        <v>49</v>
      </c>
      <c r="B19" t="s">
        <v>50</v>
      </c>
      <c r="C19" s="22">
        <v>1248140</v>
      </c>
      <c r="D19" s="2">
        <v>516904</v>
      </c>
      <c r="E19" s="6">
        <f t="shared" si="4"/>
        <v>332</v>
      </c>
      <c r="F19" s="2">
        <v>1765376</v>
      </c>
      <c r="G19" s="22">
        <v>473067</v>
      </c>
      <c r="H19" s="12">
        <v>2</v>
      </c>
      <c r="I19" s="12">
        <v>0</v>
      </c>
      <c r="J19" s="38">
        <f t="shared" si="0"/>
        <v>323077.25</v>
      </c>
      <c r="K19" s="12">
        <v>4912</v>
      </c>
      <c r="L19" s="12">
        <v>204848</v>
      </c>
      <c r="M19" s="12">
        <v>0</v>
      </c>
      <c r="N19" s="12">
        <v>209760</v>
      </c>
      <c r="O19" s="99">
        <f t="shared" si="1"/>
        <v>1253052</v>
      </c>
      <c r="P19" s="100">
        <f t="shared" si="1"/>
        <v>721752</v>
      </c>
      <c r="Q19" s="101">
        <f t="shared" si="1"/>
        <v>332</v>
      </c>
      <c r="R19" s="100">
        <f t="shared" si="1"/>
        <v>1975136</v>
      </c>
      <c r="S19" s="30">
        <v>5</v>
      </c>
      <c r="T19" s="5">
        <v>1</v>
      </c>
      <c r="U19" s="33">
        <v>0</v>
      </c>
      <c r="V19">
        <v>6</v>
      </c>
      <c r="W19" s="110">
        <f t="shared" si="2"/>
        <v>0.63451967891497085</v>
      </c>
      <c r="X19" s="111">
        <f t="shared" si="3"/>
        <v>0.83333333333333337</v>
      </c>
    </row>
    <row r="20" spans="1:24" x14ac:dyDescent="0.2">
      <c r="A20" t="s">
        <v>51</v>
      </c>
      <c r="B20" t="s">
        <v>52</v>
      </c>
      <c r="C20" s="22">
        <v>1177543</v>
      </c>
      <c r="D20" s="2">
        <v>530050</v>
      </c>
      <c r="E20" s="6">
        <f t="shared" si="4"/>
        <v>41428</v>
      </c>
      <c r="F20" s="2">
        <v>1749021</v>
      </c>
      <c r="G20" s="22">
        <v>539931</v>
      </c>
      <c r="H20" s="12">
        <v>1</v>
      </c>
      <c r="I20" s="12">
        <v>1</v>
      </c>
      <c r="J20" s="38">
        <f t="shared" si="0"/>
        <v>302272.5</v>
      </c>
      <c r="K20" s="12">
        <v>121830</v>
      </c>
      <c r="L20" s="12">
        <v>109569</v>
      </c>
      <c r="M20" s="12">
        <v>0</v>
      </c>
      <c r="N20" s="12">
        <v>231399</v>
      </c>
      <c r="O20" s="99">
        <f t="shared" si="1"/>
        <v>1299373</v>
      </c>
      <c r="P20" s="100">
        <f t="shared" si="1"/>
        <v>639619</v>
      </c>
      <c r="Q20" s="101">
        <f t="shared" si="1"/>
        <v>41428</v>
      </c>
      <c r="R20" s="100">
        <f t="shared" si="1"/>
        <v>1980420</v>
      </c>
      <c r="S20" s="30">
        <v>5</v>
      </c>
      <c r="T20" s="5">
        <v>1</v>
      </c>
      <c r="U20" s="33">
        <v>0</v>
      </c>
      <c r="V20">
        <v>6</v>
      </c>
      <c r="W20" s="110">
        <f t="shared" si="2"/>
        <v>0.6701280871710662</v>
      </c>
      <c r="X20" s="111">
        <f t="shared" si="3"/>
        <v>0.83333333333333337</v>
      </c>
    </row>
    <row r="21" spans="1:24" x14ac:dyDescent="0.2">
      <c r="A21" t="s">
        <v>53</v>
      </c>
      <c r="B21" t="s">
        <v>54</v>
      </c>
      <c r="C21" s="22">
        <v>357447</v>
      </c>
      <c r="D21" s="2">
        <v>386627</v>
      </c>
      <c r="E21" s="6">
        <f t="shared" si="4"/>
        <v>27754</v>
      </c>
      <c r="F21" s="2">
        <v>771828</v>
      </c>
      <c r="G21" s="22">
        <v>0</v>
      </c>
      <c r="H21" s="12">
        <v>0</v>
      </c>
      <c r="I21" s="12">
        <v>0</v>
      </c>
      <c r="J21" s="38">
        <f t="shared" si="0"/>
        <v>385914</v>
      </c>
      <c r="K21" s="12">
        <v>0</v>
      </c>
      <c r="L21" s="12">
        <v>0</v>
      </c>
      <c r="M21" s="12">
        <v>0</v>
      </c>
      <c r="N21" s="12">
        <v>0</v>
      </c>
      <c r="O21" s="99">
        <f t="shared" si="1"/>
        <v>357447</v>
      </c>
      <c r="P21" s="100">
        <f t="shared" si="1"/>
        <v>386627</v>
      </c>
      <c r="Q21" s="101">
        <f t="shared" si="1"/>
        <v>27754</v>
      </c>
      <c r="R21" s="100">
        <f t="shared" si="1"/>
        <v>771828</v>
      </c>
      <c r="S21" s="30">
        <v>1</v>
      </c>
      <c r="T21" s="5">
        <v>1</v>
      </c>
      <c r="U21" s="33">
        <v>0</v>
      </c>
      <c r="V21">
        <v>2</v>
      </c>
      <c r="W21" s="110">
        <f t="shared" si="2"/>
        <v>0.48039173523063566</v>
      </c>
      <c r="X21" s="111">
        <f t="shared" si="3"/>
        <v>0.5</v>
      </c>
    </row>
    <row r="22" spans="1:24" x14ac:dyDescent="0.2">
      <c r="A22" t="s">
        <v>55</v>
      </c>
      <c r="B22" s="5" t="s">
        <v>6</v>
      </c>
      <c r="C22" s="25">
        <v>962088</v>
      </c>
      <c r="D22" s="10">
        <v>1636200</v>
      </c>
      <c r="E22" s="6">
        <f t="shared" si="4"/>
        <v>109457</v>
      </c>
      <c r="F22" s="10">
        <v>2707745</v>
      </c>
      <c r="G22" s="22">
        <v>0</v>
      </c>
      <c r="H22" s="12">
        <v>0</v>
      </c>
      <c r="I22" s="12">
        <v>0</v>
      </c>
      <c r="J22" s="38">
        <f t="shared" si="0"/>
        <v>338468.125</v>
      </c>
      <c r="K22" s="12">
        <v>0</v>
      </c>
      <c r="L22" s="12">
        <v>0</v>
      </c>
      <c r="M22" s="12">
        <v>0</v>
      </c>
      <c r="N22" s="12">
        <v>0</v>
      </c>
      <c r="O22" s="99">
        <f t="shared" si="1"/>
        <v>962088</v>
      </c>
      <c r="P22" s="100">
        <f t="shared" si="1"/>
        <v>1636200</v>
      </c>
      <c r="Q22" s="101">
        <f t="shared" si="1"/>
        <v>109457</v>
      </c>
      <c r="R22" s="100">
        <f t="shared" si="1"/>
        <v>2707745</v>
      </c>
      <c r="S22" s="30">
        <v>1</v>
      </c>
      <c r="T22" s="5">
        <v>7</v>
      </c>
      <c r="U22" s="33">
        <v>0</v>
      </c>
      <c r="V22">
        <v>8</v>
      </c>
      <c r="W22" s="110">
        <f t="shared" si="2"/>
        <v>0.37027765975134397</v>
      </c>
      <c r="X22" s="111">
        <f t="shared" si="3"/>
        <v>0.125</v>
      </c>
    </row>
    <row r="23" spans="1:24" x14ac:dyDescent="0.2">
      <c r="A23" t="s">
        <v>56</v>
      </c>
      <c r="B23" t="s">
        <v>57</v>
      </c>
      <c r="C23" s="22">
        <v>451121</v>
      </c>
      <c r="D23" s="2">
        <v>2344518</v>
      </c>
      <c r="E23" s="6">
        <f t="shared" si="4"/>
        <v>583162</v>
      </c>
      <c r="F23" s="2">
        <v>3378801</v>
      </c>
      <c r="G23" s="22">
        <v>1823722</v>
      </c>
      <c r="H23" s="12">
        <v>0</v>
      </c>
      <c r="I23" s="12">
        <v>5</v>
      </c>
      <c r="J23" s="38">
        <f t="shared" si="0"/>
        <v>388769.75</v>
      </c>
      <c r="K23" s="12">
        <v>606127</v>
      </c>
      <c r="L23" s="12">
        <v>55121</v>
      </c>
      <c r="M23" s="12">
        <v>-464549</v>
      </c>
      <c r="N23" s="12">
        <v>196699</v>
      </c>
      <c r="O23" s="99">
        <f t="shared" si="1"/>
        <v>1057248</v>
      </c>
      <c r="P23" s="100">
        <f t="shared" si="1"/>
        <v>2399639</v>
      </c>
      <c r="Q23" s="101">
        <f t="shared" si="1"/>
        <v>118613</v>
      </c>
      <c r="R23" s="100">
        <f t="shared" si="1"/>
        <v>3575500</v>
      </c>
      <c r="S23" s="30">
        <v>0</v>
      </c>
      <c r="T23" s="5">
        <v>9</v>
      </c>
      <c r="U23" s="33">
        <v>0</v>
      </c>
      <c r="V23">
        <v>9</v>
      </c>
      <c r="W23" s="110">
        <f t="shared" si="2"/>
        <v>0.30583817174237976</v>
      </c>
      <c r="X23" s="111">
        <f t="shared" si="3"/>
        <v>0</v>
      </c>
    </row>
    <row r="24" spans="1:24" x14ac:dyDescent="0.2">
      <c r="A24" t="s">
        <v>58</v>
      </c>
      <c r="B24" s="5" t="s">
        <v>4</v>
      </c>
      <c r="C24" s="25">
        <v>2243402</v>
      </c>
      <c r="D24" s="10">
        <v>2193980</v>
      </c>
      <c r="E24" s="6">
        <f t="shared" si="4"/>
        <v>233523</v>
      </c>
      <c r="F24" s="10">
        <v>4670905</v>
      </c>
      <c r="G24" s="22">
        <v>0</v>
      </c>
      <c r="H24" s="12">
        <v>0</v>
      </c>
      <c r="I24" s="12">
        <v>0</v>
      </c>
      <c r="J24" s="38">
        <f t="shared" si="0"/>
        <v>333636.07142857142</v>
      </c>
      <c r="K24" s="12">
        <v>0</v>
      </c>
      <c r="L24" s="12">
        <v>0</v>
      </c>
      <c r="M24" s="12">
        <v>0</v>
      </c>
      <c r="N24" s="12">
        <v>0</v>
      </c>
      <c r="O24" s="99">
        <f t="shared" si="1"/>
        <v>2243402</v>
      </c>
      <c r="P24" s="100">
        <f t="shared" si="1"/>
        <v>2193980</v>
      </c>
      <c r="Q24" s="101">
        <f t="shared" si="1"/>
        <v>233523</v>
      </c>
      <c r="R24" s="100">
        <f t="shared" si="1"/>
        <v>4670905</v>
      </c>
      <c r="S24" s="30">
        <v>9</v>
      </c>
      <c r="T24" s="5">
        <v>5</v>
      </c>
      <c r="U24" s="33">
        <v>0</v>
      </c>
      <c r="V24">
        <v>14</v>
      </c>
      <c r="W24" s="110">
        <f t="shared" si="2"/>
        <v>0.50556882413999971</v>
      </c>
      <c r="X24" s="111">
        <f t="shared" si="3"/>
        <v>0.6428571428571429</v>
      </c>
    </row>
    <row r="25" spans="1:24" x14ac:dyDescent="0.2">
      <c r="A25" t="s">
        <v>59</v>
      </c>
      <c r="B25" t="s">
        <v>60</v>
      </c>
      <c r="C25" s="22">
        <v>1334679</v>
      </c>
      <c r="D25" s="2">
        <v>1434559</v>
      </c>
      <c r="E25" s="6">
        <f t="shared" si="4"/>
        <v>91151</v>
      </c>
      <c r="F25" s="2">
        <v>2860389</v>
      </c>
      <c r="G25" s="22">
        <v>1122902</v>
      </c>
      <c r="H25" s="12">
        <v>3</v>
      </c>
      <c r="I25" s="12">
        <v>0</v>
      </c>
      <c r="J25" s="38">
        <f t="shared" si="0"/>
        <v>347497.4</v>
      </c>
      <c r="K25" s="12">
        <v>97314</v>
      </c>
      <c r="L25" s="12">
        <v>490472</v>
      </c>
      <c r="M25" s="12">
        <v>-490472</v>
      </c>
      <c r="N25" s="12">
        <v>97314</v>
      </c>
      <c r="O25" s="99">
        <f t="shared" si="1"/>
        <v>1431993</v>
      </c>
      <c r="P25" s="100">
        <f t="shared" si="1"/>
        <v>1925031</v>
      </c>
      <c r="Q25" s="101">
        <f t="shared" si="1"/>
        <v>-399321</v>
      </c>
      <c r="R25" s="100">
        <f t="shared" si="1"/>
        <v>2957703</v>
      </c>
      <c r="S25" s="30">
        <v>3</v>
      </c>
      <c r="T25" s="5">
        <v>5</v>
      </c>
      <c r="U25" s="33">
        <v>0</v>
      </c>
      <c r="V25">
        <v>8</v>
      </c>
      <c r="W25" s="110">
        <f t="shared" si="2"/>
        <v>0.42656620864194</v>
      </c>
      <c r="X25" s="111">
        <f t="shared" si="3"/>
        <v>0.375</v>
      </c>
    </row>
    <row r="26" spans="1:24" x14ac:dyDescent="0.2">
      <c r="A26" t="s">
        <v>61</v>
      </c>
      <c r="B26" t="s">
        <v>62</v>
      </c>
      <c r="C26" s="22">
        <v>680810</v>
      </c>
      <c r="D26" s="2">
        <v>449896</v>
      </c>
      <c r="E26" s="6">
        <f t="shared" si="4"/>
        <v>51567</v>
      </c>
      <c r="F26" s="2">
        <v>1182273</v>
      </c>
      <c r="G26" s="22">
        <v>0</v>
      </c>
      <c r="H26" s="12">
        <v>0</v>
      </c>
      <c r="I26" s="12">
        <v>0</v>
      </c>
      <c r="J26" s="38">
        <f t="shared" si="0"/>
        <v>295568.25</v>
      </c>
      <c r="K26" s="12">
        <v>0</v>
      </c>
      <c r="L26" s="12">
        <v>0</v>
      </c>
      <c r="M26" s="12">
        <v>0</v>
      </c>
      <c r="N26" s="12">
        <v>0</v>
      </c>
      <c r="O26" s="99">
        <f t="shared" si="1"/>
        <v>680810</v>
      </c>
      <c r="P26" s="100">
        <f t="shared" si="1"/>
        <v>449896</v>
      </c>
      <c r="Q26" s="101">
        <f t="shared" si="1"/>
        <v>51567</v>
      </c>
      <c r="R26" s="100">
        <f t="shared" si="1"/>
        <v>1182273</v>
      </c>
      <c r="S26" s="30">
        <v>3</v>
      </c>
      <c r="T26" s="5">
        <v>1</v>
      </c>
      <c r="U26" s="33">
        <v>0</v>
      </c>
      <c r="V26">
        <v>4</v>
      </c>
      <c r="W26" s="110">
        <f t="shared" si="2"/>
        <v>0.60211053978664653</v>
      </c>
      <c r="X26" s="111">
        <f t="shared" si="3"/>
        <v>0.75</v>
      </c>
    </row>
    <row r="27" spans="1:24" x14ac:dyDescent="0.2">
      <c r="A27" t="s">
        <v>63</v>
      </c>
      <c r="B27" t="s">
        <v>64</v>
      </c>
      <c r="C27" s="22">
        <v>1600524</v>
      </c>
      <c r="D27" s="2">
        <v>1041306</v>
      </c>
      <c r="E27" s="6">
        <f t="shared" si="4"/>
        <v>108249</v>
      </c>
      <c r="F27" s="2">
        <v>2750079</v>
      </c>
      <c r="G27" s="22">
        <v>0</v>
      </c>
      <c r="H27" s="12">
        <v>0</v>
      </c>
      <c r="I27" s="12">
        <v>0</v>
      </c>
      <c r="J27" s="38">
        <f t="shared" si="0"/>
        <v>343759.875</v>
      </c>
      <c r="K27" s="12">
        <v>0</v>
      </c>
      <c r="L27" s="12">
        <v>0</v>
      </c>
      <c r="M27" s="12">
        <v>0</v>
      </c>
      <c r="N27" s="12">
        <v>0</v>
      </c>
      <c r="O27" s="99">
        <f t="shared" si="1"/>
        <v>1600524</v>
      </c>
      <c r="P27" s="100">
        <f t="shared" si="1"/>
        <v>1041306</v>
      </c>
      <c r="Q27" s="101">
        <f t="shared" si="1"/>
        <v>108249</v>
      </c>
      <c r="R27" s="100">
        <f t="shared" si="1"/>
        <v>2750079</v>
      </c>
      <c r="S27" s="30">
        <v>6</v>
      </c>
      <c r="T27" s="5">
        <v>2</v>
      </c>
      <c r="U27" s="33">
        <v>0</v>
      </c>
      <c r="V27">
        <v>8</v>
      </c>
      <c r="W27" s="110">
        <f t="shared" si="2"/>
        <v>0.60583913423649516</v>
      </c>
      <c r="X27" s="111">
        <f t="shared" si="3"/>
        <v>0.75</v>
      </c>
    </row>
    <row r="28" spans="1:24" x14ac:dyDescent="0.2">
      <c r="A28" t="s">
        <v>65</v>
      </c>
      <c r="B28" t="s">
        <v>66</v>
      </c>
      <c r="C28" s="22">
        <v>285358</v>
      </c>
      <c r="D28" s="2">
        <v>205919</v>
      </c>
      <c r="E28" s="6">
        <f t="shared" si="4"/>
        <v>16554</v>
      </c>
      <c r="F28" s="2">
        <v>507831</v>
      </c>
      <c r="G28" s="22">
        <v>0</v>
      </c>
      <c r="H28" s="12">
        <v>0</v>
      </c>
      <c r="I28" s="12">
        <v>0</v>
      </c>
      <c r="J28" s="38">
        <f t="shared" si="0"/>
        <v>507831</v>
      </c>
      <c r="K28" s="12">
        <v>0</v>
      </c>
      <c r="L28" s="12">
        <v>0</v>
      </c>
      <c r="M28" s="12">
        <v>0</v>
      </c>
      <c r="N28" s="12">
        <v>0</v>
      </c>
      <c r="O28" s="99">
        <f t="shared" si="1"/>
        <v>285358</v>
      </c>
      <c r="P28" s="100">
        <f t="shared" si="1"/>
        <v>205919</v>
      </c>
      <c r="Q28" s="101">
        <f t="shared" si="1"/>
        <v>16554</v>
      </c>
      <c r="R28" s="100">
        <f t="shared" si="1"/>
        <v>507831</v>
      </c>
      <c r="S28" s="30">
        <v>1</v>
      </c>
      <c r="T28" s="5">
        <v>0</v>
      </c>
      <c r="U28" s="33">
        <v>0</v>
      </c>
      <c r="V28">
        <v>1</v>
      </c>
      <c r="W28" s="110">
        <f t="shared" si="2"/>
        <v>0.58084950038369387</v>
      </c>
      <c r="X28" s="111">
        <f t="shared" si="3"/>
        <v>1</v>
      </c>
    </row>
    <row r="29" spans="1:24" x14ac:dyDescent="0.2">
      <c r="A29" t="s">
        <v>67</v>
      </c>
      <c r="B29" t="s">
        <v>68</v>
      </c>
      <c r="C29" s="22">
        <v>557557</v>
      </c>
      <c r="D29" s="2">
        <v>221069</v>
      </c>
      <c r="E29" s="6">
        <f t="shared" si="4"/>
        <v>9640</v>
      </c>
      <c r="F29" s="2">
        <v>788266</v>
      </c>
      <c r="G29" s="22">
        <v>226720</v>
      </c>
      <c r="H29" s="12">
        <v>0</v>
      </c>
      <c r="I29" s="12">
        <v>0</v>
      </c>
      <c r="J29" s="38">
        <f t="shared" si="0"/>
        <v>187182</v>
      </c>
      <c r="K29" s="12">
        <v>0</v>
      </c>
      <c r="L29" s="12">
        <v>97166</v>
      </c>
      <c r="M29" s="12">
        <v>0</v>
      </c>
      <c r="N29" s="12">
        <v>97166</v>
      </c>
      <c r="O29" s="99">
        <f t="shared" si="1"/>
        <v>557557</v>
      </c>
      <c r="P29" s="100">
        <f t="shared" si="1"/>
        <v>318235</v>
      </c>
      <c r="Q29" s="101">
        <f t="shared" si="1"/>
        <v>9640</v>
      </c>
      <c r="R29" s="100">
        <f t="shared" si="1"/>
        <v>885432</v>
      </c>
      <c r="S29" s="30">
        <v>3</v>
      </c>
      <c r="T29" s="5">
        <v>0</v>
      </c>
      <c r="U29" s="33">
        <v>0</v>
      </c>
      <c r="V29">
        <v>3</v>
      </c>
      <c r="W29" s="110">
        <f t="shared" si="2"/>
        <v>0.63663175731223853</v>
      </c>
      <c r="X29" s="111">
        <f t="shared" si="3"/>
        <v>1</v>
      </c>
    </row>
    <row r="30" spans="1:24" x14ac:dyDescent="0.2">
      <c r="A30" t="s">
        <v>69</v>
      </c>
      <c r="B30" t="s">
        <v>70</v>
      </c>
      <c r="C30" s="22">
        <v>498104</v>
      </c>
      <c r="D30" s="2">
        <v>508113</v>
      </c>
      <c r="E30" s="6">
        <f t="shared" si="4"/>
        <v>72280</v>
      </c>
      <c r="F30" s="2">
        <v>1078497</v>
      </c>
      <c r="G30" s="22">
        <v>0</v>
      </c>
      <c r="H30" s="12">
        <v>0</v>
      </c>
      <c r="I30" s="12">
        <v>0</v>
      </c>
      <c r="J30" s="38">
        <f t="shared" si="0"/>
        <v>269624.25</v>
      </c>
      <c r="K30" s="12">
        <v>0</v>
      </c>
      <c r="L30" s="12">
        <v>0</v>
      </c>
      <c r="M30" s="12">
        <v>0</v>
      </c>
      <c r="N30" s="12">
        <v>0</v>
      </c>
      <c r="O30" s="99">
        <f t="shared" si="1"/>
        <v>498104</v>
      </c>
      <c r="P30" s="100">
        <f t="shared" si="1"/>
        <v>508113</v>
      </c>
      <c r="Q30" s="101">
        <f t="shared" si="1"/>
        <v>72280</v>
      </c>
      <c r="R30" s="100">
        <f t="shared" si="1"/>
        <v>1078497</v>
      </c>
      <c r="S30" s="30">
        <v>1</v>
      </c>
      <c r="T30" s="5">
        <v>3</v>
      </c>
      <c r="U30" s="33">
        <v>0</v>
      </c>
      <c r="V30">
        <v>4</v>
      </c>
      <c r="W30" s="110">
        <f t="shared" si="2"/>
        <v>0.49502642074224545</v>
      </c>
      <c r="X30" s="111">
        <f t="shared" si="3"/>
        <v>0.25</v>
      </c>
    </row>
    <row r="31" spans="1:24" x14ac:dyDescent="0.2">
      <c r="A31" t="s">
        <v>71</v>
      </c>
      <c r="B31" t="s">
        <v>72</v>
      </c>
      <c r="C31" s="22">
        <v>316001</v>
      </c>
      <c r="D31" s="2">
        <v>336451</v>
      </c>
      <c r="E31" s="6">
        <f t="shared" si="4"/>
        <v>64041</v>
      </c>
      <c r="F31" s="2">
        <v>716493</v>
      </c>
      <c r="G31" s="22">
        <v>0</v>
      </c>
      <c r="H31" s="12">
        <v>0</v>
      </c>
      <c r="I31" s="12">
        <v>0</v>
      </c>
      <c r="J31" s="38">
        <f t="shared" si="0"/>
        <v>358246.5</v>
      </c>
      <c r="K31" s="12">
        <v>0</v>
      </c>
      <c r="L31" s="12">
        <v>0</v>
      </c>
      <c r="M31" s="12">
        <v>0</v>
      </c>
      <c r="N31" s="12">
        <v>0</v>
      </c>
      <c r="O31" s="99">
        <f t="shared" si="1"/>
        <v>316001</v>
      </c>
      <c r="P31" s="100">
        <f t="shared" si="1"/>
        <v>336451</v>
      </c>
      <c r="Q31" s="101">
        <f t="shared" si="1"/>
        <v>64041</v>
      </c>
      <c r="R31" s="100">
        <f t="shared" si="1"/>
        <v>716493</v>
      </c>
      <c r="S31" s="30">
        <v>0</v>
      </c>
      <c r="T31" s="5">
        <v>2</v>
      </c>
      <c r="U31" s="33">
        <v>0</v>
      </c>
      <c r="V31">
        <v>2</v>
      </c>
      <c r="W31" s="110">
        <f t="shared" si="2"/>
        <v>0.48432834905862809</v>
      </c>
      <c r="X31" s="111">
        <f t="shared" si="3"/>
        <v>0</v>
      </c>
    </row>
    <row r="32" spans="1:24" x14ac:dyDescent="0.2">
      <c r="A32" t="s">
        <v>73</v>
      </c>
      <c r="B32" t="s">
        <v>74</v>
      </c>
      <c r="C32" s="22">
        <v>1541631</v>
      </c>
      <c r="D32" s="2">
        <v>1821620</v>
      </c>
      <c r="E32" s="6">
        <f t="shared" si="4"/>
        <v>100060</v>
      </c>
      <c r="F32" s="2">
        <v>3463311</v>
      </c>
      <c r="G32" s="22">
        <v>0</v>
      </c>
      <c r="H32" s="12">
        <v>0</v>
      </c>
      <c r="I32" s="12">
        <v>0</v>
      </c>
      <c r="J32" s="38">
        <f t="shared" si="0"/>
        <v>288609.25</v>
      </c>
      <c r="K32" s="12">
        <v>0</v>
      </c>
      <c r="L32" s="12">
        <v>0</v>
      </c>
      <c r="M32" s="12">
        <v>0</v>
      </c>
      <c r="N32" s="12">
        <v>0</v>
      </c>
      <c r="O32" s="99">
        <f t="shared" si="1"/>
        <v>1541631</v>
      </c>
      <c r="P32" s="100">
        <f t="shared" si="1"/>
        <v>1821620</v>
      </c>
      <c r="Q32" s="101">
        <f t="shared" si="1"/>
        <v>100060</v>
      </c>
      <c r="R32" s="100">
        <f t="shared" si="1"/>
        <v>3463311</v>
      </c>
      <c r="S32" s="30">
        <v>5</v>
      </c>
      <c r="T32" s="5">
        <v>7</v>
      </c>
      <c r="U32" s="33">
        <v>0</v>
      </c>
      <c r="V32">
        <v>12</v>
      </c>
      <c r="W32" s="110">
        <f t="shared" si="2"/>
        <v>0.45837524466654439</v>
      </c>
      <c r="X32" s="111">
        <f t="shared" si="3"/>
        <v>0.41666666666666669</v>
      </c>
    </row>
    <row r="33" spans="1:24" x14ac:dyDescent="0.2">
      <c r="A33" t="s">
        <v>75</v>
      </c>
      <c r="B33" t="s">
        <v>76</v>
      </c>
      <c r="C33" s="22">
        <v>343124</v>
      </c>
      <c r="D33" s="2">
        <v>436932</v>
      </c>
      <c r="E33" s="6">
        <f t="shared" si="4"/>
        <v>70</v>
      </c>
      <c r="F33" s="2">
        <v>780126</v>
      </c>
      <c r="G33" s="22">
        <v>0</v>
      </c>
      <c r="H33" s="12">
        <v>0</v>
      </c>
      <c r="I33" s="12">
        <v>0</v>
      </c>
      <c r="J33" s="38">
        <f t="shared" si="0"/>
        <v>260042</v>
      </c>
      <c r="K33" s="12">
        <v>0</v>
      </c>
      <c r="L33" s="12">
        <v>0</v>
      </c>
      <c r="M33" s="12">
        <v>0</v>
      </c>
      <c r="N33" s="12">
        <v>0</v>
      </c>
      <c r="O33" s="99">
        <f t="shared" si="1"/>
        <v>343124</v>
      </c>
      <c r="P33" s="100">
        <f t="shared" si="1"/>
        <v>436932</v>
      </c>
      <c r="Q33" s="101">
        <f t="shared" si="1"/>
        <v>70</v>
      </c>
      <c r="R33" s="100">
        <f t="shared" si="1"/>
        <v>780126</v>
      </c>
      <c r="S33" s="30">
        <v>1</v>
      </c>
      <c r="T33" s="5">
        <v>2</v>
      </c>
      <c r="U33" s="33">
        <v>0</v>
      </c>
      <c r="V33">
        <v>3</v>
      </c>
      <c r="W33" s="110">
        <f t="shared" si="2"/>
        <v>0.43987098362168869</v>
      </c>
      <c r="X33" s="111">
        <f t="shared" si="3"/>
        <v>0.33333333333333331</v>
      </c>
    </row>
    <row r="34" spans="1:24" x14ac:dyDescent="0.2">
      <c r="A34" t="s">
        <v>77</v>
      </c>
      <c r="B34" t="s">
        <v>78</v>
      </c>
      <c r="C34" s="22">
        <v>2140917</v>
      </c>
      <c r="D34" s="2">
        <v>4202200</v>
      </c>
      <c r="E34" s="6">
        <f t="shared" si="4"/>
        <v>1457244</v>
      </c>
      <c r="F34" s="2">
        <v>7800361</v>
      </c>
      <c r="G34" s="22">
        <v>1127582</v>
      </c>
      <c r="H34" s="12">
        <v>0</v>
      </c>
      <c r="I34" s="12">
        <v>4</v>
      </c>
      <c r="J34" s="38">
        <f t="shared" si="0"/>
        <v>290120.82608695654</v>
      </c>
      <c r="K34" s="12">
        <v>394634</v>
      </c>
      <c r="L34" s="12">
        <v>17739</v>
      </c>
      <c r="M34" s="12">
        <v>-332831</v>
      </c>
      <c r="N34" s="12">
        <v>79542</v>
      </c>
      <c r="O34" s="99">
        <f t="shared" si="1"/>
        <v>2535551</v>
      </c>
      <c r="P34" s="100">
        <f t="shared" si="1"/>
        <v>4219939</v>
      </c>
      <c r="Q34" s="101">
        <f t="shared" si="1"/>
        <v>1124413</v>
      </c>
      <c r="R34" s="100">
        <f t="shared" si="1"/>
        <v>7879903</v>
      </c>
      <c r="S34" s="30">
        <v>9</v>
      </c>
      <c r="T34" s="5">
        <v>18</v>
      </c>
      <c r="U34" s="33">
        <v>0</v>
      </c>
      <c r="V34">
        <v>27</v>
      </c>
      <c r="W34" s="110">
        <f t="shared" si="2"/>
        <v>0.37533191522746684</v>
      </c>
      <c r="X34" s="111">
        <f t="shared" si="3"/>
        <v>0.33333333333333331</v>
      </c>
    </row>
    <row r="35" spans="1:24" x14ac:dyDescent="0.2">
      <c r="A35" t="s">
        <v>79</v>
      </c>
      <c r="B35" s="5" t="s">
        <v>2</v>
      </c>
      <c r="C35" s="25">
        <v>2447326</v>
      </c>
      <c r="D35" s="10">
        <v>2142661</v>
      </c>
      <c r="E35" s="6">
        <f t="shared" si="4"/>
        <v>8471</v>
      </c>
      <c r="F35" s="10">
        <v>4598458</v>
      </c>
      <c r="G35" s="22">
        <v>0</v>
      </c>
      <c r="H35" s="12">
        <v>0</v>
      </c>
      <c r="I35" s="12">
        <v>0</v>
      </c>
      <c r="J35" s="38">
        <f>(F35-G35)/(V35-SUM(H35:I35))</f>
        <v>353727.53846153844</v>
      </c>
      <c r="K35" s="12">
        <v>0</v>
      </c>
      <c r="L35" s="12">
        <v>0</v>
      </c>
      <c r="M35" s="12">
        <v>0</v>
      </c>
      <c r="N35" s="12">
        <v>0</v>
      </c>
      <c r="O35" s="99">
        <f t="shared" ref="O35:R52" si="5">C35+K35</f>
        <v>2447326</v>
      </c>
      <c r="P35" s="100">
        <f t="shared" si="5"/>
        <v>2142661</v>
      </c>
      <c r="Q35" s="101">
        <f t="shared" si="5"/>
        <v>8471</v>
      </c>
      <c r="R35" s="100">
        <f t="shared" si="5"/>
        <v>4598458</v>
      </c>
      <c r="S35" s="30">
        <v>10</v>
      </c>
      <c r="T35" s="5">
        <v>3</v>
      </c>
      <c r="U35" s="33">
        <v>0</v>
      </c>
      <c r="V35">
        <v>13</v>
      </c>
      <c r="W35" s="110">
        <f t="shared" si="2"/>
        <v>0.53318800249325327</v>
      </c>
      <c r="X35" s="111">
        <f t="shared" si="3"/>
        <v>0.76923076923076927</v>
      </c>
    </row>
    <row r="36" spans="1:24" x14ac:dyDescent="0.2">
      <c r="A36" t="s">
        <v>80</v>
      </c>
      <c r="B36" t="s">
        <v>81</v>
      </c>
      <c r="C36" s="22">
        <v>233980</v>
      </c>
      <c r="D36" s="2">
        <v>80377</v>
      </c>
      <c r="E36" s="6">
        <f t="shared" si="4"/>
        <v>24102</v>
      </c>
      <c r="F36" s="2">
        <v>338459</v>
      </c>
      <c r="G36" s="22">
        <v>338459</v>
      </c>
      <c r="H36" s="12">
        <v>1</v>
      </c>
      <c r="I36" s="12">
        <v>0</v>
      </c>
      <c r="J36" s="91">
        <v>344360</v>
      </c>
      <c r="K36" s="12">
        <v>7072</v>
      </c>
      <c r="L36" s="12">
        <v>104479</v>
      </c>
      <c r="M36" s="12">
        <v>-104479</v>
      </c>
      <c r="N36" s="12">
        <v>7072</v>
      </c>
      <c r="O36" s="99">
        <f t="shared" si="5"/>
        <v>241052</v>
      </c>
      <c r="P36" s="100">
        <f t="shared" si="5"/>
        <v>184856</v>
      </c>
      <c r="Q36" s="101">
        <f t="shared" si="5"/>
        <v>-80377</v>
      </c>
      <c r="R36" s="100">
        <f t="shared" si="5"/>
        <v>345531</v>
      </c>
      <c r="S36" s="30">
        <v>1</v>
      </c>
      <c r="T36" s="5">
        <v>0</v>
      </c>
      <c r="U36" s="33">
        <v>0</v>
      </c>
      <c r="V36">
        <v>1</v>
      </c>
      <c r="W36" s="110">
        <f t="shared" si="2"/>
        <v>0.56597199395174547</v>
      </c>
      <c r="X36" s="111">
        <f t="shared" si="3"/>
        <v>1</v>
      </c>
    </row>
    <row r="37" spans="1:24" x14ac:dyDescent="0.2">
      <c r="A37" t="s">
        <v>82</v>
      </c>
      <c r="B37" s="5" t="s">
        <v>8</v>
      </c>
      <c r="C37" s="25">
        <v>2996017</v>
      </c>
      <c r="D37" s="10">
        <v>2154523</v>
      </c>
      <c r="E37" s="6">
        <f t="shared" si="4"/>
        <v>67815</v>
      </c>
      <c r="F37" s="10">
        <v>5218355</v>
      </c>
      <c r="G37" s="22">
        <v>0</v>
      </c>
      <c r="H37" s="12">
        <v>0</v>
      </c>
      <c r="I37" s="12">
        <v>0</v>
      </c>
      <c r="J37" s="38">
        <f t="shared" ref="J37:J52" si="6">(F37-G37)/(V37-SUM(H37:I37))</f>
        <v>326147.1875</v>
      </c>
      <c r="K37" s="12">
        <v>0</v>
      </c>
      <c r="L37" s="12">
        <v>0</v>
      </c>
      <c r="M37" s="12">
        <v>0</v>
      </c>
      <c r="N37" s="12">
        <v>0</v>
      </c>
      <c r="O37" s="99">
        <f t="shared" si="5"/>
        <v>2996017</v>
      </c>
      <c r="P37" s="100">
        <f t="shared" si="5"/>
        <v>2154523</v>
      </c>
      <c r="Q37" s="101">
        <f t="shared" si="5"/>
        <v>67815</v>
      </c>
      <c r="R37" s="100">
        <f t="shared" si="5"/>
        <v>5218355</v>
      </c>
      <c r="S37" s="30">
        <v>12</v>
      </c>
      <c r="T37" s="5">
        <v>4</v>
      </c>
      <c r="U37" s="33">
        <v>0</v>
      </c>
      <c r="V37">
        <v>16</v>
      </c>
      <c r="W37" s="110">
        <f t="shared" si="2"/>
        <v>0.58168988106101494</v>
      </c>
      <c r="X37" s="111">
        <f t="shared" si="3"/>
        <v>0.75</v>
      </c>
    </row>
    <row r="38" spans="1:24" x14ac:dyDescent="0.2">
      <c r="A38" t="s">
        <v>83</v>
      </c>
      <c r="B38" t="s">
        <v>84</v>
      </c>
      <c r="C38" s="22">
        <v>781691</v>
      </c>
      <c r="D38" s="2">
        <v>305222</v>
      </c>
      <c r="E38" s="6">
        <f t="shared" si="4"/>
        <v>46331</v>
      </c>
      <c r="F38" s="2">
        <v>1133244</v>
      </c>
      <c r="G38" s="22">
        <v>0</v>
      </c>
      <c r="H38" s="12">
        <v>1</v>
      </c>
      <c r="I38" s="12">
        <v>0</v>
      </c>
      <c r="J38" s="38">
        <f t="shared" si="6"/>
        <v>283311</v>
      </c>
      <c r="K38" s="12">
        <v>198318</v>
      </c>
      <c r="L38" s="12">
        <v>84993</v>
      </c>
      <c r="M38" s="12">
        <v>0</v>
      </c>
      <c r="N38" s="12">
        <v>283311</v>
      </c>
      <c r="O38" s="99">
        <f t="shared" si="5"/>
        <v>980009</v>
      </c>
      <c r="P38" s="100">
        <f t="shared" si="5"/>
        <v>390215</v>
      </c>
      <c r="Q38" s="101">
        <f t="shared" si="5"/>
        <v>46331</v>
      </c>
      <c r="R38" s="100">
        <f t="shared" si="5"/>
        <v>1416555</v>
      </c>
      <c r="S38" s="30">
        <v>5</v>
      </c>
      <c r="T38" s="5">
        <v>0</v>
      </c>
      <c r="U38" s="33">
        <v>0</v>
      </c>
      <c r="V38">
        <v>5</v>
      </c>
      <c r="W38" s="110">
        <f t="shared" si="2"/>
        <v>0.71521809572741391</v>
      </c>
      <c r="X38" s="111">
        <f t="shared" si="3"/>
        <v>1</v>
      </c>
    </row>
    <row r="39" spans="1:24" x14ac:dyDescent="0.2">
      <c r="A39" t="s">
        <v>85</v>
      </c>
      <c r="B39" t="s">
        <v>86</v>
      </c>
      <c r="C39" s="22">
        <v>730894</v>
      </c>
      <c r="D39" s="2">
        <v>1026851</v>
      </c>
      <c r="E39" s="6">
        <f t="shared" si="4"/>
        <v>154120</v>
      </c>
      <c r="F39" s="2">
        <v>1911865</v>
      </c>
      <c r="G39" s="22">
        <v>382355</v>
      </c>
      <c r="H39" s="12">
        <v>0</v>
      </c>
      <c r="I39" s="12">
        <v>1</v>
      </c>
      <c r="J39" s="38">
        <f t="shared" si="6"/>
        <v>382377.5</v>
      </c>
      <c r="K39" s="12">
        <v>117723</v>
      </c>
      <c r="L39" s="12">
        <v>0</v>
      </c>
      <c r="M39" s="12">
        <v>-107668</v>
      </c>
      <c r="N39" s="12">
        <v>10055</v>
      </c>
      <c r="O39" s="99">
        <f t="shared" si="5"/>
        <v>848617</v>
      </c>
      <c r="P39" s="100">
        <f t="shared" si="5"/>
        <v>1026851</v>
      </c>
      <c r="Q39" s="101">
        <f t="shared" si="5"/>
        <v>46452</v>
      </c>
      <c r="R39" s="100">
        <f t="shared" si="5"/>
        <v>1921920</v>
      </c>
      <c r="S39" s="30">
        <v>1</v>
      </c>
      <c r="T39" s="5">
        <v>4</v>
      </c>
      <c r="U39" s="33">
        <v>0</v>
      </c>
      <c r="V39">
        <v>5</v>
      </c>
      <c r="W39" s="110">
        <f t="shared" si="2"/>
        <v>0.45248279362804378</v>
      </c>
      <c r="X39" s="111">
        <f t="shared" si="3"/>
        <v>0.2</v>
      </c>
    </row>
    <row r="40" spans="1:24" x14ac:dyDescent="0.2">
      <c r="A40" t="s">
        <v>87</v>
      </c>
      <c r="B40" s="5" t="s">
        <v>1</v>
      </c>
      <c r="C40" s="25">
        <v>3096576</v>
      </c>
      <c r="D40" s="10">
        <v>2625157</v>
      </c>
      <c r="E40" s="6">
        <f t="shared" si="4"/>
        <v>22245</v>
      </c>
      <c r="F40" s="10">
        <v>5743978</v>
      </c>
      <c r="G40" s="22">
        <v>777893</v>
      </c>
      <c r="H40" s="12">
        <v>2</v>
      </c>
      <c r="I40" s="12">
        <v>1</v>
      </c>
      <c r="J40" s="38">
        <f t="shared" si="6"/>
        <v>331072.33333333331</v>
      </c>
      <c r="K40" s="12">
        <v>102564</v>
      </c>
      <c r="L40" s="12">
        <v>230819</v>
      </c>
      <c r="M40" s="12">
        <v>0</v>
      </c>
      <c r="N40" s="12">
        <v>333383</v>
      </c>
      <c r="O40" s="99">
        <f t="shared" si="5"/>
        <v>3199140</v>
      </c>
      <c r="P40" s="100">
        <f t="shared" si="5"/>
        <v>2855976</v>
      </c>
      <c r="Q40" s="101">
        <f t="shared" si="5"/>
        <v>22245</v>
      </c>
      <c r="R40" s="100">
        <f t="shared" si="5"/>
        <v>6077361</v>
      </c>
      <c r="S40" s="30">
        <v>13</v>
      </c>
      <c r="T40" s="5">
        <v>5</v>
      </c>
      <c r="U40" s="33">
        <v>0</v>
      </c>
      <c r="V40">
        <v>18</v>
      </c>
      <c r="W40" s="110">
        <f t="shared" si="2"/>
        <v>0.52833669908223058</v>
      </c>
      <c r="X40" s="111">
        <f t="shared" si="3"/>
        <v>0.72222222222222221</v>
      </c>
    </row>
    <row r="41" spans="1:24" x14ac:dyDescent="0.2">
      <c r="A41" t="s">
        <v>88</v>
      </c>
      <c r="B41" t="s">
        <v>89</v>
      </c>
      <c r="C41" s="22">
        <v>141324</v>
      </c>
      <c r="D41" s="2">
        <v>263642</v>
      </c>
      <c r="E41" s="6">
        <f t="shared" si="4"/>
        <v>26553</v>
      </c>
      <c r="F41" s="2">
        <v>431519</v>
      </c>
      <c r="G41" s="22">
        <v>0</v>
      </c>
      <c r="H41" s="12">
        <v>0</v>
      </c>
      <c r="I41" s="12">
        <v>0</v>
      </c>
      <c r="J41" s="38">
        <f t="shared" si="6"/>
        <v>215759.5</v>
      </c>
      <c r="K41" s="12">
        <v>0</v>
      </c>
      <c r="L41" s="12">
        <v>0</v>
      </c>
      <c r="M41" s="12">
        <v>0</v>
      </c>
      <c r="N41" s="12">
        <v>0</v>
      </c>
      <c r="O41" s="99">
        <f t="shared" si="5"/>
        <v>141324</v>
      </c>
      <c r="P41" s="100">
        <f t="shared" si="5"/>
        <v>263642</v>
      </c>
      <c r="Q41" s="101">
        <f t="shared" si="5"/>
        <v>26553</v>
      </c>
      <c r="R41" s="100">
        <f t="shared" si="5"/>
        <v>431519</v>
      </c>
      <c r="S41" s="30">
        <v>0</v>
      </c>
      <c r="T41" s="5">
        <v>2</v>
      </c>
      <c r="U41" s="33">
        <v>0</v>
      </c>
      <c r="V41">
        <v>2</v>
      </c>
      <c r="W41" s="110">
        <f t="shared" si="2"/>
        <v>0.34897744502007577</v>
      </c>
      <c r="X41" s="111">
        <f t="shared" si="3"/>
        <v>0</v>
      </c>
    </row>
    <row r="42" spans="1:24" x14ac:dyDescent="0.2">
      <c r="A42" t="s">
        <v>90</v>
      </c>
      <c r="B42" t="s">
        <v>91</v>
      </c>
      <c r="C42" s="22">
        <v>1177365</v>
      </c>
      <c r="D42" s="2">
        <v>767627</v>
      </c>
      <c r="E42" s="6">
        <f t="shared" si="4"/>
        <v>66754</v>
      </c>
      <c r="F42" s="2">
        <v>2011746</v>
      </c>
      <c r="G42" s="22">
        <v>0</v>
      </c>
      <c r="H42" s="12">
        <v>0</v>
      </c>
      <c r="I42" s="12">
        <v>0</v>
      </c>
      <c r="J42" s="38">
        <f t="shared" si="6"/>
        <v>287392.28571428574</v>
      </c>
      <c r="K42" s="12">
        <v>0</v>
      </c>
      <c r="L42" s="12">
        <v>0</v>
      </c>
      <c r="M42" s="12">
        <v>0</v>
      </c>
      <c r="N42" s="12">
        <v>0</v>
      </c>
      <c r="O42" s="99">
        <f t="shared" si="5"/>
        <v>1177365</v>
      </c>
      <c r="P42" s="100">
        <f t="shared" si="5"/>
        <v>767627</v>
      </c>
      <c r="Q42" s="101">
        <f t="shared" si="5"/>
        <v>66754</v>
      </c>
      <c r="R42" s="100">
        <f t="shared" si="5"/>
        <v>2011746</v>
      </c>
      <c r="S42" s="30">
        <v>6</v>
      </c>
      <c r="T42" s="5">
        <v>1</v>
      </c>
      <c r="U42" s="33">
        <v>0</v>
      </c>
      <c r="V42">
        <v>7</v>
      </c>
      <c r="W42" s="110">
        <f t="shared" si="2"/>
        <v>0.60533153863871936</v>
      </c>
      <c r="X42" s="111">
        <f t="shared" si="3"/>
        <v>0.8571428571428571</v>
      </c>
    </row>
    <row r="43" spans="1:24" x14ac:dyDescent="0.2">
      <c r="A43" t="s">
        <v>92</v>
      </c>
      <c r="B43" t="s">
        <v>93</v>
      </c>
      <c r="C43" s="22">
        <v>237163</v>
      </c>
      <c r="D43" s="2">
        <v>132810</v>
      </c>
      <c r="E43" s="6">
        <f t="shared" si="4"/>
        <v>0</v>
      </c>
      <c r="F43" s="2">
        <v>369973</v>
      </c>
      <c r="G43" s="22">
        <v>0</v>
      </c>
      <c r="H43" s="12">
        <v>0</v>
      </c>
      <c r="I43" s="12">
        <v>0</v>
      </c>
      <c r="J43" s="38">
        <f t="shared" si="6"/>
        <v>369973</v>
      </c>
      <c r="K43" s="12">
        <v>0</v>
      </c>
      <c r="L43" s="12">
        <v>0</v>
      </c>
      <c r="M43" s="12">
        <v>0</v>
      </c>
      <c r="N43" s="12">
        <v>0</v>
      </c>
      <c r="O43" s="99">
        <f t="shared" si="5"/>
        <v>237163</v>
      </c>
      <c r="P43" s="100">
        <f t="shared" si="5"/>
        <v>132810</v>
      </c>
      <c r="Q43" s="101">
        <f t="shared" si="5"/>
        <v>0</v>
      </c>
      <c r="R43" s="100">
        <f t="shared" si="5"/>
        <v>369973</v>
      </c>
      <c r="S43" s="30">
        <v>1</v>
      </c>
      <c r="T43" s="5">
        <v>0</v>
      </c>
      <c r="U43" s="33">
        <v>0</v>
      </c>
      <c r="V43">
        <v>1</v>
      </c>
      <c r="W43" s="110">
        <f t="shared" si="2"/>
        <v>0.64102785878969548</v>
      </c>
      <c r="X43" s="111">
        <f t="shared" si="3"/>
        <v>1</v>
      </c>
    </row>
    <row r="44" spans="1:24" x14ac:dyDescent="0.2">
      <c r="A44" t="s">
        <v>94</v>
      </c>
      <c r="B44" t="s">
        <v>95</v>
      </c>
      <c r="C44" s="22">
        <v>1493740</v>
      </c>
      <c r="D44" s="2">
        <v>814181</v>
      </c>
      <c r="E44" s="6">
        <f t="shared" si="4"/>
        <v>83140</v>
      </c>
      <c r="F44" s="2">
        <v>2391061</v>
      </c>
      <c r="G44" s="22">
        <v>0</v>
      </c>
      <c r="H44" s="12">
        <v>0</v>
      </c>
      <c r="I44" s="12">
        <v>0</v>
      </c>
      <c r="J44" s="38">
        <f t="shared" si="6"/>
        <v>265673.44444444444</v>
      </c>
      <c r="K44" s="12">
        <v>0</v>
      </c>
      <c r="L44" s="12">
        <v>0</v>
      </c>
      <c r="M44" s="12">
        <v>0</v>
      </c>
      <c r="N44" s="12">
        <v>0</v>
      </c>
      <c r="O44" s="99">
        <f t="shared" si="5"/>
        <v>1493740</v>
      </c>
      <c r="P44" s="100">
        <f t="shared" si="5"/>
        <v>814181</v>
      </c>
      <c r="Q44" s="101">
        <f t="shared" si="5"/>
        <v>83140</v>
      </c>
      <c r="R44" s="100">
        <f t="shared" si="5"/>
        <v>2391061</v>
      </c>
      <c r="S44" s="30">
        <v>7</v>
      </c>
      <c r="T44" s="5">
        <v>2</v>
      </c>
      <c r="U44" s="33">
        <v>0</v>
      </c>
      <c r="V44">
        <v>9</v>
      </c>
      <c r="W44" s="110">
        <f t="shared" si="2"/>
        <v>0.64722319351485602</v>
      </c>
      <c r="X44" s="111">
        <f t="shared" si="3"/>
        <v>0.77777777777777779</v>
      </c>
    </row>
    <row r="45" spans="1:24" x14ac:dyDescent="0.2">
      <c r="A45" t="s">
        <v>96</v>
      </c>
      <c r="B45" s="5" t="s">
        <v>5</v>
      </c>
      <c r="C45" s="25">
        <v>4877605</v>
      </c>
      <c r="D45" s="10">
        <v>3160535</v>
      </c>
      <c r="E45" s="6">
        <f t="shared" si="4"/>
        <v>490386</v>
      </c>
      <c r="F45" s="10">
        <v>8528526</v>
      </c>
      <c r="G45" s="22">
        <v>2136373</v>
      </c>
      <c r="H45" s="12">
        <v>8</v>
      </c>
      <c r="I45" s="12">
        <v>2</v>
      </c>
      <c r="J45" s="38">
        <f t="shared" si="6"/>
        <v>245852.03846153847</v>
      </c>
      <c r="K45" s="12">
        <v>173365</v>
      </c>
      <c r="L45" s="12">
        <v>716376</v>
      </c>
      <c r="M45" s="12">
        <v>-294236</v>
      </c>
      <c r="N45" s="12">
        <v>595505</v>
      </c>
      <c r="O45" s="99">
        <f t="shared" si="5"/>
        <v>5050970</v>
      </c>
      <c r="P45" s="100">
        <f t="shared" si="5"/>
        <v>3876911</v>
      </c>
      <c r="Q45" s="101">
        <f t="shared" si="5"/>
        <v>196150</v>
      </c>
      <c r="R45" s="100">
        <f t="shared" si="5"/>
        <v>9124031</v>
      </c>
      <c r="S45" s="30">
        <v>25</v>
      </c>
      <c r="T45" s="5">
        <v>11</v>
      </c>
      <c r="U45" s="33">
        <v>0</v>
      </c>
      <c r="V45">
        <v>36</v>
      </c>
      <c r="W45" s="110">
        <f t="shared" si="2"/>
        <v>0.56575238850069798</v>
      </c>
      <c r="X45" s="111">
        <f t="shared" si="3"/>
        <v>0.69444444444444442</v>
      </c>
    </row>
    <row r="46" spans="1:24" x14ac:dyDescent="0.2">
      <c r="A46" t="s">
        <v>97</v>
      </c>
      <c r="B46" t="s">
        <v>98</v>
      </c>
      <c r="C46" s="22">
        <v>710635</v>
      </c>
      <c r="D46" s="2">
        <v>356287</v>
      </c>
      <c r="E46" s="6">
        <f t="shared" si="4"/>
        <v>47222</v>
      </c>
      <c r="F46" s="2">
        <v>1114144</v>
      </c>
      <c r="G46" s="22">
        <v>0</v>
      </c>
      <c r="H46" s="12">
        <v>0</v>
      </c>
      <c r="I46" s="12">
        <v>0</v>
      </c>
      <c r="J46" s="38">
        <f t="shared" si="6"/>
        <v>278536</v>
      </c>
      <c r="K46" s="12">
        <v>0</v>
      </c>
      <c r="L46" s="12">
        <v>0</v>
      </c>
      <c r="M46" s="12">
        <v>0</v>
      </c>
      <c r="N46" s="12">
        <v>0</v>
      </c>
      <c r="O46" s="99">
        <f t="shared" si="5"/>
        <v>710635</v>
      </c>
      <c r="P46" s="100">
        <f t="shared" si="5"/>
        <v>356287</v>
      </c>
      <c r="Q46" s="101">
        <f t="shared" si="5"/>
        <v>47222</v>
      </c>
      <c r="R46" s="100">
        <f t="shared" si="5"/>
        <v>1114144</v>
      </c>
      <c r="S46" s="30">
        <v>4</v>
      </c>
      <c r="T46" s="5">
        <v>0</v>
      </c>
      <c r="U46" s="33">
        <v>0</v>
      </c>
      <c r="V46">
        <v>4</v>
      </c>
      <c r="W46" s="110">
        <f t="shared" si="2"/>
        <v>0.66606087417824356</v>
      </c>
      <c r="X46" s="111">
        <f t="shared" si="3"/>
        <v>1</v>
      </c>
    </row>
    <row r="47" spans="1:24" x14ac:dyDescent="0.2">
      <c r="A47" t="s">
        <v>99</v>
      </c>
      <c r="B47" t="s">
        <v>100</v>
      </c>
      <c r="C47" s="22">
        <v>0</v>
      </c>
      <c r="D47" s="2">
        <v>264414</v>
      </c>
      <c r="E47" s="6">
        <f t="shared" si="4"/>
        <v>56053</v>
      </c>
      <c r="F47" s="2">
        <v>320467</v>
      </c>
      <c r="G47" s="22">
        <v>0</v>
      </c>
      <c r="H47" s="12">
        <v>0</v>
      </c>
      <c r="I47" s="12">
        <v>0</v>
      </c>
      <c r="J47" s="38">
        <f t="shared" si="6"/>
        <v>320467</v>
      </c>
      <c r="K47" s="12">
        <v>0</v>
      </c>
      <c r="L47" s="12">
        <v>0</v>
      </c>
      <c r="M47" s="12">
        <v>0</v>
      </c>
      <c r="N47" s="12">
        <v>0</v>
      </c>
      <c r="O47" s="99">
        <f t="shared" si="5"/>
        <v>0</v>
      </c>
      <c r="P47" s="100">
        <f t="shared" si="5"/>
        <v>264414</v>
      </c>
      <c r="Q47" s="101">
        <f t="shared" si="5"/>
        <v>56053</v>
      </c>
      <c r="R47" s="100">
        <f t="shared" si="5"/>
        <v>320467</v>
      </c>
      <c r="S47" s="30">
        <v>0</v>
      </c>
      <c r="T47" s="5">
        <v>1</v>
      </c>
      <c r="U47" s="33">
        <v>0</v>
      </c>
      <c r="V47">
        <v>1</v>
      </c>
      <c r="W47" s="110">
        <f t="shared" si="2"/>
        <v>0</v>
      </c>
      <c r="X47" s="111">
        <f t="shared" si="3"/>
        <v>0</v>
      </c>
    </row>
    <row r="48" spans="1:24" x14ac:dyDescent="0.2">
      <c r="A48" t="s">
        <v>101</v>
      </c>
      <c r="B48" s="5" t="s">
        <v>7</v>
      </c>
      <c r="C48" s="25">
        <v>1843010</v>
      </c>
      <c r="D48" s="10">
        <v>1859426</v>
      </c>
      <c r="E48" s="6">
        <f t="shared" si="4"/>
        <v>79132</v>
      </c>
      <c r="F48" s="10">
        <v>3781568</v>
      </c>
      <c r="G48" s="22">
        <v>282003</v>
      </c>
      <c r="H48" s="12">
        <v>0</v>
      </c>
      <c r="I48" s="12">
        <v>1</v>
      </c>
      <c r="J48" s="38">
        <f t="shared" si="6"/>
        <v>349956.5</v>
      </c>
      <c r="K48" s="12">
        <v>106208</v>
      </c>
      <c r="L48" s="12">
        <v>0</v>
      </c>
      <c r="M48" s="12">
        <v>-34185</v>
      </c>
      <c r="N48" s="12">
        <v>72023</v>
      </c>
      <c r="O48" s="99">
        <f t="shared" si="5"/>
        <v>1949218</v>
      </c>
      <c r="P48" s="100">
        <f t="shared" si="5"/>
        <v>1859426</v>
      </c>
      <c r="Q48" s="101">
        <f t="shared" si="5"/>
        <v>44947</v>
      </c>
      <c r="R48" s="100">
        <f t="shared" si="5"/>
        <v>3853591</v>
      </c>
      <c r="S48" s="30">
        <v>7</v>
      </c>
      <c r="T48" s="5">
        <v>4</v>
      </c>
      <c r="U48" s="33">
        <v>0</v>
      </c>
      <c r="V48">
        <v>11</v>
      </c>
      <c r="W48" s="110">
        <f t="shared" si="2"/>
        <v>0.51178792242068305</v>
      </c>
      <c r="X48" s="111">
        <f t="shared" si="3"/>
        <v>0.63636363636363635</v>
      </c>
    </row>
    <row r="49" spans="1:24" x14ac:dyDescent="0.2">
      <c r="A49" t="s">
        <v>102</v>
      </c>
      <c r="B49" t="s">
        <v>103</v>
      </c>
      <c r="C49" s="25">
        <v>1404890</v>
      </c>
      <c r="D49" s="10">
        <v>1736145</v>
      </c>
      <c r="E49" s="6">
        <f t="shared" ref="E49" si="7">F49-D49-C49</f>
        <v>0</v>
      </c>
      <c r="F49" s="10">
        <v>3141035</v>
      </c>
      <c r="G49" s="22">
        <v>608673</v>
      </c>
      <c r="H49" s="12">
        <v>1</v>
      </c>
      <c r="I49" s="12">
        <v>1</v>
      </c>
      <c r="J49" s="38">
        <f t="shared" si="6"/>
        <v>316545.25</v>
      </c>
      <c r="K49" s="12">
        <v>162323</v>
      </c>
      <c r="L49" s="12">
        <v>98537</v>
      </c>
      <c r="M49" s="12">
        <v>0</v>
      </c>
      <c r="N49" s="12">
        <v>260860</v>
      </c>
      <c r="O49" s="99">
        <f t="shared" si="5"/>
        <v>1567213</v>
      </c>
      <c r="P49" s="100">
        <f t="shared" si="5"/>
        <v>1834682</v>
      </c>
      <c r="Q49" s="101">
        <f t="shared" si="5"/>
        <v>0</v>
      </c>
      <c r="R49" s="100">
        <f t="shared" si="5"/>
        <v>3401895</v>
      </c>
      <c r="S49" s="30">
        <v>4</v>
      </c>
      <c r="T49" s="5">
        <v>6</v>
      </c>
      <c r="U49" s="33">
        <v>0</v>
      </c>
      <c r="V49">
        <v>10</v>
      </c>
      <c r="W49" s="110">
        <f t="shared" si="2"/>
        <v>0.46068823405778248</v>
      </c>
      <c r="X49" s="111">
        <f t="shared" si="3"/>
        <v>0.4</v>
      </c>
    </row>
    <row r="50" spans="1:24" x14ac:dyDescent="0.2">
      <c r="A50" t="s">
        <v>104</v>
      </c>
      <c r="B50" t="s">
        <v>105</v>
      </c>
      <c r="C50" s="22">
        <v>445017</v>
      </c>
      <c r="D50" s="2">
        <v>224449</v>
      </c>
      <c r="E50" s="6">
        <f t="shared" si="4"/>
        <v>16883</v>
      </c>
      <c r="F50" s="2">
        <v>686349</v>
      </c>
      <c r="G50" s="22">
        <v>0</v>
      </c>
      <c r="H50" s="12">
        <v>0</v>
      </c>
      <c r="I50" s="12">
        <v>0</v>
      </c>
      <c r="J50" s="38">
        <f t="shared" si="6"/>
        <v>228783</v>
      </c>
      <c r="K50" s="12">
        <v>0</v>
      </c>
      <c r="L50" s="12">
        <v>0</v>
      </c>
      <c r="M50" s="12">
        <v>0</v>
      </c>
      <c r="N50" s="12">
        <v>0</v>
      </c>
      <c r="O50" s="99">
        <f t="shared" si="5"/>
        <v>445017</v>
      </c>
      <c r="P50" s="100">
        <f t="shared" si="5"/>
        <v>224449</v>
      </c>
      <c r="Q50" s="101">
        <f t="shared" si="5"/>
        <v>16883</v>
      </c>
      <c r="R50" s="100">
        <f t="shared" si="5"/>
        <v>686349</v>
      </c>
      <c r="S50" s="30">
        <v>3</v>
      </c>
      <c r="T50" s="5">
        <v>0</v>
      </c>
      <c r="U50" s="33">
        <v>0</v>
      </c>
      <c r="V50">
        <v>3</v>
      </c>
      <c r="W50" s="110">
        <f t="shared" si="2"/>
        <v>0.66473428075510932</v>
      </c>
      <c r="X50" s="111">
        <f t="shared" si="3"/>
        <v>1</v>
      </c>
    </row>
    <row r="51" spans="1:24" x14ac:dyDescent="0.2">
      <c r="A51" t="s">
        <v>106</v>
      </c>
      <c r="B51" s="5" t="s">
        <v>11</v>
      </c>
      <c r="C51" s="25">
        <v>1270279</v>
      </c>
      <c r="D51" s="10">
        <v>1379996</v>
      </c>
      <c r="E51" s="6">
        <f t="shared" si="4"/>
        <v>123387</v>
      </c>
      <c r="F51" s="10">
        <v>2773662</v>
      </c>
      <c r="G51" s="22">
        <v>547279</v>
      </c>
      <c r="H51" s="12">
        <v>0</v>
      </c>
      <c r="I51" s="12">
        <v>2</v>
      </c>
      <c r="J51" s="38">
        <f t="shared" si="6"/>
        <v>371063.83333333331</v>
      </c>
      <c r="K51" s="12">
        <v>222638</v>
      </c>
      <c r="L51" s="12">
        <v>41908</v>
      </c>
      <c r="M51" s="12">
        <v>-69697</v>
      </c>
      <c r="N51" s="12">
        <v>194849</v>
      </c>
      <c r="O51" s="99">
        <f t="shared" si="5"/>
        <v>1492917</v>
      </c>
      <c r="P51" s="100">
        <f t="shared" si="5"/>
        <v>1421904</v>
      </c>
      <c r="Q51" s="101">
        <f t="shared" si="5"/>
        <v>53690</v>
      </c>
      <c r="R51" s="100">
        <f t="shared" si="5"/>
        <v>2968511</v>
      </c>
      <c r="S51" s="30">
        <v>5</v>
      </c>
      <c r="T51" s="5">
        <v>3</v>
      </c>
      <c r="U51" s="33">
        <v>0</v>
      </c>
      <c r="V51">
        <v>8</v>
      </c>
      <c r="W51" s="110">
        <f t="shared" si="2"/>
        <v>0.5121813655109525</v>
      </c>
      <c r="X51" s="111">
        <f t="shared" si="3"/>
        <v>0.625</v>
      </c>
    </row>
    <row r="52" spans="1:24" x14ac:dyDescent="0.2">
      <c r="A52" t="s">
        <v>107</v>
      </c>
      <c r="B52" t="s">
        <v>108</v>
      </c>
      <c r="C52" s="22">
        <v>156176</v>
      </c>
      <c r="D52" s="2">
        <v>75466</v>
      </c>
      <c r="E52" s="6">
        <f t="shared" si="4"/>
        <v>27146</v>
      </c>
      <c r="F52" s="2">
        <v>258788</v>
      </c>
      <c r="G52" s="22">
        <v>0</v>
      </c>
      <c r="H52" s="12">
        <v>0</v>
      </c>
      <c r="I52" s="12">
        <v>0</v>
      </c>
      <c r="J52" s="38">
        <f t="shared" si="6"/>
        <v>258788</v>
      </c>
      <c r="K52" s="12">
        <v>0</v>
      </c>
      <c r="L52" s="12">
        <v>0</v>
      </c>
      <c r="M52" s="12">
        <v>0</v>
      </c>
      <c r="N52" s="12">
        <v>0</v>
      </c>
      <c r="O52" s="99">
        <f t="shared" si="5"/>
        <v>156176</v>
      </c>
      <c r="P52" s="100">
        <f t="shared" si="5"/>
        <v>75466</v>
      </c>
      <c r="Q52" s="101">
        <f t="shared" si="5"/>
        <v>27146</v>
      </c>
      <c r="R52" s="100">
        <f t="shared" si="5"/>
        <v>258788</v>
      </c>
      <c r="S52" s="30">
        <v>1</v>
      </c>
      <c r="T52" s="5">
        <v>0</v>
      </c>
      <c r="U52" s="33">
        <v>0</v>
      </c>
      <c r="V52">
        <v>1</v>
      </c>
      <c r="W52" s="110">
        <f t="shared" si="2"/>
        <v>0.67421279388021171</v>
      </c>
      <c r="X52" s="111">
        <f t="shared" si="3"/>
        <v>1</v>
      </c>
    </row>
    <row r="53" spans="1:24" x14ac:dyDescent="0.2">
      <c r="E53" s="6"/>
      <c r="O53" s="99"/>
      <c r="P53" s="102"/>
      <c r="Q53" s="103"/>
      <c r="R53" s="102"/>
    </row>
    <row r="54" spans="1:24" s="14" customFormat="1" x14ac:dyDescent="0.2">
      <c r="A54" s="7" t="s">
        <v>13</v>
      </c>
      <c r="B54" s="7"/>
      <c r="C54" s="26">
        <f>SUM(C3:C52)</f>
        <v>62772225</v>
      </c>
      <c r="D54" s="8">
        <f t="shared" ref="D54:F54" si="8">SUM(D3:D52)</f>
        <v>61417454</v>
      </c>
      <c r="E54" s="8">
        <f t="shared" si="8"/>
        <v>5643571</v>
      </c>
      <c r="F54" s="8">
        <f t="shared" si="8"/>
        <v>129833250</v>
      </c>
      <c r="G54" s="26"/>
      <c r="H54" s="8"/>
      <c r="I54" s="8"/>
      <c r="J54" s="39" t="s">
        <v>19</v>
      </c>
      <c r="K54" s="8"/>
      <c r="L54" s="8"/>
      <c r="M54" s="8"/>
      <c r="N54" s="8"/>
      <c r="O54" s="104">
        <f>SUM(O3:O52)</f>
        <v>66655902</v>
      </c>
      <c r="P54" s="105">
        <f t="shared" ref="P54:R54" si="9">SUM(P3:P52)</f>
        <v>65421210</v>
      </c>
      <c r="Q54" s="105">
        <f t="shared" si="9"/>
        <v>3207379</v>
      </c>
      <c r="R54" s="105">
        <f t="shared" si="9"/>
        <v>135284491</v>
      </c>
      <c r="S54" s="28">
        <f>SUM(S3:S52)</f>
        <v>241</v>
      </c>
      <c r="T54" s="4">
        <f t="shared" ref="T54:V54" si="10">SUM(T3:T52)</f>
        <v>194</v>
      </c>
      <c r="U54" s="4">
        <f t="shared" si="10"/>
        <v>0</v>
      </c>
      <c r="V54" s="4">
        <f t="shared" si="10"/>
        <v>435</v>
      </c>
      <c r="W54" s="114">
        <f>O54/SUM(O54:P54)</f>
        <v>0.50467413309279507</v>
      </c>
      <c r="X54" s="115">
        <f>S54/V54</f>
        <v>0.55402298850574716</v>
      </c>
    </row>
    <row r="55" spans="1:24" x14ac:dyDescent="0.2">
      <c r="A55" s="116" t="s">
        <v>186</v>
      </c>
      <c r="O55" s="99"/>
      <c r="P55" s="102"/>
      <c r="Q55" s="102"/>
      <c r="R55" s="102"/>
      <c r="W55" s="112">
        <f>ROUND(V54*W54,0)</f>
        <v>220</v>
      </c>
    </row>
    <row r="56" spans="1:24" x14ac:dyDescent="0.2">
      <c r="A56" s="116" t="s">
        <v>187</v>
      </c>
      <c r="O56" s="99"/>
      <c r="P56" s="102"/>
      <c r="Q56" s="102"/>
      <c r="R56" s="102"/>
    </row>
    <row r="57" spans="1:24" x14ac:dyDescent="0.2">
      <c r="A57" s="116"/>
    </row>
    <row r="58" spans="1:24" x14ac:dyDescent="0.2">
      <c r="A58" s="113" t="s">
        <v>188</v>
      </c>
    </row>
  </sheetData>
  <autoFilter ref="A2:X52" xr:uid="{00000000-0009-0000-0000-000000000000}"/>
  <sortState xmlns:xlrd2="http://schemas.microsoft.com/office/spreadsheetml/2017/richdata2" ref="A5:X54">
    <sortCondition ref="A5:A54"/>
  </sortState>
  <pageMargins left="0.7" right="0.7" top="0.75" bottom="0.75" header="0.3" footer="0.3"/>
  <ignoredErrors>
    <ignoredError sqref="X55 W56:X56 W53:X54 W3 W4:W52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U3" sqref="U3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27"/>
    <col min="6" max="6" width="10.83203125" style="62"/>
    <col min="7" max="7" width="10.83203125" style="2"/>
    <col min="8" max="8" width="10.83203125" style="27"/>
    <col min="11" max="11" width="10.83203125" style="27"/>
    <col min="13" max="13" width="10.83203125" style="2"/>
    <col min="14" max="14" width="10.83203125" style="22"/>
    <col min="15" max="17" width="10.83203125" style="2"/>
    <col min="18" max="18" width="10.83203125" style="22"/>
    <col min="19" max="21" width="10.83203125" style="2"/>
    <col min="22" max="22" width="52.33203125" style="27" bestFit="1" customWidth="1"/>
  </cols>
  <sheetData>
    <row r="1" spans="1:22" x14ac:dyDescent="0.2">
      <c r="A1" s="40"/>
      <c r="B1" s="40" t="s">
        <v>19</v>
      </c>
      <c r="C1" s="40"/>
      <c r="D1" s="41"/>
      <c r="E1" s="42" t="s">
        <v>117</v>
      </c>
      <c r="F1" s="43"/>
      <c r="G1" s="44"/>
      <c r="H1" s="45"/>
      <c r="I1" s="46" t="s">
        <v>118</v>
      </c>
      <c r="J1" s="47"/>
      <c r="K1" s="71" t="s">
        <v>161</v>
      </c>
      <c r="L1" s="72"/>
      <c r="M1" s="37" t="s">
        <v>112</v>
      </c>
      <c r="N1" s="71"/>
      <c r="O1" s="73" t="s">
        <v>162</v>
      </c>
      <c r="P1" s="74"/>
      <c r="Q1" s="72"/>
      <c r="R1" s="71"/>
      <c r="S1" s="72" t="s">
        <v>163</v>
      </c>
      <c r="T1" s="72"/>
      <c r="U1" s="72"/>
      <c r="V1" s="45"/>
    </row>
    <row r="2" spans="1:22" x14ac:dyDescent="0.2">
      <c r="A2" s="48" t="s">
        <v>0</v>
      </c>
      <c r="B2" s="48" t="s">
        <v>109</v>
      </c>
      <c r="C2" s="48" t="s">
        <v>119</v>
      </c>
      <c r="D2" s="49" t="s">
        <v>120</v>
      </c>
      <c r="E2" s="40" t="s">
        <v>121</v>
      </c>
      <c r="F2" s="50" t="s">
        <v>122</v>
      </c>
      <c r="G2" s="51" t="s">
        <v>123</v>
      </c>
      <c r="H2" s="49" t="s">
        <v>124</v>
      </c>
      <c r="I2" s="40" t="s">
        <v>125</v>
      </c>
      <c r="J2" s="40" t="s">
        <v>126</v>
      </c>
      <c r="K2" s="71" t="s">
        <v>164</v>
      </c>
      <c r="L2" s="72" t="s">
        <v>165</v>
      </c>
      <c r="M2" s="37" t="s">
        <v>116</v>
      </c>
      <c r="N2" s="71" t="s">
        <v>114</v>
      </c>
      <c r="O2" s="72" t="s">
        <v>115</v>
      </c>
      <c r="P2" s="72" t="s">
        <v>166</v>
      </c>
      <c r="Q2" s="72" t="s">
        <v>113</v>
      </c>
      <c r="R2" s="71" t="s">
        <v>167</v>
      </c>
      <c r="S2" s="72" t="s">
        <v>168</v>
      </c>
      <c r="T2" s="72" t="s">
        <v>169</v>
      </c>
      <c r="U2" s="72" t="s">
        <v>170</v>
      </c>
      <c r="V2" s="45" t="s">
        <v>20</v>
      </c>
    </row>
    <row r="3" spans="1:22" s="5" customFormat="1" x14ac:dyDescent="0.2">
      <c r="A3" t="s">
        <v>21</v>
      </c>
      <c r="B3" t="s">
        <v>22</v>
      </c>
      <c r="C3" s="63" t="s">
        <v>127</v>
      </c>
      <c r="D3" s="64">
        <v>208083</v>
      </c>
      <c r="E3" s="65">
        <v>0</v>
      </c>
      <c r="F3" s="66">
        <f t="shared" ref="F3" si="0">G3-SUM(D3:E3)</f>
        <v>7810</v>
      </c>
      <c r="G3" s="65">
        <v>215893</v>
      </c>
      <c r="H3" s="67">
        <v>1</v>
      </c>
      <c r="I3" s="68">
        <v>0</v>
      </c>
      <c r="J3" s="68">
        <v>0</v>
      </c>
      <c r="K3" s="75">
        <f>C$101</f>
        <v>0.7</v>
      </c>
      <c r="L3" s="76">
        <f>C$102</f>
        <v>0.7</v>
      </c>
      <c r="M3" s="77">
        <f>VLOOKUP(B3,'Election Results by State'!$B$3:$J$52,9,FALSE)</f>
        <v>300330</v>
      </c>
      <c r="N3" s="78">
        <f>IF(G3&gt;0,IF(H3&gt;0,MAX(D3,ROUND(K3*M3,0)),MAX(F3,ROUND((1-L3)*(O3/L3),0))),D3)</f>
        <v>210231</v>
      </c>
      <c r="O3" s="77">
        <f>IF(G3&gt;0,IF(I3&gt;0,MAX(E3,ROUND(L3*M3,0)),MAX(F3,ROUND((1-K3)*(N3/K3),0))),E3)</f>
        <v>90099</v>
      </c>
      <c r="P3" s="77">
        <v>0</v>
      </c>
      <c r="Q3" s="77">
        <f>'[1]Uncontested Races'!$Q$3</f>
        <v>264300</v>
      </c>
      <c r="R3" s="78">
        <f t="shared" ref="R3:U3" si="1">N3-D3</f>
        <v>2148</v>
      </c>
      <c r="S3" s="77">
        <f t="shared" si="1"/>
        <v>90099</v>
      </c>
      <c r="T3" s="77">
        <f t="shared" si="1"/>
        <v>-7810</v>
      </c>
      <c r="U3" s="77">
        <f t="shared" si="1"/>
        <v>48407</v>
      </c>
      <c r="V3" s="30"/>
    </row>
    <row r="4" spans="1:22" s="5" customFormat="1" x14ac:dyDescent="0.2">
      <c r="A4" t="s">
        <v>21</v>
      </c>
      <c r="B4" t="s">
        <v>22</v>
      </c>
      <c r="C4" s="63" t="s">
        <v>138</v>
      </c>
      <c r="D4" s="64">
        <v>235925</v>
      </c>
      <c r="E4" s="65">
        <v>0</v>
      </c>
      <c r="F4" s="66">
        <f t="shared" ref="F4" si="2">G4-SUM(D4:E4)</f>
        <v>3519</v>
      </c>
      <c r="G4" s="65">
        <v>239444</v>
      </c>
      <c r="H4" s="67">
        <v>1</v>
      </c>
      <c r="I4" s="68">
        <v>0</v>
      </c>
      <c r="J4" s="68">
        <v>0</v>
      </c>
      <c r="K4" s="75">
        <f t="shared" ref="K4:K67" si="3">C$101</f>
        <v>0.7</v>
      </c>
      <c r="L4" s="76">
        <f t="shared" ref="L4:L67" si="4">C$102</f>
        <v>0.7</v>
      </c>
      <c r="M4" s="77">
        <f>VLOOKUP(B4,'Election Results by State'!$B$3:$J$52,9,FALSE)</f>
        <v>300330</v>
      </c>
      <c r="N4" s="78">
        <f t="shared" ref="N4:N67" si="5">IF(G4&gt;0,IF(H4&gt;0,MAX(D4,ROUND(K4*M4,0)),MAX(F4,ROUND((1-L4)*(O4/L4),0))),D4)</f>
        <v>235925</v>
      </c>
      <c r="O4" s="77">
        <f t="shared" ref="O4:O67" si="6">IF(G4&gt;0,IF(I4&gt;0,MAX(E4,ROUND(L4*M4,0)),MAX(F4,ROUND((1-K4)*(N4/K4),0))),E4)</f>
        <v>101111</v>
      </c>
      <c r="P4" s="77">
        <v>0</v>
      </c>
      <c r="Q4" s="77">
        <f t="shared" ref="Q4:Q67" si="7">SUM(N4:P4)</f>
        <v>337036</v>
      </c>
      <c r="R4" s="78">
        <f t="shared" ref="R4:R67" si="8">N4-D4</f>
        <v>0</v>
      </c>
      <c r="S4" s="77">
        <f t="shared" ref="S4:S67" si="9">O4-E4</f>
        <v>101111</v>
      </c>
      <c r="T4" s="77">
        <f t="shared" ref="T4:T67" si="10">P4-F4</f>
        <v>-3519</v>
      </c>
      <c r="U4" s="77">
        <f t="shared" ref="U4:U67" si="11">Q4-G4</f>
        <v>97592</v>
      </c>
      <c r="V4" s="30"/>
    </row>
    <row r="5" spans="1:22" s="5" customFormat="1" x14ac:dyDescent="0.2">
      <c r="A5" t="s">
        <v>21</v>
      </c>
      <c r="B5" t="s">
        <v>22</v>
      </c>
      <c r="C5" s="63" t="s">
        <v>129</v>
      </c>
      <c r="D5" s="64">
        <v>0</v>
      </c>
      <c r="E5" s="65">
        <v>229330</v>
      </c>
      <c r="F5" s="66">
        <f t="shared" ref="F5" si="12">G5-SUM(D5:E5)</f>
        <v>3698</v>
      </c>
      <c r="G5" s="65">
        <v>233028</v>
      </c>
      <c r="H5" s="67">
        <v>0</v>
      </c>
      <c r="I5" s="68">
        <v>1</v>
      </c>
      <c r="J5" s="68">
        <v>0</v>
      </c>
      <c r="K5" s="75">
        <f t="shared" si="3"/>
        <v>0.7</v>
      </c>
      <c r="L5" s="76">
        <f t="shared" si="4"/>
        <v>0.7</v>
      </c>
      <c r="M5" s="77">
        <f>VLOOKUP(B5,'Election Results by State'!$B$3:$J$52,9,FALSE)</f>
        <v>300330</v>
      </c>
      <c r="N5" s="78">
        <f t="shared" si="5"/>
        <v>98284</v>
      </c>
      <c r="O5" s="77">
        <f t="shared" si="6"/>
        <v>229330</v>
      </c>
      <c r="P5" s="77">
        <v>0</v>
      </c>
      <c r="Q5" s="77">
        <f t="shared" si="7"/>
        <v>327614</v>
      </c>
      <c r="R5" s="78">
        <f t="shared" si="8"/>
        <v>98284</v>
      </c>
      <c r="S5" s="77">
        <f t="shared" si="9"/>
        <v>0</v>
      </c>
      <c r="T5" s="77">
        <f t="shared" si="10"/>
        <v>-3698</v>
      </c>
      <c r="U5" s="77">
        <f t="shared" si="11"/>
        <v>94586</v>
      </c>
      <c r="V5" s="30"/>
    </row>
    <row r="6" spans="1:22" s="5" customFormat="1" x14ac:dyDescent="0.2">
      <c r="A6" s="11" t="s">
        <v>23</v>
      </c>
      <c r="B6" s="11" t="s">
        <v>24</v>
      </c>
      <c r="C6" s="63" t="s">
        <v>128</v>
      </c>
      <c r="D6" s="64">
        <v>0</v>
      </c>
      <c r="E6" s="65">
        <v>0</v>
      </c>
      <c r="F6" s="66">
        <f t="shared" ref="F6:F97" si="13">G6-SUM(D6:E6)</f>
        <v>0</v>
      </c>
      <c r="G6" s="65">
        <v>0</v>
      </c>
      <c r="H6" s="67">
        <v>0</v>
      </c>
      <c r="I6" s="68">
        <v>0</v>
      </c>
      <c r="J6" s="68">
        <v>0</v>
      </c>
      <c r="K6" s="75">
        <f t="shared" si="3"/>
        <v>0.7</v>
      </c>
      <c r="L6" s="76">
        <f t="shared" si="4"/>
        <v>0.7</v>
      </c>
      <c r="M6" s="77">
        <f>VLOOKUP(B6,'Election Results by State'!$B$3:$J$52,9,FALSE)</f>
        <v>308198</v>
      </c>
      <c r="N6" s="78">
        <f t="shared" si="5"/>
        <v>0</v>
      </c>
      <c r="O6" s="77">
        <f t="shared" si="6"/>
        <v>0</v>
      </c>
      <c r="P6" s="77">
        <v>0</v>
      </c>
      <c r="Q6" s="77">
        <f t="shared" si="7"/>
        <v>0</v>
      </c>
      <c r="R6" s="78">
        <f t="shared" si="8"/>
        <v>0</v>
      </c>
      <c r="S6" s="77">
        <f t="shared" si="9"/>
        <v>0</v>
      </c>
      <c r="T6" s="77">
        <f t="shared" si="10"/>
        <v>0</v>
      </c>
      <c r="U6" s="77">
        <f t="shared" si="11"/>
        <v>0</v>
      </c>
      <c r="V6" s="30"/>
    </row>
    <row r="7" spans="1:22" s="5" customFormat="1" x14ac:dyDescent="0.2">
      <c r="A7" t="s">
        <v>25</v>
      </c>
      <c r="B7" t="s">
        <v>3</v>
      </c>
      <c r="C7" s="63" t="s">
        <v>130</v>
      </c>
      <c r="D7" s="64">
        <v>0</v>
      </c>
      <c r="E7" s="65">
        <v>148973</v>
      </c>
      <c r="F7" s="66">
        <f t="shared" si="13"/>
        <v>2062</v>
      </c>
      <c r="G7" s="65">
        <v>151035</v>
      </c>
      <c r="H7" s="67">
        <v>0</v>
      </c>
      <c r="I7" s="68">
        <v>1</v>
      </c>
      <c r="J7" s="68">
        <v>0</v>
      </c>
      <c r="K7" s="75">
        <f t="shared" si="3"/>
        <v>0.7</v>
      </c>
      <c r="L7" s="76">
        <f t="shared" si="4"/>
        <v>0.7</v>
      </c>
      <c r="M7" s="77">
        <f>VLOOKUP(B7,'Election Results by State'!$B$3:$J$52,9,FALSE)</f>
        <v>280294</v>
      </c>
      <c r="N7" s="78">
        <f t="shared" si="5"/>
        <v>84088</v>
      </c>
      <c r="O7" s="77">
        <f t="shared" si="6"/>
        <v>196206</v>
      </c>
      <c r="P7" s="77">
        <v>0</v>
      </c>
      <c r="Q7" s="77">
        <f t="shared" si="7"/>
        <v>280294</v>
      </c>
      <c r="R7" s="78">
        <f t="shared" si="8"/>
        <v>84088</v>
      </c>
      <c r="S7" s="77">
        <f t="shared" si="9"/>
        <v>47233</v>
      </c>
      <c r="T7" s="77">
        <f t="shared" si="10"/>
        <v>-2062</v>
      </c>
      <c r="U7" s="77">
        <f t="shared" si="11"/>
        <v>129259</v>
      </c>
      <c r="V7" s="30"/>
    </row>
    <row r="8" spans="1:22" s="5" customFormat="1" x14ac:dyDescent="0.2">
      <c r="A8" t="s">
        <v>25</v>
      </c>
      <c r="B8" t="s">
        <v>3</v>
      </c>
      <c r="C8" s="63" t="s">
        <v>131</v>
      </c>
      <c r="D8" s="64">
        <v>204942</v>
      </c>
      <c r="E8" s="65">
        <v>0</v>
      </c>
      <c r="F8" s="66">
        <f t="shared" ref="F8" si="14">G8-SUM(D8:E8)</f>
        <v>94029</v>
      </c>
      <c r="G8" s="65">
        <v>298971</v>
      </c>
      <c r="H8" s="67">
        <v>1</v>
      </c>
      <c r="I8" s="68">
        <v>0</v>
      </c>
      <c r="J8" s="68">
        <v>0</v>
      </c>
      <c r="K8" s="75">
        <f t="shared" si="3"/>
        <v>0.7</v>
      </c>
      <c r="L8" s="76">
        <f t="shared" si="4"/>
        <v>0.7</v>
      </c>
      <c r="M8" s="77">
        <f>VLOOKUP(B8,'Election Results by State'!$B$3:$J$52,9,FALSE)</f>
        <v>280294</v>
      </c>
      <c r="N8" s="78">
        <f t="shared" si="5"/>
        <v>204942</v>
      </c>
      <c r="O8" s="77">
        <f t="shared" si="6"/>
        <v>94029</v>
      </c>
      <c r="P8" s="77">
        <v>0</v>
      </c>
      <c r="Q8" s="77">
        <f t="shared" si="7"/>
        <v>298971</v>
      </c>
      <c r="R8" s="78">
        <f t="shared" si="8"/>
        <v>0</v>
      </c>
      <c r="S8" s="77">
        <f t="shared" si="9"/>
        <v>94029</v>
      </c>
      <c r="T8" s="77">
        <f t="shared" si="10"/>
        <v>-94029</v>
      </c>
      <c r="U8" s="77">
        <f t="shared" si="11"/>
        <v>0</v>
      </c>
      <c r="V8" s="30"/>
    </row>
    <row r="9" spans="1:22" s="5" customFormat="1" x14ac:dyDescent="0.2">
      <c r="A9" t="s">
        <v>26</v>
      </c>
      <c r="B9" t="s">
        <v>27</v>
      </c>
      <c r="C9" s="63" t="s">
        <v>127</v>
      </c>
      <c r="D9" s="64">
        <v>183866</v>
      </c>
      <c r="E9" s="65">
        <v>0</v>
      </c>
      <c r="F9" s="66">
        <f t="shared" si="13"/>
        <v>57181</v>
      </c>
      <c r="G9" s="65">
        <v>241047</v>
      </c>
      <c r="H9" s="67">
        <v>1</v>
      </c>
      <c r="I9" s="68">
        <v>0</v>
      </c>
      <c r="J9" s="68">
        <v>0</v>
      </c>
      <c r="K9" s="75">
        <f t="shared" si="3"/>
        <v>0.7</v>
      </c>
      <c r="L9" s="76">
        <f t="shared" si="4"/>
        <v>0.7</v>
      </c>
      <c r="M9" s="77">
        <f>VLOOKUP(B9,'Election Results by State'!$B$3:$J$52,9,FALSE)</f>
        <v>302464</v>
      </c>
      <c r="N9" s="78">
        <f t="shared" si="5"/>
        <v>211725</v>
      </c>
      <c r="O9" s="77">
        <f t="shared" si="6"/>
        <v>90739</v>
      </c>
      <c r="P9" s="77">
        <v>0</v>
      </c>
      <c r="Q9" s="77">
        <f t="shared" si="7"/>
        <v>302464</v>
      </c>
      <c r="R9" s="78">
        <f t="shared" si="8"/>
        <v>27859</v>
      </c>
      <c r="S9" s="77">
        <f t="shared" si="9"/>
        <v>90739</v>
      </c>
      <c r="T9" s="77">
        <f t="shared" si="10"/>
        <v>-57181</v>
      </c>
      <c r="U9" s="77">
        <f t="shared" si="11"/>
        <v>61417</v>
      </c>
      <c r="V9" s="30"/>
    </row>
    <row r="10" spans="1:22" s="5" customFormat="1" x14ac:dyDescent="0.2">
      <c r="A10" t="s">
        <v>26</v>
      </c>
      <c r="B10" t="s">
        <v>27</v>
      </c>
      <c r="C10" s="63" t="s">
        <v>130</v>
      </c>
      <c r="D10" s="64">
        <v>217192</v>
      </c>
      <c r="E10" s="65">
        <v>0</v>
      </c>
      <c r="F10" s="66">
        <f t="shared" ref="F10:F11" si="15">G10-SUM(D10:E10)</f>
        <v>63715</v>
      </c>
      <c r="G10" s="65">
        <v>280907</v>
      </c>
      <c r="H10" s="67">
        <v>1</v>
      </c>
      <c r="I10" s="68">
        <v>0</v>
      </c>
      <c r="J10" s="68">
        <v>0</v>
      </c>
      <c r="K10" s="75">
        <f t="shared" si="3"/>
        <v>0.7</v>
      </c>
      <c r="L10" s="76">
        <f t="shared" si="4"/>
        <v>0.7</v>
      </c>
      <c r="M10" s="77">
        <f>VLOOKUP(B10,'Election Results by State'!$B$3:$J$52,9,FALSE)</f>
        <v>302464</v>
      </c>
      <c r="N10" s="78">
        <f t="shared" si="5"/>
        <v>217192</v>
      </c>
      <c r="O10" s="77">
        <f t="shared" si="6"/>
        <v>93082</v>
      </c>
      <c r="P10" s="77">
        <v>0</v>
      </c>
      <c r="Q10" s="77">
        <f t="shared" si="7"/>
        <v>310274</v>
      </c>
      <c r="R10" s="78">
        <f t="shared" si="8"/>
        <v>0</v>
      </c>
      <c r="S10" s="77">
        <f t="shared" si="9"/>
        <v>93082</v>
      </c>
      <c r="T10" s="77">
        <f t="shared" si="10"/>
        <v>-63715</v>
      </c>
      <c r="U10" s="77">
        <f t="shared" si="11"/>
        <v>29367</v>
      </c>
      <c r="V10" s="30"/>
    </row>
    <row r="11" spans="1:22" s="5" customFormat="1" x14ac:dyDescent="0.2">
      <c r="A11" t="s">
        <v>26</v>
      </c>
      <c r="B11" t="s">
        <v>27</v>
      </c>
      <c r="C11" s="63" t="s">
        <v>138</v>
      </c>
      <c r="D11" s="64">
        <v>182885</v>
      </c>
      <c r="E11" s="65">
        <v>0</v>
      </c>
      <c r="F11" s="66">
        <f t="shared" si="15"/>
        <v>61274</v>
      </c>
      <c r="G11" s="65">
        <v>244159</v>
      </c>
      <c r="H11" s="67">
        <v>1</v>
      </c>
      <c r="I11" s="68">
        <v>0</v>
      </c>
      <c r="J11" s="68">
        <v>0</v>
      </c>
      <c r="K11" s="75">
        <f t="shared" si="3"/>
        <v>0.7</v>
      </c>
      <c r="L11" s="76">
        <f t="shared" si="4"/>
        <v>0.7</v>
      </c>
      <c r="M11" s="77">
        <f>VLOOKUP(B11,'Election Results by State'!$B$3:$J$52,9,FALSE)</f>
        <v>302464</v>
      </c>
      <c r="N11" s="78">
        <f t="shared" si="5"/>
        <v>211725</v>
      </c>
      <c r="O11" s="77">
        <f t="shared" si="6"/>
        <v>90739</v>
      </c>
      <c r="P11" s="77">
        <v>0</v>
      </c>
      <c r="Q11" s="77">
        <f t="shared" si="7"/>
        <v>302464</v>
      </c>
      <c r="R11" s="78">
        <f t="shared" si="8"/>
        <v>28840</v>
      </c>
      <c r="S11" s="77">
        <f t="shared" si="9"/>
        <v>90739</v>
      </c>
      <c r="T11" s="77">
        <f t="shared" si="10"/>
        <v>-61274</v>
      </c>
      <c r="U11" s="77">
        <f t="shared" si="11"/>
        <v>58305</v>
      </c>
      <c r="V11" s="30"/>
    </row>
    <row r="12" spans="1:22" s="5" customFormat="1" x14ac:dyDescent="0.2">
      <c r="A12" t="s">
        <v>28</v>
      </c>
      <c r="B12" t="s">
        <v>29</v>
      </c>
      <c r="C12" s="63" t="s">
        <v>147</v>
      </c>
      <c r="D12" s="64">
        <v>0</v>
      </c>
      <c r="E12" s="65">
        <v>274035</v>
      </c>
      <c r="F12" s="66">
        <f t="shared" si="13"/>
        <v>64810</v>
      </c>
      <c r="G12" s="65">
        <v>338845</v>
      </c>
      <c r="H12" s="67">
        <v>0</v>
      </c>
      <c r="I12" s="68">
        <v>1</v>
      </c>
      <c r="J12" s="68">
        <v>0</v>
      </c>
      <c r="K12" s="75">
        <f t="shared" si="3"/>
        <v>0.7</v>
      </c>
      <c r="L12" s="76">
        <f t="shared" si="4"/>
        <v>0.7</v>
      </c>
      <c r="M12" s="77">
        <f>VLOOKUP(B12,'Election Results by State'!$B$3:$J$52,9,FALSE)</f>
        <v>263517.72727272729</v>
      </c>
      <c r="N12" s="78">
        <f t="shared" si="5"/>
        <v>117444</v>
      </c>
      <c r="O12" s="77">
        <f t="shared" si="6"/>
        <v>274035</v>
      </c>
      <c r="P12" s="77">
        <v>0</v>
      </c>
      <c r="Q12" s="77">
        <f t="shared" si="7"/>
        <v>391479</v>
      </c>
      <c r="R12" s="78">
        <f t="shared" si="8"/>
        <v>117444</v>
      </c>
      <c r="S12" s="77">
        <f t="shared" si="9"/>
        <v>0</v>
      </c>
      <c r="T12" s="77">
        <f t="shared" si="10"/>
        <v>-64810</v>
      </c>
      <c r="U12" s="77">
        <f t="shared" si="11"/>
        <v>52634</v>
      </c>
      <c r="V12" s="30"/>
    </row>
    <row r="13" spans="1:22" s="5" customFormat="1" x14ac:dyDescent="0.2">
      <c r="A13" t="s">
        <v>28</v>
      </c>
      <c r="B13" t="s">
        <v>29</v>
      </c>
      <c r="C13" s="63" t="s">
        <v>145</v>
      </c>
      <c r="D13" s="64">
        <v>0</v>
      </c>
      <c r="E13" s="65">
        <v>233192</v>
      </c>
      <c r="F13" s="66">
        <f t="shared" ref="F13:F20" si="16">G13-SUM(D13:E13)</f>
        <v>0</v>
      </c>
      <c r="G13" s="65">
        <v>233192</v>
      </c>
      <c r="H13" s="67">
        <v>0</v>
      </c>
      <c r="I13" s="68">
        <v>1</v>
      </c>
      <c r="J13" s="68">
        <v>0</v>
      </c>
      <c r="K13" s="75">
        <f t="shared" si="3"/>
        <v>0.7</v>
      </c>
      <c r="L13" s="76">
        <f t="shared" si="4"/>
        <v>0.7</v>
      </c>
      <c r="M13" s="77">
        <f>VLOOKUP(B13,'Election Results by State'!$B$3:$J$52,9,FALSE)</f>
        <v>263517.72727272729</v>
      </c>
      <c r="N13" s="78">
        <f t="shared" si="5"/>
        <v>99939</v>
      </c>
      <c r="O13" s="77">
        <f t="shared" si="6"/>
        <v>233192</v>
      </c>
      <c r="P13" s="77">
        <v>0</v>
      </c>
      <c r="Q13" s="77">
        <f t="shared" si="7"/>
        <v>333131</v>
      </c>
      <c r="R13" s="78">
        <f t="shared" si="8"/>
        <v>99939</v>
      </c>
      <c r="S13" s="77">
        <f t="shared" si="9"/>
        <v>0</v>
      </c>
      <c r="T13" s="77">
        <f t="shared" si="10"/>
        <v>0</v>
      </c>
      <c r="U13" s="77">
        <f t="shared" si="11"/>
        <v>99939</v>
      </c>
      <c r="V13" s="30"/>
    </row>
    <row r="14" spans="1:22" s="5" customFormat="1" x14ac:dyDescent="0.2">
      <c r="A14" t="s">
        <v>28</v>
      </c>
      <c r="B14" t="s">
        <v>29</v>
      </c>
      <c r="C14" s="63" t="s">
        <v>134</v>
      </c>
      <c r="D14" s="64">
        <v>0</v>
      </c>
      <c r="E14" s="65">
        <v>171824</v>
      </c>
      <c r="F14" s="66">
        <f t="shared" si="16"/>
        <v>0</v>
      </c>
      <c r="G14" s="65">
        <v>171824</v>
      </c>
      <c r="H14" s="67">
        <v>0</v>
      </c>
      <c r="I14" s="68">
        <v>1</v>
      </c>
      <c r="J14" s="68">
        <v>0</v>
      </c>
      <c r="K14" s="75">
        <f t="shared" si="3"/>
        <v>0.7</v>
      </c>
      <c r="L14" s="76">
        <f t="shared" si="4"/>
        <v>0.7</v>
      </c>
      <c r="M14" s="77">
        <f>VLOOKUP(B14,'Election Results by State'!$B$3:$J$52,9,FALSE)</f>
        <v>263517.72727272729</v>
      </c>
      <c r="N14" s="78">
        <f t="shared" si="5"/>
        <v>79055</v>
      </c>
      <c r="O14" s="77">
        <f t="shared" si="6"/>
        <v>184462</v>
      </c>
      <c r="P14" s="77">
        <v>0</v>
      </c>
      <c r="Q14" s="77">
        <f t="shared" si="7"/>
        <v>263517</v>
      </c>
      <c r="R14" s="78">
        <f t="shared" si="8"/>
        <v>79055</v>
      </c>
      <c r="S14" s="77">
        <f t="shared" si="9"/>
        <v>12638</v>
      </c>
      <c r="T14" s="77">
        <f t="shared" si="10"/>
        <v>0</v>
      </c>
      <c r="U14" s="77">
        <f t="shared" si="11"/>
        <v>91693</v>
      </c>
      <c r="V14" s="30"/>
    </row>
    <row r="15" spans="1:22" s="5" customFormat="1" x14ac:dyDescent="0.2">
      <c r="A15" t="s">
        <v>28</v>
      </c>
      <c r="B15" t="s">
        <v>29</v>
      </c>
      <c r="C15" s="63" t="s">
        <v>148</v>
      </c>
      <c r="D15" s="64">
        <v>0</v>
      </c>
      <c r="E15" s="65">
        <v>186646</v>
      </c>
      <c r="F15" s="66">
        <f t="shared" si="16"/>
        <v>0</v>
      </c>
      <c r="G15" s="65">
        <v>186646</v>
      </c>
      <c r="H15" s="67">
        <v>0</v>
      </c>
      <c r="I15" s="68">
        <v>1</v>
      </c>
      <c r="J15" s="68">
        <v>0</v>
      </c>
      <c r="K15" s="75">
        <f t="shared" si="3"/>
        <v>0.7</v>
      </c>
      <c r="L15" s="76">
        <f t="shared" si="4"/>
        <v>0.7</v>
      </c>
      <c r="M15" s="77">
        <f>VLOOKUP(B15,'Election Results by State'!$B$3:$J$52,9,FALSE)</f>
        <v>263517.72727272729</v>
      </c>
      <c r="N15" s="78">
        <f t="shared" si="5"/>
        <v>79991</v>
      </c>
      <c r="O15" s="77">
        <f t="shared" si="6"/>
        <v>186646</v>
      </c>
      <c r="P15" s="77">
        <v>0</v>
      </c>
      <c r="Q15" s="77">
        <f t="shared" si="7"/>
        <v>266637</v>
      </c>
      <c r="R15" s="78">
        <f t="shared" si="8"/>
        <v>79991</v>
      </c>
      <c r="S15" s="77">
        <f t="shared" si="9"/>
        <v>0</v>
      </c>
      <c r="T15" s="77">
        <f t="shared" si="10"/>
        <v>0</v>
      </c>
      <c r="U15" s="77">
        <f t="shared" si="11"/>
        <v>79991</v>
      </c>
      <c r="V15" s="30"/>
    </row>
    <row r="16" spans="1:22" s="5" customFormat="1" x14ac:dyDescent="0.2">
      <c r="A16" t="s">
        <v>28</v>
      </c>
      <c r="B16" t="s">
        <v>29</v>
      </c>
      <c r="C16" s="63" t="s">
        <v>149</v>
      </c>
      <c r="D16" s="64">
        <v>0</v>
      </c>
      <c r="E16" s="65">
        <v>159156</v>
      </c>
      <c r="F16" s="66">
        <f t="shared" si="16"/>
        <v>0</v>
      </c>
      <c r="G16" s="65">
        <v>159156</v>
      </c>
      <c r="H16" s="67">
        <v>0</v>
      </c>
      <c r="I16" s="68">
        <v>1</v>
      </c>
      <c r="J16" s="68">
        <v>0</v>
      </c>
      <c r="K16" s="75">
        <f t="shared" si="3"/>
        <v>0.7</v>
      </c>
      <c r="L16" s="76">
        <f t="shared" si="4"/>
        <v>0.7</v>
      </c>
      <c r="M16" s="77">
        <f>VLOOKUP(B16,'Election Results by State'!$B$3:$J$52,9,FALSE)</f>
        <v>263517.72727272729</v>
      </c>
      <c r="N16" s="78">
        <f t="shared" si="5"/>
        <v>79055</v>
      </c>
      <c r="O16" s="77">
        <f t="shared" si="6"/>
        <v>184462</v>
      </c>
      <c r="P16" s="77">
        <v>0</v>
      </c>
      <c r="Q16" s="77">
        <f t="shared" si="7"/>
        <v>263517</v>
      </c>
      <c r="R16" s="78">
        <f t="shared" si="8"/>
        <v>79055</v>
      </c>
      <c r="S16" s="77">
        <f t="shared" si="9"/>
        <v>25306</v>
      </c>
      <c r="T16" s="77">
        <f t="shared" si="10"/>
        <v>0</v>
      </c>
      <c r="U16" s="77">
        <f t="shared" si="11"/>
        <v>104361</v>
      </c>
      <c r="V16" s="30"/>
    </row>
    <row r="17" spans="1:22" s="5" customFormat="1" x14ac:dyDescent="0.2">
      <c r="A17" t="s">
        <v>28</v>
      </c>
      <c r="B17" t="s">
        <v>29</v>
      </c>
      <c r="C17" s="63" t="s">
        <v>150</v>
      </c>
      <c r="D17" s="64">
        <v>0</v>
      </c>
      <c r="E17" s="65">
        <v>237272</v>
      </c>
      <c r="F17" s="66">
        <f t="shared" si="16"/>
        <v>0</v>
      </c>
      <c r="G17" s="65">
        <v>237272</v>
      </c>
      <c r="H17" s="67">
        <v>0</v>
      </c>
      <c r="I17" s="68">
        <v>1</v>
      </c>
      <c r="J17" s="68">
        <v>0</v>
      </c>
      <c r="K17" s="75">
        <f t="shared" si="3"/>
        <v>0.7</v>
      </c>
      <c r="L17" s="76">
        <f t="shared" si="4"/>
        <v>0.7</v>
      </c>
      <c r="M17" s="77">
        <f>VLOOKUP(B17,'Election Results by State'!$B$3:$J$52,9,FALSE)</f>
        <v>263517.72727272729</v>
      </c>
      <c r="N17" s="78">
        <f t="shared" si="5"/>
        <v>101688</v>
      </c>
      <c r="O17" s="77">
        <f t="shared" si="6"/>
        <v>237272</v>
      </c>
      <c r="P17" s="77">
        <v>0</v>
      </c>
      <c r="Q17" s="77">
        <f t="shared" si="7"/>
        <v>338960</v>
      </c>
      <c r="R17" s="78">
        <f t="shared" si="8"/>
        <v>101688</v>
      </c>
      <c r="S17" s="77">
        <f t="shared" si="9"/>
        <v>0</v>
      </c>
      <c r="T17" s="77">
        <f t="shared" si="10"/>
        <v>0</v>
      </c>
      <c r="U17" s="77">
        <f t="shared" si="11"/>
        <v>101688</v>
      </c>
      <c r="V17" s="30"/>
    </row>
    <row r="18" spans="1:22" s="5" customFormat="1" x14ac:dyDescent="0.2">
      <c r="A18" t="s">
        <v>28</v>
      </c>
      <c r="B18" t="s">
        <v>29</v>
      </c>
      <c r="C18" s="63" t="s">
        <v>135</v>
      </c>
      <c r="D18" s="64">
        <v>0</v>
      </c>
      <c r="E18" s="65">
        <v>106554</v>
      </c>
      <c r="F18" s="66">
        <f t="shared" si="16"/>
        <v>42743</v>
      </c>
      <c r="G18" s="65">
        <v>149297</v>
      </c>
      <c r="H18" s="67">
        <v>0</v>
      </c>
      <c r="I18" s="68">
        <v>1</v>
      </c>
      <c r="J18" s="68">
        <v>0</v>
      </c>
      <c r="K18" s="75">
        <f t="shared" si="3"/>
        <v>0.7</v>
      </c>
      <c r="L18" s="76">
        <f t="shared" si="4"/>
        <v>0.7</v>
      </c>
      <c r="M18" s="77">
        <f>VLOOKUP(B18,'Election Results by State'!$B$3:$J$52,9,FALSE)</f>
        <v>263517.72727272729</v>
      </c>
      <c r="N18" s="78">
        <f t="shared" si="5"/>
        <v>79055</v>
      </c>
      <c r="O18" s="77">
        <f t="shared" si="6"/>
        <v>184462</v>
      </c>
      <c r="P18" s="77">
        <v>0</v>
      </c>
      <c r="Q18" s="77">
        <f t="shared" si="7"/>
        <v>263517</v>
      </c>
      <c r="R18" s="78">
        <f t="shared" si="8"/>
        <v>79055</v>
      </c>
      <c r="S18" s="77">
        <f t="shared" si="9"/>
        <v>77908</v>
      </c>
      <c r="T18" s="77">
        <f t="shared" si="10"/>
        <v>-42743</v>
      </c>
      <c r="U18" s="77">
        <f t="shared" si="11"/>
        <v>114220</v>
      </c>
      <c r="V18" s="30"/>
    </row>
    <row r="19" spans="1:22" s="5" customFormat="1" x14ac:dyDescent="0.2">
      <c r="A19" t="s">
        <v>28</v>
      </c>
      <c r="B19" t="s">
        <v>29</v>
      </c>
      <c r="C19" s="63" t="s">
        <v>136</v>
      </c>
      <c r="D19" s="64">
        <v>0</v>
      </c>
      <c r="E19" s="65">
        <v>178413</v>
      </c>
      <c r="F19" s="66">
        <f t="shared" si="16"/>
        <v>0</v>
      </c>
      <c r="G19" s="65">
        <v>178413</v>
      </c>
      <c r="H19" s="67">
        <v>0</v>
      </c>
      <c r="I19" s="68">
        <v>1</v>
      </c>
      <c r="J19" s="68">
        <v>0</v>
      </c>
      <c r="K19" s="75">
        <f t="shared" si="3"/>
        <v>0.7</v>
      </c>
      <c r="L19" s="76">
        <f t="shared" si="4"/>
        <v>0.7</v>
      </c>
      <c r="M19" s="77">
        <f>VLOOKUP(B19,'Election Results by State'!$B$3:$J$52,9,FALSE)</f>
        <v>263517.72727272729</v>
      </c>
      <c r="N19" s="78">
        <f t="shared" si="5"/>
        <v>79055</v>
      </c>
      <c r="O19" s="77">
        <f t="shared" si="6"/>
        <v>184462</v>
      </c>
      <c r="P19" s="77">
        <v>0</v>
      </c>
      <c r="Q19" s="77">
        <f t="shared" si="7"/>
        <v>263517</v>
      </c>
      <c r="R19" s="78">
        <f t="shared" si="8"/>
        <v>79055</v>
      </c>
      <c r="S19" s="77">
        <f t="shared" si="9"/>
        <v>6049</v>
      </c>
      <c r="T19" s="77">
        <f t="shared" si="10"/>
        <v>0</v>
      </c>
      <c r="U19" s="77">
        <f t="shared" si="11"/>
        <v>85104</v>
      </c>
      <c r="V19" s="30"/>
    </row>
    <row r="20" spans="1:22" s="5" customFormat="1" x14ac:dyDescent="0.2">
      <c r="A20" t="s">
        <v>28</v>
      </c>
      <c r="B20" t="s">
        <v>29</v>
      </c>
      <c r="C20" s="63" t="s">
        <v>151</v>
      </c>
      <c r="D20" s="64">
        <v>0</v>
      </c>
      <c r="E20" s="65">
        <v>164593</v>
      </c>
      <c r="F20" s="66">
        <f t="shared" si="16"/>
        <v>0</v>
      </c>
      <c r="G20" s="65">
        <v>164593</v>
      </c>
      <c r="H20" s="67">
        <v>0</v>
      </c>
      <c r="I20" s="68">
        <v>1</v>
      </c>
      <c r="J20" s="68">
        <v>0</v>
      </c>
      <c r="K20" s="75">
        <f t="shared" si="3"/>
        <v>0.7</v>
      </c>
      <c r="L20" s="76">
        <f t="shared" si="4"/>
        <v>0.7</v>
      </c>
      <c r="M20" s="77">
        <f>VLOOKUP(B20,'Election Results by State'!$B$3:$J$52,9,FALSE)</f>
        <v>263517.72727272729</v>
      </c>
      <c r="N20" s="78">
        <f t="shared" si="5"/>
        <v>79055</v>
      </c>
      <c r="O20" s="77">
        <f t="shared" si="6"/>
        <v>184462</v>
      </c>
      <c r="P20" s="77">
        <v>0</v>
      </c>
      <c r="Q20" s="77">
        <f t="shared" si="7"/>
        <v>263517</v>
      </c>
      <c r="R20" s="78">
        <f t="shared" si="8"/>
        <v>79055</v>
      </c>
      <c r="S20" s="77">
        <f t="shared" si="9"/>
        <v>19869</v>
      </c>
      <c r="T20" s="77">
        <f t="shared" si="10"/>
        <v>0</v>
      </c>
      <c r="U20" s="77">
        <f t="shared" si="11"/>
        <v>98924</v>
      </c>
      <c r="V20" s="30"/>
    </row>
    <row r="21" spans="1:22" s="5" customFormat="1" x14ac:dyDescent="0.2">
      <c r="A21" t="s">
        <v>30</v>
      </c>
      <c r="B21" t="s">
        <v>31</v>
      </c>
      <c r="C21" s="63" t="s">
        <v>128</v>
      </c>
      <c r="D21" s="64">
        <v>0</v>
      </c>
      <c r="E21" s="65">
        <v>0</v>
      </c>
      <c r="F21" s="66">
        <f t="shared" si="13"/>
        <v>0</v>
      </c>
      <c r="G21" s="65">
        <v>0</v>
      </c>
      <c r="H21" s="67">
        <v>0</v>
      </c>
      <c r="I21" s="68">
        <v>0</v>
      </c>
      <c r="J21" s="68">
        <v>0</v>
      </c>
      <c r="K21" s="75">
        <f t="shared" si="3"/>
        <v>0.7</v>
      </c>
      <c r="L21" s="76">
        <f t="shared" si="4"/>
        <v>0.7</v>
      </c>
      <c r="M21" s="77">
        <f>VLOOKUP(B21,'Election Results by State'!$B$3:$J$52,9,FALSE)</f>
        <v>385919.71428571426</v>
      </c>
      <c r="N21" s="78">
        <f t="shared" si="5"/>
        <v>0</v>
      </c>
      <c r="O21" s="77">
        <f t="shared" si="6"/>
        <v>0</v>
      </c>
      <c r="P21" s="77">
        <v>0</v>
      </c>
      <c r="Q21" s="77">
        <f t="shared" si="7"/>
        <v>0</v>
      </c>
      <c r="R21" s="78">
        <f t="shared" si="8"/>
        <v>0</v>
      </c>
      <c r="S21" s="77">
        <f t="shared" si="9"/>
        <v>0</v>
      </c>
      <c r="T21" s="77">
        <f t="shared" si="10"/>
        <v>0</v>
      </c>
      <c r="U21" s="77">
        <f t="shared" si="11"/>
        <v>0</v>
      </c>
      <c r="V21" s="30"/>
    </row>
    <row r="22" spans="1:22" s="5" customFormat="1" x14ac:dyDescent="0.2">
      <c r="A22" t="s">
        <v>32</v>
      </c>
      <c r="B22" t="s">
        <v>33</v>
      </c>
      <c r="C22" s="63" t="s">
        <v>128</v>
      </c>
      <c r="D22" s="64">
        <v>0</v>
      </c>
      <c r="E22" s="65">
        <v>0</v>
      </c>
      <c r="F22" s="66">
        <f t="shared" si="13"/>
        <v>0</v>
      </c>
      <c r="G22" s="65">
        <v>0</v>
      </c>
      <c r="H22" s="67">
        <v>0</v>
      </c>
      <c r="I22" s="68">
        <v>0</v>
      </c>
      <c r="J22" s="68">
        <v>0</v>
      </c>
      <c r="K22" s="75">
        <f t="shared" si="3"/>
        <v>0.7</v>
      </c>
      <c r="L22" s="76">
        <f t="shared" si="4"/>
        <v>0.7</v>
      </c>
      <c r="M22" s="77">
        <f>VLOOKUP(B22,'Election Results by State'!$B$3:$J$52,9,FALSE)</f>
        <v>315036.59999999998</v>
      </c>
      <c r="N22" s="78">
        <f t="shared" si="5"/>
        <v>0</v>
      </c>
      <c r="O22" s="77">
        <f t="shared" si="6"/>
        <v>0</v>
      </c>
      <c r="P22" s="77">
        <v>0</v>
      </c>
      <c r="Q22" s="77">
        <f t="shared" si="7"/>
        <v>0</v>
      </c>
      <c r="R22" s="78">
        <f t="shared" si="8"/>
        <v>0</v>
      </c>
      <c r="S22" s="77">
        <f t="shared" si="9"/>
        <v>0</v>
      </c>
      <c r="T22" s="77">
        <f t="shared" si="10"/>
        <v>0</v>
      </c>
      <c r="U22" s="77">
        <f t="shared" si="11"/>
        <v>0</v>
      </c>
      <c r="V22" s="30"/>
    </row>
    <row r="23" spans="1:22" s="5" customFormat="1" x14ac:dyDescent="0.2">
      <c r="A23" s="5" t="s">
        <v>34</v>
      </c>
      <c r="B23" s="5" t="s">
        <v>35</v>
      </c>
      <c r="C23" s="63" t="s">
        <v>128</v>
      </c>
      <c r="D23" s="64">
        <v>0</v>
      </c>
      <c r="E23" s="65">
        <v>0</v>
      </c>
      <c r="F23" s="66">
        <f t="shared" si="13"/>
        <v>0</v>
      </c>
      <c r="G23" s="65">
        <v>0</v>
      </c>
      <c r="H23" s="67">
        <v>0</v>
      </c>
      <c r="I23" s="68">
        <v>0</v>
      </c>
      <c r="J23" s="68">
        <v>0</v>
      </c>
      <c r="K23" s="87">
        <f t="shared" si="3"/>
        <v>0.7</v>
      </c>
      <c r="L23" s="88">
        <f t="shared" si="4"/>
        <v>0.7</v>
      </c>
      <c r="M23" s="89">
        <f>VLOOKUP(B23,'Election Results by State'!$B$3:$J$52,9,FALSE)</f>
        <v>420617</v>
      </c>
      <c r="N23" s="90">
        <f t="shared" si="5"/>
        <v>0</v>
      </c>
      <c r="O23" s="89">
        <f t="shared" si="6"/>
        <v>0</v>
      </c>
      <c r="P23" s="89">
        <v>0</v>
      </c>
      <c r="Q23" s="89">
        <f t="shared" si="7"/>
        <v>0</v>
      </c>
      <c r="R23" s="90">
        <f t="shared" si="8"/>
        <v>0</v>
      </c>
      <c r="S23" s="89">
        <f t="shared" si="9"/>
        <v>0</v>
      </c>
      <c r="T23" s="89">
        <f t="shared" si="10"/>
        <v>0</v>
      </c>
      <c r="U23" s="89">
        <f t="shared" si="11"/>
        <v>0</v>
      </c>
      <c r="V23" s="30"/>
    </row>
    <row r="24" spans="1:22" s="58" customFormat="1" x14ac:dyDescent="0.2">
      <c r="A24" s="58" t="s">
        <v>36</v>
      </c>
      <c r="B24" s="58" t="s">
        <v>10</v>
      </c>
      <c r="C24" s="69" t="s">
        <v>140</v>
      </c>
      <c r="D24" s="52" t="s">
        <v>19</v>
      </c>
      <c r="E24" s="53" t="s">
        <v>19</v>
      </c>
      <c r="F24" s="54" t="s">
        <v>19</v>
      </c>
      <c r="G24" s="54" t="s">
        <v>19</v>
      </c>
      <c r="H24" s="55">
        <v>0</v>
      </c>
      <c r="I24" s="56">
        <v>1</v>
      </c>
      <c r="J24" s="56">
        <v>0</v>
      </c>
      <c r="K24" s="79">
        <f t="shared" si="3"/>
        <v>0.7</v>
      </c>
      <c r="L24" s="80">
        <f t="shared" si="4"/>
        <v>0.7</v>
      </c>
      <c r="M24" s="81">
        <f>VLOOKUP(B24,'Election Results by State'!$B$3:$J$52,9,FALSE)</f>
        <v>339901</v>
      </c>
      <c r="N24" s="82">
        <f t="shared" si="5"/>
        <v>101970</v>
      </c>
      <c r="O24" s="81">
        <f t="shared" si="6"/>
        <v>237931</v>
      </c>
      <c r="P24" s="81">
        <v>0</v>
      </c>
      <c r="Q24" s="81">
        <f t="shared" si="7"/>
        <v>339901</v>
      </c>
      <c r="R24" s="82">
        <f>N24</f>
        <v>101970</v>
      </c>
      <c r="S24" s="81">
        <f>O24</f>
        <v>237931</v>
      </c>
      <c r="T24" s="81">
        <f>P24</f>
        <v>0</v>
      </c>
      <c r="U24" s="81">
        <f>Q24</f>
        <v>339901</v>
      </c>
      <c r="V24" s="57" t="s">
        <v>152</v>
      </c>
    </row>
    <row r="25" spans="1:22" s="5" customFormat="1" x14ac:dyDescent="0.2">
      <c r="A25" t="s">
        <v>37</v>
      </c>
      <c r="B25" t="s">
        <v>38</v>
      </c>
      <c r="C25" s="63" t="s">
        <v>127</v>
      </c>
      <c r="D25" s="64">
        <v>210243</v>
      </c>
      <c r="E25" s="65">
        <v>0</v>
      </c>
      <c r="F25" s="66">
        <f t="shared" si="13"/>
        <v>869</v>
      </c>
      <c r="G25" s="65">
        <v>211112</v>
      </c>
      <c r="H25" s="67">
        <v>1</v>
      </c>
      <c r="I25" s="68">
        <v>0</v>
      </c>
      <c r="J25" s="68">
        <v>0</v>
      </c>
      <c r="K25" s="75">
        <f t="shared" si="3"/>
        <v>0.7</v>
      </c>
      <c r="L25" s="76">
        <f t="shared" si="4"/>
        <v>0.7</v>
      </c>
      <c r="M25" s="77">
        <f>VLOOKUP(B25,'Election Results by State'!$B$3:$J$52,9,FALSE)</f>
        <v>287868.66666666669</v>
      </c>
      <c r="N25" s="78">
        <f t="shared" si="5"/>
        <v>210243</v>
      </c>
      <c r="O25" s="77">
        <f t="shared" si="6"/>
        <v>90104</v>
      </c>
      <c r="P25" s="77">
        <v>0</v>
      </c>
      <c r="Q25" s="77">
        <f t="shared" si="7"/>
        <v>300347</v>
      </c>
      <c r="R25" s="78">
        <f t="shared" si="8"/>
        <v>0</v>
      </c>
      <c r="S25" s="77">
        <f t="shared" si="9"/>
        <v>90104</v>
      </c>
      <c r="T25" s="77">
        <f t="shared" si="10"/>
        <v>-869</v>
      </c>
      <c r="U25" s="77">
        <f t="shared" si="11"/>
        <v>89235</v>
      </c>
      <c r="V25" s="30"/>
    </row>
    <row r="26" spans="1:22" s="5" customFormat="1" x14ac:dyDescent="0.2">
      <c r="A26" s="5" t="s">
        <v>37</v>
      </c>
      <c r="B26" s="5" t="s">
        <v>38</v>
      </c>
      <c r="C26" s="63" t="s">
        <v>153</v>
      </c>
      <c r="D26" s="64">
        <v>256535</v>
      </c>
      <c r="E26" s="65">
        <v>0</v>
      </c>
      <c r="F26" s="66">
        <f t="shared" ref="F26:F29" si="17">G26-SUM(D26:E26)</f>
        <v>0</v>
      </c>
      <c r="G26" s="65">
        <v>256535</v>
      </c>
      <c r="H26" s="67">
        <v>1</v>
      </c>
      <c r="I26" s="68">
        <v>0</v>
      </c>
      <c r="J26" s="68">
        <v>0</v>
      </c>
      <c r="K26" s="87">
        <f t="shared" si="3"/>
        <v>0.7</v>
      </c>
      <c r="L26" s="88">
        <f t="shared" si="4"/>
        <v>0.7</v>
      </c>
      <c r="M26" s="89">
        <f>VLOOKUP(B26,'Election Results by State'!$B$3:$J$52,9,FALSE)</f>
        <v>287868.66666666669</v>
      </c>
      <c r="N26" s="90">
        <f t="shared" si="5"/>
        <v>256535</v>
      </c>
      <c r="O26" s="89">
        <f t="shared" si="6"/>
        <v>109944</v>
      </c>
      <c r="P26" s="89">
        <v>0</v>
      </c>
      <c r="Q26" s="89">
        <f t="shared" si="7"/>
        <v>366479</v>
      </c>
      <c r="R26" s="90">
        <f t="shared" si="8"/>
        <v>0</v>
      </c>
      <c r="S26" s="89">
        <f t="shared" si="9"/>
        <v>109944</v>
      </c>
      <c r="T26" s="89">
        <f t="shared" si="10"/>
        <v>0</v>
      </c>
      <c r="U26" s="89">
        <f t="shared" si="11"/>
        <v>109944</v>
      </c>
      <c r="V26" s="30"/>
    </row>
    <row r="27" spans="1:22" s="5" customFormat="1" x14ac:dyDescent="0.2">
      <c r="A27" t="s">
        <v>37</v>
      </c>
      <c r="B27" t="s">
        <v>38</v>
      </c>
      <c r="C27" s="63" t="s">
        <v>141</v>
      </c>
      <c r="D27" s="64">
        <v>243725</v>
      </c>
      <c r="E27" s="65">
        <v>0</v>
      </c>
      <c r="F27" s="66">
        <f t="shared" si="17"/>
        <v>1096</v>
      </c>
      <c r="G27" s="65">
        <v>244821</v>
      </c>
      <c r="H27" s="67">
        <v>1</v>
      </c>
      <c r="I27" s="68">
        <v>0</v>
      </c>
      <c r="J27" s="68">
        <v>0</v>
      </c>
      <c r="K27" s="75">
        <f t="shared" si="3"/>
        <v>0.7</v>
      </c>
      <c r="L27" s="76">
        <f t="shared" si="4"/>
        <v>0.7</v>
      </c>
      <c r="M27" s="77">
        <f>VLOOKUP(B27,'Election Results by State'!$B$3:$J$52,9,FALSE)</f>
        <v>287868.66666666669</v>
      </c>
      <c r="N27" s="78">
        <f t="shared" si="5"/>
        <v>243725</v>
      </c>
      <c r="O27" s="77">
        <f t="shared" si="6"/>
        <v>104454</v>
      </c>
      <c r="P27" s="77">
        <v>0</v>
      </c>
      <c r="Q27" s="77">
        <f t="shared" si="7"/>
        <v>348179</v>
      </c>
      <c r="R27" s="78">
        <f t="shared" si="8"/>
        <v>0</v>
      </c>
      <c r="S27" s="77">
        <f t="shared" si="9"/>
        <v>104454</v>
      </c>
      <c r="T27" s="77">
        <f t="shared" si="10"/>
        <v>-1096</v>
      </c>
      <c r="U27" s="77">
        <f t="shared" si="11"/>
        <v>103358</v>
      </c>
      <c r="V27" s="30"/>
    </row>
    <row r="28" spans="1:22" s="5" customFormat="1" x14ac:dyDescent="0.2">
      <c r="A28" t="s">
        <v>37</v>
      </c>
      <c r="B28" t="s">
        <v>38</v>
      </c>
      <c r="C28" s="63" t="s">
        <v>132</v>
      </c>
      <c r="D28" s="64">
        <v>0</v>
      </c>
      <c r="E28" s="65">
        <v>252833</v>
      </c>
      <c r="F28" s="66">
        <f t="shared" si="17"/>
        <v>0</v>
      </c>
      <c r="G28" s="65">
        <v>252833</v>
      </c>
      <c r="H28" s="67">
        <v>0</v>
      </c>
      <c r="I28" s="68">
        <v>1</v>
      </c>
      <c r="J28" s="68">
        <v>0</v>
      </c>
      <c r="K28" s="75">
        <f t="shared" si="3"/>
        <v>0.7</v>
      </c>
      <c r="L28" s="76">
        <f t="shared" si="4"/>
        <v>0.7</v>
      </c>
      <c r="M28" s="77">
        <f>VLOOKUP(B28,'Election Results by State'!$B$3:$J$52,9,FALSE)</f>
        <v>287868.66666666669</v>
      </c>
      <c r="N28" s="78">
        <f t="shared" si="5"/>
        <v>108357</v>
      </c>
      <c r="O28" s="77">
        <f t="shared" si="6"/>
        <v>252833</v>
      </c>
      <c r="P28" s="77">
        <v>0</v>
      </c>
      <c r="Q28" s="77">
        <f t="shared" si="7"/>
        <v>361190</v>
      </c>
      <c r="R28" s="78">
        <f t="shared" si="8"/>
        <v>108357</v>
      </c>
      <c r="S28" s="77">
        <f t="shared" si="9"/>
        <v>0</v>
      </c>
      <c r="T28" s="77">
        <f t="shared" si="10"/>
        <v>0</v>
      </c>
      <c r="U28" s="77">
        <f t="shared" si="11"/>
        <v>108357</v>
      </c>
      <c r="V28" s="30"/>
    </row>
    <row r="29" spans="1:22" s="5" customFormat="1" x14ac:dyDescent="0.2">
      <c r="A29" t="s">
        <v>37</v>
      </c>
      <c r="B29" t="s">
        <v>38</v>
      </c>
      <c r="C29" s="63" t="s">
        <v>154</v>
      </c>
      <c r="D29" s="64">
        <v>216743</v>
      </c>
      <c r="E29" s="65">
        <v>0</v>
      </c>
      <c r="F29" s="66">
        <f t="shared" si="17"/>
        <v>0</v>
      </c>
      <c r="G29" s="65">
        <v>216743</v>
      </c>
      <c r="H29" s="67">
        <v>1</v>
      </c>
      <c r="I29" s="68">
        <v>0</v>
      </c>
      <c r="J29" s="68">
        <v>0</v>
      </c>
      <c r="K29" s="75">
        <f t="shared" si="3"/>
        <v>0.7</v>
      </c>
      <c r="L29" s="76">
        <f t="shared" si="4"/>
        <v>0.7</v>
      </c>
      <c r="M29" s="77">
        <f>VLOOKUP(B29,'Election Results by State'!$B$3:$J$52,9,FALSE)</f>
        <v>287868.66666666669</v>
      </c>
      <c r="N29" s="78">
        <f t="shared" si="5"/>
        <v>216743</v>
      </c>
      <c r="O29" s="77">
        <f t="shared" si="6"/>
        <v>92890</v>
      </c>
      <c r="P29" s="77">
        <v>0</v>
      </c>
      <c r="Q29" s="77">
        <f t="shared" si="7"/>
        <v>309633</v>
      </c>
      <c r="R29" s="78">
        <f t="shared" si="8"/>
        <v>0</v>
      </c>
      <c r="S29" s="77">
        <f t="shared" si="9"/>
        <v>92890</v>
      </c>
      <c r="T29" s="77">
        <f t="shared" si="10"/>
        <v>0</v>
      </c>
      <c r="U29" s="77">
        <f t="shared" si="11"/>
        <v>92890</v>
      </c>
      <c r="V29" s="30"/>
    </row>
    <row r="30" spans="1:22" s="5" customFormat="1" x14ac:dyDescent="0.2">
      <c r="A30" t="s">
        <v>39</v>
      </c>
      <c r="B30" t="s">
        <v>40</v>
      </c>
      <c r="C30" s="63" t="s">
        <v>128</v>
      </c>
      <c r="D30" s="64">
        <v>0</v>
      </c>
      <c r="E30" s="65">
        <v>0</v>
      </c>
      <c r="F30" s="66">
        <f t="shared" si="13"/>
        <v>0</v>
      </c>
      <c r="G30" s="65">
        <v>0</v>
      </c>
      <c r="H30" s="67">
        <v>0</v>
      </c>
      <c r="I30" s="68">
        <v>0</v>
      </c>
      <c r="J30" s="68">
        <v>0</v>
      </c>
      <c r="K30" s="75">
        <f t="shared" si="3"/>
        <v>0.7</v>
      </c>
      <c r="L30" s="76">
        <f t="shared" si="4"/>
        <v>0.7</v>
      </c>
      <c r="M30" s="77">
        <f>VLOOKUP(B30,'Election Results by State'!$B$3:$J$52,9,FALSE)</f>
        <v>218832</v>
      </c>
      <c r="N30" s="78">
        <f t="shared" si="5"/>
        <v>0</v>
      </c>
      <c r="O30" s="77">
        <f t="shared" si="6"/>
        <v>0</v>
      </c>
      <c r="P30" s="77">
        <v>0</v>
      </c>
      <c r="Q30" s="77">
        <f t="shared" si="7"/>
        <v>0</v>
      </c>
      <c r="R30" s="78">
        <f t="shared" si="8"/>
        <v>0</v>
      </c>
      <c r="S30" s="77">
        <f t="shared" si="9"/>
        <v>0</v>
      </c>
      <c r="T30" s="77">
        <f t="shared" si="10"/>
        <v>0</v>
      </c>
      <c r="U30" s="77">
        <f t="shared" si="11"/>
        <v>0</v>
      </c>
      <c r="V30" s="30"/>
    </row>
    <row r="31" spans="1:22" s="5" customFormat="1" x14ac:dyDescent="0.2">
      <c r="A31" t="s">
        <v>41</v>
      </c>
      <c r="B31" t="s">
        <v>42</v>
      </c>
      <c r="C31" s="63" t="s">
        <v>128</v>
      </c>
      <c r="D31" s="64">
        <v>0</v>
      </c>
      <c r="E31" s="65">
        <v>0</v>
      </c>
      <c r="F31" s="66">
        <f t="shared" si="13"/>
        <v>0</v>
      </c>
      <c r="G31" s="65">
        <v>0</v>
      </c>
      <c r="H31" s="67">
        <v>0</v>
      </c>
      <c r="I31" s="68">
        <v>0</v>
      </c>
      <c r="J31" s="68">
        <v>0</v>
      </c>
      <c r="K31" s="75">
        <f t="shared" si="3"/>
        <v>0.7</v>
      </c>
      <c r="L31" s="76">
        <f t="shared" si="4"/>
        <v>0.7</v>
      </c>
      <c r="M31" s="77">
        <f>VLOOKUP(B31,'Election Results by State'!$B$3:$J$52,9,FALSE)</f>
        <v>340797</v>
      </c>
      <c r="N31" s="78">
        <f t="shared" si="5"/>
        <v>0</v>
      </c>
      <c r="O31" s="77">
        <f t="shared" si="6"/>
        <v>0</v>
      </c>
      <c r="P31" s="77">
        <v>0</v>
      </c>
      <c r="Q31" s="77">
        <f t="shared" si="7"/>
        <v>0</v>
      </c>
      <c r="R31" s="78">
        <f t="shared" si="8"/>
        <v>0</v>
      </c>
      <c r="S31" s="77">
        <f t="shared" si="9"/>
        <v>0</v>
      </c>
      <c r="T31" s="77">
        <f t="shared" si="10"/>
        <v>0</v>
      </c>
      <c r="U31" s="77">
        <f t="shared" si="11"/>
        <v>0</v>
      </c>
      <c r="V31" s="30"/>
    </row>
    <row r="32" spans="1:22" s="5" customFormat="1" x14ac:dyDescent="0.2">
      <c r="A32" t="s">
        <v>43</v>
      </c>
      <c r="B32" s="5" t="s">
        <v>9</v>
      </c>
      <c r="C32" s="63" t="s">
        <v>130</v>
      </c>
      <c r="D32" s="64">
        <v>0</v>
      </c>
      <c r="E32" s="65">
        <v>225320</v>
      </c>
      <c r="F32" s="66">
        <f t="shared" si="13"/>
        <v>91</v>
      </c>
      <c r="G32" s="65">
        <v>225411</v>
      </c>
      <c r="H32" s="67">
        <v>0</v>
      </c>
      <c r="I32" s="68">
        <v>1</v>
      </c>
      <c r="J32" s="68">
        <v>0</v>
      </c>
      <c r="K32" s="75">
        <f t="shared" si="3"/>
        <v>0.7</v>
      </c>
      <c r="L32" s="76">
        <f t="shared" si="4"/>
        <v>0.7</v>
      </c>
      <c r="M32" s="77">
        <f>VLOOKUP(B32,'Election Results by State'!$B$3:$J$52,9,FALSE)</f>
        <v>307903.71428571426</v>
      </c>
      <c r="N32" s="78">
        <f t="shared" si="5"/>
        <v>96566</v>
      </c>
      <c r="O32" s="77">
        <f t="shared" si="6"/>
        <v>225320</v>
      </c>
      <c r="P32" s="77">
        <v>0</v>
      </c>
      <c r="Q32" s="77">
        <f t="shared" si="7"/>
        <v>321886</v>
      </c>
      <c r="R32" s="78">
        <f t="shared" si="8"/>
        <v>96566</v>
      </c>
      <c r="S32" s="77">
        <f t="shared" si="9"/>
        <v>0</v>
      </c>
      <c r="T32" s="77">
        <f t="shared" si="10"/>
        <v>-91</v>
      </c>
      <c r="U32" s="77">
        <f t="shared" si="11"/>
        <v>96475</v>
      </c>
      <c r="V32" s="30"/>
    </row>
    <row r="33" spans="1:22" s="5" customFormat="1" x14ac:dyDescent="0.2">
      <c r="A33" t="s">
        <v>43</v>
      </c>
      <c r="B33" s="5" t="s">
        <v>9</v>
      </c>
      <c r="C33" s="63" t="s">
        <v>138</v>
      </c>
      <c r="D33" s="64">
        <v>0</v>
      </c>
      <c r="E33" s="65">
        <v>171297</v>
      </c>
      <c r="F33" s="66">
        <f t="shared" ref="F33:F35" si="18">G33-SUM(D33:E33)</f>
        <v>0</v>
      </c>
      <c r="G33" s="65">
        <v>171297</v>
      </c>
      <c r="H33" s="67">
        <v>0</v>
      </c>
      <c r="I33" s="68">
        <v>1</v>
      </c>
      <c r="J33" s="68">
        <v>0</v>
      </c>
      <c r="K33" s="75">
        <f t="shared" si="3"/>
        <v>0.7</v>
      </c>
      <c r="L33" s="76">
        <f t="shared" si="4"/>
        <v>0.7</v>
      </c>
      <c r="M33" s="77">
        <f>VLOOKUP(B33,'Election Results by State'!$B$3:$J$52,9,FALSE)</f>
        <v>307903.71428571426</v>
      </c>
      <c r="N33" s="78">
        <f t="shared" si="5"/>
        <v>92371</v>
      </c>
      <c r="O33" s="77">
        <f t="shared" si="6"/>
        <v>215533</v>
      </c>
      <c r="P33" s="77">
        <v>0</v>
      </c>
      <c r="Q33" s="77">
        <f t="shared" si="7"/>
        <v>307904</v>
      </c>
      <c r="R33" s="78">
        <f t="shared" si="8"/>
        <v>92371</v>
      </c>
      <c r="S33" s="77">
        <f t="shared" si="9"/>
        <v>44236</v>
      </c>
      <c r="T33" s="77">
        <f t="shared" si="10"/>
        <v>0</v>
      </c>
      <c r="U33" s="77">
        <f t="shared" si="11"/>
        <v>136607</v>
      </c>
      <c r="V33" s="30"/>
    </row>
    <row r="34" spans="1:22" s="5" customFormat="1" x14ac:dyDescent="0.2">
      <c r="A34" t="s">
        <v>43</v>
      </c>
      <c r="B34" s="5" t="s">
        <v>9</v>
      </c>
      <c r="C34" s="63" t="s">
        <v>133</v>
      </c>
      <c r="D34" s="64">
        <v>274554</v>
      </c>
      <c r="E34" s="65">
        <v>0</v>
      </c>
      <c r="F34" s="66">
        <f t="shared" si="18"/>
        <v>0</v>
      </c>
      <c r="G34" s="65">
        <v>274554</v>
      </c>
      <c r="H34" s="67">
        <v>1</v>
      </c>
      <c r="I34" s="68">
        <v>0</v>
      </c>
      <c r="J34" s="68">
        <v>0</v>
      </c>
      <c r="K34" s="75">
        <f t="shared" si="3"/>
        <v>0.7</v>
      </c>
      <c r="L34" s="76">
        <f t="shared" si="4"/>
        <v>0.7</v>
      </c>
      <c r="M34" s="77">
        <f>VLOOKUP(B34,'Election Results by State'!$B$3:$J$52,9,FALSE)</f>
        <v>307903.71428571426</v>
      </c>
      <c r="N34" s="78">
        <f t="shared" si="5"/>
        <v>274554</v>
      </c>
      <c r="O34" s="77">
        <f t="shared" si="6"/>
        <v>117666</v>
      </c>
      <c r="P34" s="77">
        <v>0</v>
      </c>
      <c r="Q34" s="77">
        <f t="shared" si="7"/>
        <v>392220</v>
      </c>
      <c r="R34" s="78">
        <f t="shared" si="8"/>
        <v>0</v>
      </c>
      <c r="S34" s="77">
        <f t="shared" si="9"/>
        <v>117666</v>
      </c>
      <c r="T34" s="77">
        <f t="shared" si="10"/>
        <v>0</v>
      </c>
      <c r="U34" s="77">
        <f t="shared" si="11"/>
        <v>117666</v>
      </c>
      <c r="V34" s="30"/>
    </row>
    <row r="35" spans="1:22" s="5" customFormat="1" x14ac:dyDescent="0.2">
      <c r="A35" t="s">
        <v>43</v>
      </c>
      <c r="B35" s="5" t="s">
        <v>9</v>
      </c>
      <c r="C35" s="63" t="s">
        <v>155</v>
      </c>
      <c r="D35" s="64">
        <v>259722</v>
      </c>
      <c r="E35" s="65">
        <v>0</v>
      </c>
      <c r="F35" s="66">
        <f t="shared" si="18"/>
        <v>131</v>
      </c>
      <c r="G35" s="65">
        <v>259853</v>
      </c>
      <c r="H35" s="67">
        <v>1</v>
      </c>
      <c r="I35" s="68">
        <v>0</v>
      </c>
      <c r="J35" s="68">
        <v>0</v>
      </c>
      <c r="K35" s="75">
        <f t="shared" si="3"/>
        <v>0.7</v>
      </c>
      <c r="L35" s="76">
        <f t="shared" si="4"/>
        <v>0.7</v>
      </c>
      <c r="M35" s="77">
        <f>VLOOKUP(B35,'Election Results by State'!$B$3:$J$52,9,FALSE)</f>
        <v>307903.71428571426</v>
      </c>
      <c r="N35" s="78">
        <f t="shared" si="5"/>
        <v>259722</v>
      </c>
      <c r="O35" s="77">
        <f t="shared" si="6"/>
        <v>111309</v>
      </c>
      <c r="P35" s="77">
        <v>0</v>
      </c>
      <c r="Q35" s="77">
        <f t="shared" si="7"/>
        <v>371031</v>
      </c>
      <c r="R35" s="78">
        <f t="shared" si="8"/>
        <v>0</v>
      </c>
      <c r="S35" s="77">
        <f t="shared" si="9"/>
        <v>111309</v>
      </c>
      <c r="T35" s="77">
        <f t="shared" si="10"/>
        <v>-131</v>
      </c>
      <c r="U35" s="77">
        <f t="shared" si="11"/>
        <v>111178</v>
      </c>
      <c r="V35" s="30"/>
    </row>
    <row r="36" spans="1:22" s="5" customFormat="1" x14ac:dyDescent="0.2">
      <c r="A36" t="s">
        <v>44</v>
      </c>
      <c r="B36" s="5" t="s">
        <v>12</v>
      </c>
      <c r="C36" s="63" t="s">
        <v>127</v>
      </c>
      <c r="D36" s="64">
        <v>0</v>
      </c>
      <c r="E36" s="65">
        <v>207515</v>
      </c>
      <c r="F36" s="66">
        <f t="shared" si="13"/>
        <v>47068</v>
      </c>
      <c r="G36" s="65">
        <v>254583</v>
      </c>
      <c r="H36" s="67">
        <v>0</v>
      </c>
      <c r="I36" s="68">
        <v>1</v>
      </c>
      <c r="J36" s="68">
        <v>0</v>
      </c>
      <c r="K36" s="75">
        <f t="shared" si="3"/>
        <v>0.7</v>
      </c>
      <c r="L36" s="76">
        <f t="shared" si="4"/>
        <v>0.7</v>
      </c>
      <c r="M36" s="77">
        <f>VLOOKUP(B36,'Election Results by State'!$B$3:$J$52,9,FALSE)</f>
        <v>300473</v>
      </c>
      <c r="N36" s="78">
        <f t="shared" si="5"/>
        <v>90142</v>
      </c>
      <c r="O36" s="77">
        <f t="shared" si="6"/>
        <v>210331</v>
      </c>
      <c r="P36" s="77">
        <v>0</v>
      </c>
      <c r="Q36" s="77">
        <f t="shared" si="7"/>
        <v>300473</v>
      </c>
      <c r="R36" s="78">
        <f t="shared" si="8"/>
        <v>90142</v>
      </c>
      <c r="S36" s="77">
        <f t="shared" si="9"/>
        <v>2816</v>
      </c>
      <c r="T36" s="77">
        <f t="shared" si="10"/>
        <v>-47068</v>
      </c>
      <c r="U36" s="77">
        <f t="shared" si="11"/>
        <v>45890</v>
      </c>
      <c r="V36" s="30"/>
    </row>
    <row r="37" spans="1:22" s="5" customFormat="1" x14ac:dyDescent="0.2">
      <c r="A37" t="s">
        <v>45</v>
      </c>
      <c r="B37" t="s">
        <v>46</v>
      </c>
      <c r="C37" s="63" t="s">
        <v>128</v>
      </c>
      <c r="D37" s="64">
        <v>0</v>
      </c>
      <c r="E37" s="65">
        <v>0</v>
      </c>
      <c r="F37" s="66">
        <f t="shared" si="13"/>
        <v>0</v>
      </c>
      <c r="G37" s="65">
        <v>0</v>
      </c>
      <c r="H37" s="67">
        <v>0</v>
      </c>
      <c r="I37" s="68">
        <v>0</v>
      </c>
      <c r="J37" s="68">
        <v>0</v>
      </c>
      <c r="K37" s="75">
        <f t="shared" si="3"/>
        <v>0.7</v>
      </c>
      <c r="L37" s="76">
        <f t="shared" si="4"/>
        <v>0.7</v>
      </c>
      <c r="M37" s="77">
        <f>VLOOKUP(B37,'Election Results by State'!$B$3:$J$52,9,FALSE)</f>
        <v>378888.75</v>
      </c>
      <c r="N37" s="78">
        <f t="shared" si="5"/>
        <v>0</v>
      </c>
      <c r="O37" s="77">
        <f t="shared" si="6"/>
        <v>0</v>
      </c>
      <c r="P37" s="77">
        <v>0</v>
      </c>
      <c r="Q37" s="77">
        <f t="shared" si="7"/>
        <v>0</v>
      </c>
      <c r="R37" s="78">
        <f t="shared" si="8"/>
        <v>0</v>
      </c>
      <c r="S37" s="77">
        <f t="shared" si="9"/>
        <v>0</v>
      </c>
      <c r="T37" s="77">
        <f t="shared" si="10"/>
        <v>0</v>
      </c>
      <c r="U37" s="77">
        <f t="shared" si="11"/>
        <v>0</v>
      </c>
      <c r="V37" s="30"/>
    </row>
    <row r="38" spans="1:22" s="5" customFormat="1" x14ac:dyDescent="0.2">
      <c r="A38" t="s">
        <v>47</v>
      </c>
      <c r="B38" t="s">
        <v>48</v>
      </c>
      <c r="C38" s="63" t="s">
        <v>127</v>
      </c>
      <c r="D38" s="64">
        <v>169992</v>
      </c>
      <c r="E38" s="65">
        <v>0</v>
      </c>
      <c r="F38" s="66">
        <f t="shared" si="13"/>
        <v>87979</v>
      </c>
      <c r="G38" s="65">
        <v>257971</v>
      </c>
      <c r="H38" s="67">
        <v>1</v>
      </c>
      <c r="I38" s="68">
        <v>0</v>
      </c>
      <c r="J38" s="68">
        <v>0</v>
      </c>
      <c r="K38" s="75">
        <f t="shared" si="3"/>
        <v>0.7</v>
      </c>
      <c r="L38" s="76">
        <f t="shared" si="4"/>
        <v>0.7</v>
      </c>
      <c r="M38" s="77">
        <f>VLOOKUP(B38,'Election Results by State'!$B$3:$J$52,9,FALSE)</f>
        <v>305255</v>
      </c>
      <c r="N38" s="78">
        <f t="shared" si="5"/>
        <v>213679</v>
      </c>
      <c r="O38" s="77">
        <f t="shared" si="6"/>
        <v>91577</v>
      </c>
      <c r="P38" s="77">
        <v>0</v>
      </c>
      <c r="Q38" s="77">
        <f t="shared" si="7"/>
        <v>305256</v>
      </c>
      <c r="R38" s="78">
        <f t="shared" si="8"/>
        <v>43687</v>
      </c>
      <c r="S38" s="77">
        <f t="shared" si="9"/>
        <v>91577</v>
      </c>
      <c r="T38" s="77">
        <f t="shared" si="10"/>
        <v>-87979</v>
      </c>
      <c r="U38" s="77">
        <f t="shared" si="11"/>
        <v>47285</v>
      </c>
      <c r="V38" s="30"/>
    </row>
    <row r="39" spans="1:22" s="5" customFormat="1" x14ac:dyDescent="0.2">
      <c r="A39" t="s">
        <v>49</v>
      </c>
      <c r="B39" t="s">
        <v>50</v>
      </c>
      <c r="C39" s="63" t="s">
        <v>143</v>
      </c>
      <c r="D39" s="64">
        <v>251825</v>
      </c>
      <c r="E39" s="65">
        <v>0</v>
      </c>
      <c r="F39" s="66">
        <f t="shared" si="13"/>
        <v>0</v>
      </c>
      <c r="G39" s="65">
        <v>251825</v>
      </c>
      <c r="H39" s="67">
        <v>1</v>
      </c>
      <c r="I39" s="68">
        <v>0</v>
      </c>
      <c r="J39" s="68">
        <v>0</v>
      </c>
      <c r="K39" s="75">
        <f t="shared" si="3"/>
        <v>0.7</v>
      </c>
      <c r="L39" s="76">
        <f t="shared" si="4"/>
        <v>0.7</v>
      </c>
      <c r="M39" s="77">
        <f>VLOOKUP(B39,'Election Results by State'!$B$3:$J$52,9,FALSE)</f>
        <v>323077.25</v>
      </c>
      <c r="N39" s="78">
        <f t="shared" si="5"/>
        <v>251825</v>
      </c>
      <c r="O39" s="77">
        <f t="shared" si="6"/>
        <v>107925</v>
      </c>
      <c r="P39" s="77">
        <v>0</v>
      </c>
      <c r="Q39" s="77">
        <f t="shared" si="7"/>
        <v>359750</v>
      </c>
      <c r="R39" s="78">
        <f t="shared" si="8"/>
        <v>0</v>
      </c>
      <c r="S39" s="77">
        <f t="shared" si="9"/>
        <v>107925</v>
      </c>
      <c r="T39" s="77">
        <f t="shared" si="10"/>
        <v>0</v>
      </c>
      <c r="U39" s="77">
        <f t="shared" si="11"/>
        <v>107925</v>
      </c>
      <c r="V39" s="30"/>
    </row>
    <row r="40" spans="1:22" s="5" customFormat="1" x14ac:dyDescent="0.2">
      <c r="A40" t="s">
        <v>49</v>
      </c>
      <c r="B40" t="s">
        <v>50</v>
      </c>
      <c r="C40" s="63" t="s">
        <v>137</v>
      </c>
      <c r="D40" s="64">
        <v>221242</v>
      </c>
      <c r="E40" s="65">
        <v>0</v>
      </c>
      <c r="F40" s="66">
        <f t="shared" ref="F40" si="19">G40-SUM(D40:E40)</f>
        <v>0</v>
      </c>
      <c r="G40" s="65">
        <v>221242</v>
      </c>
      <c r="H40" s="67">
        <v>1</v>
      </c>
      <c r="I40" s="68">
        <v>0</v>
      </c>
      <c r="J40" s="68">
        <v>0</v>
      </c>
      <c r="K40" s="75">
        <f t="shared" si="3"/>
        <v>0.7</v>
      </c>
      <c r="L40" s="76">
        <f t="shared" si="4"/>
        <v>0.7</v>
      </c>
      <c r="M40" s="77">
        <f>VLOOKUP(B40,'Election Results by State'!$B$3:$J$52,9,FALSE)</f>
        <v>323077.25</v>
      </c>
      <c r="N40" s="78">
        <f t="shared" si="5"/>
        <v>226154</v>
      </c>
      <c r="O40" s="77">
        <f t="shared" si="6"/>
        <v>96923</v>
      </c>
      <c r="P40" s="77">
        <v>0</v>
      </c>
      <c r="Q40" s="77">
        <f t="shared" si="7"/>
        <v>323077</v>
      </c>
      <c r="R40" s="78">
        <f t="shared" si="8"/>
        <v>4912</v>
      </c>
      <c r="S40" s="77">
        <f t="shared" si="9"/>
        <v>96923</v>
      </c>
      <c r="T40" s="77">
        <f t="shared" si="10"/>
        <v>0</v>
      </c>
      <c r="U40" s="77">
        <f t="shared" si="11"/>
        <v>101835</v>
      </c>
      <c r="V40" s="30"/>
    </row>
    <row r="41" spans="1:22" s="5" customFormat="1" x14ac:dyDescent="0.2">
      <c r="A41" t="s">
        <v>51</v>
      </c>
      <c r="B41" t="s">
        <v>52</v>
      </c>
      <c r="C41" s="63" t="s">
        <v>143</v>
      </c>
      <c r="D41" s="64">
        <v>0</v>
      </c>
      <c r="E41" s="65">
        <v>284269</v>
      </c>
      <c r="F41" s="66">
        <f t="shared" si="13"/>
        <v>0</v>
      </c>
      <c r="G41" s="65">
        <v>284269</v>
      </c>
      <c r="H41" s="67">
        <v>0</v>
      </c>
      <c r="I41" s="68">
        <v>1</v>
      </c>
      <c r="J41" s="68">
        <v>0</v>
      </c>
      <c r="K41" s="75">
        <f t="shared" si="3"/>
        <v>0.7</v>
      </c>
      <c r="L41" s="76">
        <f t="shared" si="4"/>
        <v>0.7</v>
      </c>
      <c r="M41" s="77">
        <f>VLOOKUP(B41,'Election Results by State'!$B$3:$J$52,9,FALSE)</f>
        <v>302272.5</v>
      </c>
      <c r="N41" s="78">
        <f t="shared" si="5"/>
        <v>121830</v>
      </c>
      <c r="O41" s="77">
        <f t="shared" si="6"/>
        <v>284269</v>
      </c>
      <c r="P41" s="77">
        <v>0</v>
      </c>
      <c r="Q41" s="77">
        <f t="shared" si="7"/>
        <v>406099</v>
      </c>
      <c r="R41" s="78">
        <f t="shared" si="8"/>
        <v>121830</v>
      </c>
      <c r="S41" s="77">
        <f t="shared" si="9"/>
        <v>0</v>
      </c>
      <c r="T41" s="77">
        <f t="shared" si="10"/>
        <v>0</v>
      </c>
      <c r="U41" s="77">
        <f t="shared" si="11"/>
        <v>121830</v>
      </c>
      <c r="V41" s="30"/>
    </row>
    <row r="42" spans="1:22" s="5" customFormat="1" x14ac:dyDescent="0.2">
      <c r="A42" t="s">
        <v>51</v>
      </c>
      <c r="B42" t="s">
        <v>52</v>
      </c>
      <c r="C42" s="63" t="s">
        <v>137</v>
      </c>
      <c r="D42" s="64">
        <v>255662</v>
      </c>
      <c r="E42" s="65">
        <v>0</v>
      </c>
      <c r="F42" s="66">
        <f t="shared" ref="F42" si="20">G42-SUM(D42:E42)</f>
        <v>0</v>
      </c>
      <c r="G42" s="65">
        <v>255662</v>
      </c>
      <c r="H42" s="67">
        <v>1</v>
      </c>
      <c r="I42" s="68">
        <v>0</v>
      </c>
      <c r="J42" s="68">
        <v>0</v>
      </c>
      <c r="K42" s="75">
        <f t="shared" si="3"/>
        <v>0.7</v>
      </c>
      <c r="L42" s="76">
        <f t="shared" si="4"/>
        <v>0.7</v>
      </c>
      <c r="M42" s="77">
        <f>VLOOKUP(B42,'Election Results by State'!$B$3:$J$52,9,FALSE)</f>
        <v>302272.5</v>
      </c>
      <c r="N42" s="78">
        <f t="shared" si="5"/>
        <v>255662</v>
      </c>
      <c r="O42" s="77">
        <f t="shared" si="6"/>
        <v>109569</v>
      </c>
      <c r="P42" s="77">
        <v>0</v>
      </c>
      <c r="Q42" s="77">
        <f t="shared" si="7"/>
        <v>365231</v>
      </c>
      <c r="R42" s="78">
        <f t="shared" si="8"/>
        <v>0</v>
      </c>
      <c r="S42" s="77">
        <f t="shared" si="9"/>
        <v>109569</v>
      </c>
      <c r="T42" s="77">
        <f t="shared" si="10"/>
        <v>0</v>
      </c>
      <c r="U42" s="77">
        <f t="shared" si="11"/>
        <v>109569</v>
      </c>
      <c r="V42" s="30"/>
    </row>
    <row r="43" spans="1:22" s="5" customFormat="1" x14ac:dyDescent="0.2">
      <c r="A43" t="s">
        <v>53</v>
      </c>
      <c r="B43" t="s">
        <v>54</v>
      </c>
      <c r="C43" s="63" t="s">
        <v>128</v>
      </c>
      <c r="D43" s="64">
        <v>0</v>
      </c>
      <c r="E43" s="65">
        <v>0</v>
      </c>
      <c r="F43" s="66">
        <f t="shared" si="13"/>
        <v>0</v>
      </c>
      <c r="G43" s="65">
        <v>0</v>
      </c>
      <c r="H43" s="67">
        <v>0</v>
      </c>
      <c r="I43" s="68">
        <v>0</v>
      </c>
      <c r="J43" s="68">
        <v>0</v>
      </c>
      <c r="K43" s="75">
        <f t="shared" si="3"/>
        <v>0.7</v>
      </c>
      <c r="L43" s="76">
        <f t="shared" si="4"/>
        <v>0.7</v>
      </c>
      <c r="M43" s="77">
        <f>VLOOKUP(B43,'Election Results by State'!$B$3:$J$52,9,FALSE)</f>
        <v>385914</v>
      </c>
      <c r="N43" s="78">
        <f t="shared" si="5"/>
        <v>0</v>
      </c>
      <c r="O43" s="77">
        <f t="shared" si="6"/>
        <v>0</v>
      </c>
      <c r="P43" s="77">
        <v>0</v>
      </c>
      <c r="Q43" s="77">
        <f t="shared" si="7"/>
        <v>0</v>
      </c>
      <c r="R43" s="78">
        <f t="shared" si="8"/>
        <v>0</v>
      </c>
      <c r="S43" s="77">
        <f t="shared" si="9"/>
        <v>0</v>
      </c>
      <c r="T43" s="77">
        <f t="shared" si="10"/>
        <v>0</v>
      </c>
      <c r="U43" s="77">
        <f t="shared" si="11"/>
        <v>0</v>
      </c>
      <c r="V43" s="30"/>
    </row>
    <row r="44" spans="1:22" s="5" customFormat="1" x14ac:dyDescent="0.2">
      <c r="A44" t="s">
        <v>55</v>
      </c>
      <c r="B44" s="5" t="s">
        <v>6</v>
      </c>
      <c r="C44" s="63" t="s">
        <v>128</v>
      </c>
      <c r="D44" s="64">
        <v>0</v>
      </c>
      <c r="E44" s="65">
        <v>0</v>
      </c>
      <c r="F44" s="66">
        <f t="shared" si="13"/>
        <v>0</v>
      </c>
      <c r="G44" s="65">
        <v>0</v>
      </c>
      <c r="H44" s="67">
        <v>0</v>
      </c>
      <c r="I44" s="68">
        <v>0</v>
      </c>
      <c r="J44" s="68">
        <v>0</v>
      </c>
      <c r="K44" s="75">
        <f t="shared" si="3"/>
        <v>0.7</v>
      </c>
      <c r="L44" s="76">
        <f t="shared" si="4"/>
        <v>0.7</v>
      </c>
      <c r="M44" s="77">
        <f>VLOOKUP(B44,'Election Results by State'!$B$3:$J$52,9,FALSE)</f>
        <v>338468.125</v>
      </c>
      <c r="N44" s="78">
        <f t="shared" si="5"/>
        <v>0</v>
      </c>
      <c r="O44" s="77">
        <f t="shared" si="6"/>
        <v>0</v>
      </c>
      <c r="P44" s="77">
        <v>0</v>
      </c>
      <c r="Q44" s="77">
        <f t="shared" si="7"/>
        <v>0</v>
      </c>
      <c r="R44" s="78">
        <f t="shared" si="8"/>
        <v>0</v>
      </c>
      <c r="S44" s="77">
        <f t="shared" si="9"/>
        <v>0</v>
      </c>
      <c r="T44" s="77">
        <f t="shared" si="10"/>
        <v>0</v>
      </c>
      <c r="U44" s="77">
        <f t="shared" si="11"/>
        <v>0</v>
      </c>
      <c r="V44" s="30"/>
    </row>
    <row r="45" spans="1:22" s="5" customFormat="1" x14ac:dyDescent="0.2">
      <c r="A45" t="s">
        <v>56</v>
      </c>
      <c r="B45" t="s">
        <v>57</v>
      </c>
      <c r="C45" s="63" t="s">
        <v>127</v>
      </c>
      <c r="D45" s="64">
        <v>0</v>
      </c>
      <c r="E45" s="65">
        <v>235803</v>
      </c>
      <c r="F45" s="66">
        <f t="shared" si="13"/>
        <v>113873</v>
      </c>
      <c r="G45" s="65">
        <v>349676</v>
      </c>
      <c r="H45" s="67">
        <v>0</v>
      </c>
      <c r="I45" s="68">
        <v>1</v>
      </c>
      <c r="J45" s="68">
        <v>0</v>
      </c>
      <c r="K45" s="75">
        <f t="shared" si="3"/>
        <v>0.7</v>
      </c>
      <c r="L45" s="76">
        <f t="shared" si="4"/>
        <v>0.7</v>
      </c>
      <c r="M45" s="77">
        <f>VLOOKUP(B45,'Election Results by State'!$B$3:$J$52,9,FALSE)</f>
        <v>388769.75</v>
      </c>
      <c r="N45" s="78">
        <f t="shared" si="5"/>
        <v>116631</v>
      </c>
      <c r="O45" s="77">
        <f t="shared" si="6"/>
        <v>272139</v>
      </c>
      <c r="P45" s="77">
        <v>0</v>
      </c>
      <c r="Q45" s="77">
        <f t="shared" si="7"/>
        <v>388770</v>
      </c>
      <c r="R45" s="78">
        <f t="shared" si="8"/>
        <v>116631</v>
      </c>
      <c r="S45" s="77">
        <f t="shared" si="9"/>
        <v>36336</v>
      </c>
      <c r="T45" s="77">
        <f t="shared" si="10"/>
        <v>-113873</v>
      </c>
      <c r="U45" s="77">
        <f t="shared" si="11"/>
        <v>39094</v>
      </c>
      <c r="V45" s="30" t="s">
        <v>19</v>
      </c>
    </row>
    <row r="46" spans="1:22" s="5" customFormat="1" x14ac:dyDescent="0.2">
      <c r="A46" t="s">
        <v>56</v>
      </c>
      <c r="B46" t="s">
        <v>57</v>
      </c>
      <c r="C46" s="63" t="s">
        <v>143</v>
      </c>
      <c r="D46" s="64">
        <v>0</v>
      </c>
      <c r="E46" s="65">
        <v>275487</v>
      </c>
      <c r="F46" s="66">
        <f t="shared" ref="F46:F49" si="21">G46-SUM(D46:E46)</f>
        <v>87710</v>
      </c>
      <c r="G46" s="65">
        <v>363197</v>
      </c>
      <c r="H46" s="67">
        <v>0</v>
      </c>
      <c r="I46" s="68">
        <v>1</v>
      </c>
      <c r="J46" s="68">
        <v>0</v>
      </c>
      <c r="K46" s="75">
        <f t="shared" si="3"/>
        <v>0.7</v>
      </c>
      <c r="L46" s="76">
        <f t="shared" si="4"/>
        <v>0.7</v>
      </c>
      <c r="M46" s="77">
        <f>VLOOKUP(B46,'Election Results by State'!$B$3:$J$52,9,FALSE)</f>
        <v>388769.75</v>
      </c>
      <c r="N46" s="78">
        <f t="shared" si="5"/>
        <v>118066</v>
      </c>
      <c r="O46" s="77">
        <f t="shared" si="6"/>
        <v>275487</v>
      </c>
      <c r="P46" s="77">
        <v>0</v>
      </c>
      <c r="Q46" s="77">
        <f t="shared" si="7"/>
        <v>393553</v>
      </c>
      <c r="R46" s="78">
        <f t="shared" si="8"/>
        <v>118066</v>
      </c>
      <c r="S46" s="77">
        <f t="shared" si="9"/>
        <v>0</v>
      </c>
      <c r="T46" s="77">
        <f t="shared" si="10"/>
        <v>-87710</v>
      </c>
      <c r="U46" s="77">
        <f t="shared" si="11"/>
        <v>30356</v>
      </c>
      <c r="V46" s="30"/>
    </row>
    <row r="47" spans="1:22" s="5" customFormat="1" x14ac:dyDescent="0.2">
      <c r="A47" t="s">
        <v>56</v>
      </c>
      <c r="B47" t="s">
        <v>57</v>
      </c>
      <c r="C47" s="63" t="s">
        <v>137</v>
      </c>
      <c r="D47" s="64">
        <v>0</v>
      </c>
      <c r="E47" s="65">
        <v>285606</v>
      </c>
      <c r="F47" s="66">
        <f t="shared" si="21"/>
        <v>99849</v>
      </c>
      <c r="G47" s="65">
        <v>385455</v>
      </c>
      <c r="H47" s="67">
        <v>0</v>
      </c>
      <c r="I47" s="68">
        <v>1</v>
      </c>
      <c r="J47" s="68">
        <v>0</v>
      </c>
      <c r="K47" s="75">
        <f t="shared" si="3"/>
        <v>0.7</v>
      </c>
      <c r="L47" s="76">
        <f t="shared" si="4"/>
        <v>0.7</v>
      </c>
      <c r="M47" s="77">
        <f>VLOOKUP(B47,'Election Results by State'!$B$3:$J$52,9,FALSE)</f>
        <v>388769.75</v>
      </c>
      <c r="N47" s="78">
        <f t="shared" si="5"/>
        <v>122403</v>
      </c>
      <c r="O47" s="77">
        <f t="shared" si="6"/>
        <v>285606</v>
      </c>
      <c r="P47" s="77">
        <v>0</v>
      </c>
      <c r="Q47" s="77">
        <f t="shared" si="7"/>
        <v>408009</v>
      </c>
      <c r="R47" s="78">
        <f t="shared" si="8"/>
        <v>122403</v>
      </c>
      <c r="S47" s="77">
        <f t="shared" si="9"/>
        <v>0</v>
      </c>
      <c r="T47" s="77">
        <f t="shared" si="10"/>
        <v>-99849</v>
      </c>
      <c r="U47" s="77">
        <f t="shared" si="11"/>
        <v>22554</v>
      </c>
      <c r="V47" s="30"/>
    </row>
    <row r="48" spans="1:22" s="5" customFormat="1" x14ac:dyDescent="0.2">
      <c r="A48" t="s">
        <v>56</v>
      </c>
      <c r="B48" t="s">
        <v>57</v>
      </c>
      <c r="C48" s="63" t="s">
        <v>142</v>
      </c>
      <c r="D48" s="64">
        <v>0</v>
      </c>
      <c r="E48" s="65">
        <v>308923</v>
      </c>
      <c r="F48" s="66">
        <f t="shared" si="21"/>
        <v>106826</v>
      </c>
      <c r="G48" s="65">
        <v>415749</v>
      </c>
      <c r="H48" s="67">
        <v>0</v>
      </c>
      <c r="I48" s="68">
        <v>1</v>
      </c>
      <c r="J48" s="68">
        <v>0</v>
      </c>
      <c r="K48" s="75">
        <f t="shared" si="3"/>
        <v>0.7</v>
      </c>
      <c r="L48" s="76">
        <f t="shared" si="4"/>
        <v>0.7</v>
      </c>
      <c r="M48" s="77">
        <f>VLOOKUP(B48,'Election Results by State'!$B$3:$J$52,9,FALSE)</f>
        <v>388769.75</v>
      </c>
      <c r="N48" s="78">
        <f t="shared" si="5"/>
        <v>132396</v>
      </c>
      <c r="O48" s="77">
        <f t="shared" si="6"/>
        <v>308923</v>
      </c>
      <c r="P48" s="77">
        <v>0</v>
      </c>
      <c r="Q48" s="77">
        <f t="shared" si="7"/>
        <v>441319</v>
      </c>
      <c r="R48" s="78">
        <f t="shared" si="8"/>
        <v>132396</v>
      </c>
      <c r="S48" s="77">
        <f t="shared" si="9"/>
        <v>0</v>
      </c>
      <c r="T48" s="77">
        <f t="shared" si="10"/>
        <v>-106826</v>
      </c>
      <c r="U48" s="77">
        <f t="shared" si="11"/>
        <v>25570</v>
      </c>
      <c r="V48" s="30"/>
    </row>
    <row r="49" spans="1:22" s="5" customFormat="1" x14ac:dyDescent="0.2">
      <c r="A49" t="s">
        <v>56</v>
      </c>
      <c r="B49" t="s">
        <v>57</v>
      </c>
      <c r="C49" s="63" t="s">
        <v>129</v>
      </c>
      <c r="D49" s="64">
        <v>0</v>
      </c>
      <c r="E49" s="65">
        <v>253354</v>
      </c>
      <c r="F49" s="66">
        <f t="shared" si="21"/>
        <v>56291</v>
      </c>
      <c r="G49" s="65">
        <v>309645</v>
      </c>
      <c r="H49" s="67">
        <v>0</v>
      </c>
      <c r="I49" s="68">
        <v>1</v>
      </c>
      <c r="J49" s="68">
        <v>0</v>
      </c>
      <c r="K49" s="75">
        <f t="shared" si="3"/>
        <v>0.7</v>
      </c>
      <c r="L49" s="76">
        <f t="shared" si="4"/>
        <v>0.7</v>
      </c>
      <c r="M49" s="77">
        <f>VLOOKUP(B49,'Election Results by State'!$B$3:$J$52,9,FALSE)</f>
        <v>388769.75</v>
      </c>
      <c r="N49" s="78">
        <f t="shared" si="5"/>
        <v>116631</v>
      </c>
      <c r="O49" s="77">
        <f t="shared" si="6"/>
        <v>272139</v>
      </c>
      <c r="P49" s="77">
        <v>0</v>
      </c>
      <c r="Q49" s="77">
        <f t="shared" si="7"/>
        <v>388770</v>
      </c>
      <c r="R49" s="78">
        <f t="shared" si="8"/>
        <v>116631</v>
      </c>
      <c r="S49" s="77">
        <f t="shared" si="9"/>
        <v>18785</v>
      </c>
      <c r="T49" s="77">
        <f t="shared" si="10"/>
        <v>-56291</v>
      </c>
      <c r="U49" s="77">
        <f t="shared" si="11"/>
        <v>79125</v>
      </c>
      <c r="V49" s="30"/>
    </row>
    <row r="50" spans="1:22" s="5" customFormat="1" x14ac:dyDescent="0.2">
      <c r="A50" t="s">
        <v>58</v>
      </c>
      <c r="B50" s="5" t="s">
        <v>4</v>
      </c>
      <c r="C50" s="63" t="s">
        <v>128</v>
      </c>
      <c r="D50" s="64">
        <v>0</v>
      </c>
      <c r="E50" s="65">
        <v>0</v>
      </c>
      <c r="F50" s="66">
        <f t="shared" si="13"/>
        <v>0</v>
      </c>
      <c r="G50" s="65">
        <v>0</v>
      </c>
      <c r="H50" s="67">
        <v>0</v>
      </c>
      <c r="I50" s="68">
        <v>0</v>
      </c>
      <c r="J50" s="68">
        <v>0</v>
      </c>
      <c r="K50" s="75">
        <f t="shared" si="3"/>
        <v>0.7</v>
      </c>
      <c r="L50" s="76">
        <f t="shared" si="4"/>
        <v>0.7</v>
      </c>
      <c r="M50" s="77">
        <f>VLOOKUP(B50,'Election Results by State'!$B$3:$J$52,9,FALSE)</f>
        <v>333636.07142857142</v>
      </c>
      <c r="N50" s="78">
        <f t="shared" si="5"/>
        <v>0</v>
      </c>
      <c r="O50" s="77">
        <f t="shared" si="6"/>
        <v>0</v>
      </c>
      <c r="P50" s="77">
        <v>0</v>
      </c>
      <c r="Q50" s="77">
        <f t="shared" si="7"/>
        <v>0</v>
      </c>
      <c r="R50" s="78">
        <f t="shared" si="8"/>
        <v>0</v>
      </c>
      <c r="S50" s="77">
        <f t="shared" si="9"/>
        <v>0</v>
      </c>
      <c r="T50" s="77">
        <f t="shared" si="10"/>
        <v>0</v>
      </c>
      <c r="U50" s="77">
        <f t="shared" si="11"/>
        <v>0</v>
      </c>
      <c r="V50" s="30"/>
    </row>
    <row r="51" spans="1:22" s="5" customFormat="1" x14ac:dyDescent="0.2">
      <c r="A51" t="s">
        <v>59</v>
      </c>
      <c r="B51" t="s">
        <v>60</v>
      </c>
      <c r="C51" s="63" t="s">
        <v>143</v>
      </c>
      <c r="D51" s="64">
        <v>173970</v>
      </c>
      <c r="E51" s="65">
        <v>0</v>
      </c>
      <c r="F51" s="66">
        <f t="shared" si="13"/>
        <v>196545</v>
      </c>
      <c r="G51" s="65">
        <v>370515</v>
      </c>
      <c r="H51" s="67">
        <v>1</v>
      </c>
      <c r="I51" s="68">
        <v>0</v>
      </c>
      <c r="J51" s="68">
        <v>0</v>
      </c>
      <c r="K51" s="75">
        <f t="shared" si="3"/>
        <v>0.7</v>
      </c>
      <c r="L51" s="76">
        <f t="shared" si="4"/>
        <v>0.7</v>
      </c>
      <c r="M51" s="77">
        <f>VLOOKUP(B51,'Election Results by State'!$B$3:$J$52,9,FALSE)</f>
        <v>347497.4</v>
      </c>
      <c r="N51" s="78">
        <f t="shared" si="5"/>
        <v>243248</v>
      </c>
      <c r="O51" s="77">
        <f t="shared" si="6"/>
        <v>196545</v>
      </c>
      <c r="P51" s="77">
        <v>0</v>
      </c>
      <c r="Q51" s="77">
        <f t="shared" si="7"/>
        <v>439793</v>
      </c>
      <c r="R51" s="78">
        <f t="shared" si="8"/>
        <v>69278</v>
      </c>
      <c r="S51" s="77">
        <f t="shared" si="9"/>
        <v>196545</v>
      </c>
      <c r="T51" s="77">
        <f t="shared" si="10"/>
        <v>-196545</v>
      </c>
      <c r="U51" s="77">
        <f t="shared" si="11"/>
        <v>69278</v>
      </c>
      <c r="V51" s="30" t="s">
        <v>156</v>
      </c>
    </row>
    <row r="52" spans="1:22" s="5" customFormat="1" x14ac:dyDescent="0.2">
      <c r="A52" t="s">
        <v>59</v>
      </c>
      <c r="B52" t="s">
        <v>60</v>
      </c>
      <c r="C52" s="63" t="s">
        <v>130</v>
      </c>
      <c r="D52" s="64">
        <v>223075</v>
      </c>
      <c r="E52" s="65">
        <v>0</v>
      </c>
      <c r="F52" s="66">
        <f t="shared" ref="F52:F53" si="22">G52-SUM(D52:E52)</f>
        <v>170382</v>
      </c>
      <c r="G52" s="65">
        <v>393457</v>
      </c>
      <c r="H52" s="67">
        <v>1</v>
      </c>
      <c r="I52" s="68">
        <v>0</v>
      </c>
      <c r="J52" s="68">
        <v>0</v>
      </c>
      <c r="K52" s="75">
        <f t="shared" si="3"/>
        <v>0.7</v>
      </c>
      <c r="L52" s="76">
        <f t="shared" si="4"/>
        <v>0.7</v>
      </c>
      <c r="M52" s="77">
        <f>VLOOKUP(B52,'Election Results by State'!$B$3:$J$52,9,FALSE)</f>
        <v>347497.4</v>
      </c>
      <c r="N52" s="78">
        <f t="shared" si="5"/>
        <v>243248</v>
      </c>
      <c r="O52" s="77">
        <f t="shared" si="6"/>
        <v>170382</v>
      </c>
      <c r="P52" s="77">
        <v>0</v>
      </c>
      <c r="Q52" s="77">
        <f t="shared" si="7"/>
        <v>413630</v>
      </c>
      <c r="R52" s="78">
        <f t="shared" si="8"/>
        <v>20173</v>
      </c>
      <c r="S52" s="77">
        <f t="shared" si="9"/>
        <v>170382</v>
      </c>
      <c r="T52" s="77">
        <f t="shared" si="10"/>
        <v>-170382</v>
      </c>
      <c r="U52" s="77">
        <f t="shared" si="11"/>
        <v>20173</v>
      </c>
      <c r="V52" s="30" t="s">
        <v>156</v>
      </c>
    </row>
    <row r="53" spans="1:22" s="5" customFormat="1" x14ac:dyDescent="0.2">
      <c r="A53" t="s">
        <v>59</v>
      </c>
      <c r="B53" t="s">
        <v>60</v>
      </c>
      <c r="C53" s="63" t="s">
        <v>142</v>
      </c>
      <c r="D53" s="64">
        <v>235385</v>
      </c>
      <c r="E53" s="65">
        <v>0</v>
      </c>
      <c r="F53" s="66">
        <f t="shared" si="22"/>
        <v>123545</v>
      </c>
      <c r="G53" s="65">
        <v>358930</v>
      </c>
      <c r="H53" s="67">
        <v>1</v>
      </c>
      <c r="I53" s="68">
        <v>0</v>
      </c>
      <c r="J53" s="68">
        <v>0</v>
      </c>
      <c r="K53" s="75">
        <f t="shared" si="3"/>
        <v>0.7</v>
      </c>
      <c r="L53" s="76">
        <f t="shared" si="4"/>
        <v>0.7</v>
      </c>
      <c r="M53" s="77">
        <f>VLOOKUP(B53,'Election Results by State'!$B$3:$J$52,9,FALSE)</f>
        <v>347497.4</v>
      </c>
      <c r="N53" s="78">
        <f t="shared" si="5"/>
        <v>243248</v>
      </c>
      <c r="O53" s="77">
        <f t="shared" si="6"/>
        <v>123545</v>
      </c>
      <c r="P53" s="77">
        <v>0</v>
      </c>
      <c r="Q53" s="77">
        <f t="shared" si="7"/>
        <v>366793</v>
      </c>
      <c r="R53" s="78">
        <f t="shared" si="8"/>
        <v>7863</v>
      </c>
      <c r="S53" s="77">
        <f t="shared" si="9"/>
        <v>123545</v>
      </c>
      <c r="T53" s="77">
        <f t="shared" si="10"/>
        <v>-123545</v>
      </c>
      <c r="U53" s="77">
        <f t="shared" si="11"/>
        <v>7863</v>
      </c>
      <c r="V53" s="30" t="s">
        <v>156</v>
      </c>
    </row>
    <row r="54" spans="1:22" s="5" customFormat="1" x14ac:dyDescent="0.2">
      <c r="A54" t="s">
        <v>61</v>
      </c>
      <c r="B54" t="s">
        <v>62</v>
      </c>
      <c r="C54" s="63" t="s">
        <v>128</v>
      </c>
      <c r="D54" s="64">
        <v>0</v>
      </c>
      <c r="E54" s="65">
        <v>0</v>
      </c>
      <c r="F54" s="66">
        <f t="shared" si="13"/>
        <v>0</v>
      </c>
      <c r="G54" s="65">
        <v>0</v>
      </c>
      <c r="H54" s="67">
        <v>0</v>
      </c>
      <c r="I54" s="68">
        <v>0</v>
      </c>
      <c r="J54" s="68">
        <v>0</v>
      </c>
      <c r="K54" s="75">
        <f t="shared" si="3"/>
        <v>0.7</v>
      </c>
      <c r="L54" s="76">
        <f t="shared" si="4"/>
        <v>0.7</v>
      </c>
      <c r="M54" s="77">
        <f>VLOOKUP(B54,'Election Results by State'!$B$3:$J$52,9,FALSE)</f>
        <v>295568.25</v>
      </c>
      <c r="N54" s="78">
        <f t="shared" si="5"/>
        <v>0</v>
      </c>
      <c r="O54" s="77">
        <f t="shared" si="6"/>
        <v>0</v>
      </c>
      <c r="P54" s="77">
        <v>0</v>
      </c>
      <c r="Q54" s="77">
        <f t="shared" si="7"/>
        <v>0</v>
      </c>
      <c r="R54" s="78">
        <f t="shared" si="8"/>
        <v>0</v>
      </c>
      <c r="S54" s="77">
        <f t="shared" si="9"/>
        <v>0</v>
      </c>
      <c r="T54" s="77">
        <f t="shared" si="10"/>
        <v>0</v>
      </c>
      <c r="U54" s="77">
        <f t="shared" si="11"/>
        <v>0</v>
      </c>
      <c r="V54" s="30" t="s">
        <v>19</v>
      </c>
    </row>
    <row r="55" spans="1:22" s="5" customFormat="1" x14ac:dyDescent="0.2">
      <c r="A55" t="s">
        <v>63</v>
      </c>
      <c r="B55" t="s">
        <v>64</v>
      </c>
      <c r="C55" s="63" t="s">
        <v>128</v>
      </c>
      <c r="D55" s="64">
        <v>0</v>
      </c>
      <c r="E55" s="65">
        <v>0</v>
      </c>
      <c r="F55" s="66">
        <f t="shared" si="13"/>
        <v>0</v>
      </c>
      <c r="G55" s="65">
        <v>0</v>
      </c>
      <c r="H55" s="67">
        <v>0</v>
      </c>
      <c r="I55" s="68">
        <v>0</v>
      </c>
      <c r="J55" s="68">
        <v>0</v>
      </c>
      <c r="K55" s="75">
        <f t="shared" si="3"/>
        <v>0.7</v>
      </c>
      <c r="L55" s="76">
        <f t="shared" si="4"/>
        <v>0.7</v>
      </c>
      <c r="M55" s="77">
        <f>VLOOKUP(B55,'Election Results by State'!$B$3:$J$52,9,FALSE)</f>
        <v>343759.875</v>
      </c>
      <c r="N55" s="78">
        <f t="shared" si="5"/>
        <v>0</v>
      </c>
      <c r="O55" s="77">
        <f t="shared" si="6"/>
        <v>0</v>
      </c>
      <c r="P55" s="77">
        <v>0</v>
      </c>
      <c r="Q55" s="77">
        <f t="shared" si="7"/>
        <v>0</v>
      </c>
      <c r="R55" s="78">
        <f t="shared" si="8"/>
        <v>0</v>
      </c>
      <c r="S55" s="77">
        <f t="shared" si="9"/>
        <v>0</v>
      </c>
      <c r="T55" s="77">
        <f t="shared" si="10"/>
        <v>0</v>
      </c>
      <c r="U55" s="77">
        <f t="shared" si="11"/>
        <v>0</v>
      </c>
      <c r="V55" s="30"/>
    </row>
    <row r="56" spans="1:22" s="5" customFormat="1" x14ac:dyDescent="0.2">
      <c r="A56" t="s">
        <v>65</v>
      </c>
      <c r="B56" t="s">
        <v>66</v>
      </c>
      <c r="C56" s="63" t="s">
        <v>128</v>
      </c>
      <c r="D56" s="64">
        <v>0</v>
      </c>
      <c r="E56" s="65">
        <v>0</v>
      </c>
      <c r="F56" s="66">
        <f t="shared" si="13"/>
        <v>0</v>
      </c>
      <c r="G56" s="65">
        <v>0</v>
      </c>
      <c r="H56" s="67">
        <v>0</v>
      </c>
      <c r="I56" s="68">
        <v>0</v>
      </c>
      <c r="J56" s="68">
        <v>0</v>
      </c>
      <c r="K56" s="75">
        <f t="shared" si="3"/>
        <v>0.7</v>
      </c>
      <c r="L56" s="76">
        <f t="shared" si="4"/>
        <v>0.7</v>
      </c>
      <c r="M56" s="77">
        <f>VLOOKUP(B56,'Election Results by State'!$B$3:$J$52,9,FALSE)</f>
        <v>507831</v>
      </c>
      <c r="N56" s="78">
        <f t="shared" si="5"/>
        <v>0</v>
      </c>
      <c r="O56" s="77">
        <f t="shared" si="6"/>
        <v>0</v>
      </c>
      <c r="P56" s="77">
        <v>0</v>
      </c>
      <c r="Q56" s="77">
        <f t="shared" si="7"/>
        <v>0</v>
      </c>
      <c r="R56" s="78">
        <f t="shared" si="8"/>
        <v>0</v>
      </c>
      <c r="S56" s="77">
        <f t="shared" si="9"/>
        <v>0</v>
      </c>
      <c r="T56" s="77">
        <f t="shared" si="10"/>
        <v>0</v>
      </c>
      <c r="U56" s="77">
        <f t="shared" si="11"/>
        <v>0</v>
      </c>
      <c r="V56" s="30"/>
    </row>
    <row r="57" spans="1:22" s="5" customFormat="1" x14ac:dyDescent="0.2">
      <c r="A57" s="5" t="s">
        <v>67</v>
      </c>
      <c r="B57" s="5" t="s">
        <v>68</v>
      </c>
      <c r="C57" s="63" t="s">
        <v>130</v>
      </c>
      <c r="D57" s="64">
        <v>226720</v>
      </c>
      <c r="E57" s="65">
        <v>0</v>
      </c>
      <c r="F57" s="66">
        <f t="shared" si="13"/>
        <v>0</v>
      </c>
      <c r="G57" s="65">
        <v>226720</v>
      </c>
      <c r="H57" s="67">
        <v>1</v>
      </c>
      <c r="I57" s="68">
        <v>0</v>
      </c>
      <c r="J57" s="68">
        <v>0</v>
      </c>
      <c r="K57" s="87">
        <f t="shared" si="3"/>
        <v>0.7</v>
      </c>
      <c r="L57" s="88">
        <f t="shared" si="4"/>
        <v>0.7</v>
      </c>
      <c r="M57" s="89">
        <f>VLOOKUP(B57,'Election Results by State'!$B$3:$J$52,9,FALSE)</f>
        <v>187182</v>
      </c>
      <c r="N57" s="90">
        <f t="shared" si="5"/>
        <v>226720</v>
      </c>
      <c r="O57" s="89">
        <f t="shared" si="6"/>
        <v>97166</v>
      </c>
      <c r="P57" s="89">
        <v>0</v>
      </c>
      <c r="Q57" s="89">
        <f t="shared" si="7"/>
        <v>323886</v>
      </c>
      <c r="R57" s="90">
        <f t="shared" si="8"/>
        <v>0</v>
      </c>
      <c r="S57" s="89">
        <f t="shared" si="9"/>
        <v>97166</v>
      </c>
      <c r="T57" s="89">
        <f t="shared" si="10"/>
        <v>0</v>
      </c>
      <c r="U57" s="89">
        <f t="shared" si="11"/>
        <v>97166</v>
      </c>
      <c r="V57" s="30"/>
    </row>
    <row r="58" spans="1:22" s="5" customFormat="1" x14ac:dyDescent="0.2">
      <c r="A58" t="s">
        <v>69</v>
      </c>
      <c r="B58" t="s">
        <v>70</v>
      </c>
      <c r="C58" s="63" t="s">
        <v>128</v>
      </c>
      <c r="D58" s="64">
        <v>0</v>
      </c>
      <c r="E58" s="65">
        <v>0</v>
      </c>
      <c r="F58" s="66">
        <f t="shared" si="13"/>
        <v>0</v>
      </c>
      <c r="G58" s="65">
        <v>0</v>
      </c>
      <c r="H58" s="67">
        <v>0</v>
      </c>
      <c r="I58" s="68">
        <v>0</v>
      </c>
      <c r="J58" s="68">
        <v>0</v>
      </c>
      <c r="K58" s="75">
        <f t="shared" si="3"/>
        <v>0.7</v>
      </c>
      <c r="L58" s="76">
        <f t="shared" si="4"/>
        <v>0.7</v>
      </c>
      <c r="M58" s="77">
        <f>VLOOKUP(B58,'Election Results by State'!$B$3:$J$52,9,FALSE)</f>
        <v>269624.25</v>
      </c>
      <c r="N58" s="78">
        <f t="shared" si="5"/>
        <v>0</v>
      </c>
      <c r="O58" s="77">
        <f t="shared" si="6"/>
        <v>0</v>
      </c>
      <c r="P58" s="77">
        <v>0</v>
      </c>
      <c r="Q58" s="77">
        <f t="shared" si="7"/>
        <v>0</v>
      </c>
      <c r="R58" s="78">
        <f t="shared" si="8"/>
        <v>0</v>
      </c>
      <c r="S58" s="77">
        <f t="shared" si="9"/>
        <v>0</v>
      </c>
      <c r="T58" s="77">
        <f t="shared" si="10"/>
        <v>0</v>
      </c>
      <c r="U58" s="77">
        <f t="shared" si="11"/>
        <v>0</v>
      </c>
      <c r="V58" s="30"/>
    </row>
    <row r="59" spans="1:22" s="5" customFormat="1" x14ac:dyDescent="0.2">
      <c r="A59" t="s">
        <v>71</v>
      </c>
      <c r="B59" t="s">
        <v>72</v>
      </c>
      <c r="C59" s="63" t="s">
        <v>128</v>
      </c>
      <c r="D59" s="64">
        <v>0</v>
      </c>
      <c r="E59" s="65">
        <v>0</v>
      </c>
      <c r="F59" s="66">
        <f t="shared" si="13"/>
        <v>0</v>
      </c>
      <c r="G59" s="65">
        <v>0</v>
      </c>
      <c r="H59" s="67">
        <v>0</v>
      </c>
      <c r="I59" s="68">
        <v>0</v>
      </c>
      <c r="J59" s="68">
        <v>0</v>
      </c>
      <c r="K59" s="75">
        <f t="shared" si="3"/>
        <v>0.7</v>
      </c>
      <c r="L59" s="76">
        <f t="shared" si="4"/>
        <v>0.7</v>
      </c>
      <c r="M59" s="77">
        <f>VLOOKUP(B59,'Election Results by State'!$B$3:$J$52,9,FALSE)</f>
        <v>358246.5</v>
      </c>
      <c r="N59" s="78">
        <f t="shared" si="5"/>
        <v>0</v>
      </c>
      <c r="O59" s="77">
        <f t="shared" si="6"/>
        <v>0</v>
      </c>
      <c r="P59" s="77">
        <v>0</v>
      </c>
      <c r="Q59" s="77">
        <f t="shared" si="7"/>
        <v>0</v>
      </c>
      <c r="R59" s="78">
        <f t="shared" si="8"/>
        <v>0</v>
      </c>
      <c r="S59" s="77">
        <f t="shared" si="9"/>
        <v>0</v>
      </c>
      <c r="T59" s="77">
        <f t="shared" si="10"/>
        <v>0</v>
      </c>
      <c r="U59" s="77">
        <f t="shared" si="11"/>
        <v>0</v>
      </c>
      <c r="V59" s="30"/>
    </row>
    <row r="60" spans="1:22" s="5" customFormat="1" x14ac:dyDescent="0.2">
      <c r="A60" t="s">
        <v>73</v>
      </c>
      <c r="B60" t="s">
        <v>74</v>
      </c>
      <c r="C60" s="63" t="s">
        <v>128</v>
      </c>
      <c r="D60" s="64">
        <v>0</v>
      </c>
      <c r="E60" s="65">
        <v>0</v>
      </c>
      <c r="F60" s="66">
        <f t="shared" si="13"/>
        <v>0</v>
      </c>
      <c r="G60" s="65">
        <v>0</v>
      </c>
      <c r="H60" s="67">
        <v>0</v>
      </c>
      <c r="I60" s="68">
        <v>0</v>
      </c>
      <c r="J60" s="68">
        <v>0</v>
      </c>
      <c r="K60" s="75">
        <f t="shared" si="3"/>
        <v>0.7</v>
      </c>
      <c r="L60" s="76">
        <f t="shared" si="4"/>
        <v>0.7</v>
      </c>
      <c r="M60" s="77">
        <f>VLOOKUP(B60,'Election Results by State'!$B$3:$J$52,9,FALSE)</f>
        <v>288609.25</v>
      </c>
      <c r="N60" s="78">
        <f t="shared" si="5"/>
        <v>0</v>
      </c>
      <c r="O60" s="77">
        <f t="shared" si="6"/>
        <v>0</v>
      </c>
      <c r="P60" s="77">
        <v>0</v>
      </c>
      <c r="Q60" s="77">
        <f t="shared" si="7"/>
        <v>0</v>
      </c>
      <c r="R60" s="78">
        <f t="shared" si="8"/>
        <v>0</v>
      </c>
      <c r="S60" s="77">
        <f t="shared" si="9"/>
        <v>0</v>
      </c>
      <c r="T60" s="77">
        <f t="shared" si="10"/>
        <v>0</v>
      </c>
      <c r="U60" s="77">
        <f t="shared" si="11"/>
        <v>0</v>
      </c>
      <c r="V60" s="30"/>
    </row>
    <row r="61" spans="1:22" s="5" customFormat="1" x14ac:dyDescent="0.2">
      <c r="A61" t="s">
        <v>75</v>
      </c>
      <c r="B61" t="s">
        <v>76</v>
      </c>
      <c r="C61" s="63" t="s">
        <v>128</v>
      </c>
      <c r="D61" s="64">
        <v>0</v>
      </c>
      <c r="E61" s="65">
        <v>0</v>
      </c>
      <c r="F61" s="66">
        <f t="shared" si="13"/>
        <v>0</v>
      </c>
      <c r="G61" s="65">
        <v>0</v>
      </c>
      <c r="H61" s="67">
        <v>0</v>
      </c>
      <c r="I61" s="68">
        <v>0</v>
      </c>
      <c r="J61" s="68">
        <v>0</v>
      </c>
      <c r="K61" s="75">
        <f t="shared" si="3"/>
        <v>0.7</v>
      </c>
      <c r="L61" s="76">
        <f t="shared" si="4"/>
        <v>0.7</v>
      </c>
      <c r="M61" s="77">
        <f>VLOOKUP(B61,'Election Results by State'!$B$3:$J$52,9,FALSE)</f>
        <v>260042</v>
      </c>
      <c r="N61" s="78">
        <f t="shared" si="5"/>
        <v>0</v>
      </c>
      <c r="O61" s="77">
        <f t="shared" si="6"/>
        <v>0</v>
      </c>
      <c r="P61" s="77">
        <v>0</v>
      </c>
      <c r="Q61" s="77">
        <f t="shared" si="7"/>
        <v>0</v>
      </c>
      <c r="R61" s="78">
        <f t="shared" si="8"/>
        <v>0</v>
      </c>
      <c r="S61" s="77">
        <f t="shared" si="9"/>
        <v>0</v>
      </c>
      <c r="T61" s="77">
        <f t="shared" si="10"/>
        <v>0</v>
      </c>
      <c r="U61" s="77">
        <f t="shared" si="11"/>
        <v>0</v>
      </c>
      <c r="V61" s="30"/>
    </row>
    <row r="62" spans="1:22" s="5" customFormat="1" x14ac:dyDescent="0.2">
      <c r="A62" s="5" t="s">
        <v>77</v>
      </c>
      <c r="B62" s="5" t="s">
        <v>78</v>
      </c>
      <c r="C62" s="63" t="s">
        <v>128</v>
      </c>
      <c r="D62" s="64">
        <v>0</v>
      </c>
      <c r="E62" s="65">
        <v>0</v>
      </c>
      <c r="F62" s="66">
        <f t="shared" si="13"/>
        <v>0</v>
      </c>
      <c r="G62" s="65">
        <v>0</v>
      </c>
      <c r="H62" s="67">
        <v>0</v>
      </c>
      <c r="I62" s="68">
        <v>0</v>
      </c>
      <c r="J62" s="68">
        <v>0</v>
      </c>
      <c r="K62" s="87">
        <f t="shared" si="3"/>
        <v>0.7</v>
      </c>
      <c r="L62" s="88">
        <f t="shared" si="4"/>
        <v>0.7</v>
      </c>
      <c r="M62" s="89">
        <f>VLOOKUP(B62,'Election Results by State'!$B$3:$J$52,9,FALSE)</f>
        <v>290120.82608695654</v>
      </c>
      <c r="N62" s="90">
        <f t="shared" si="5"/>
        <v>0</v>
      </c>
      <c r="O62" s="89">
        <f t="shared" si="6"/>
        <v>0</v>
      </c>
      <c r="P62" s="89">
        <v>0</v>
      </c>
      <c r="Q62" s="89">
        <f t="shared" si="7"/>
        <v>0</v>
      </c>
      <c r="R62" s="90">
        <f t="shared" si="8"/>
        <v>0</v>
      </c>
      <c r="S62" s="89">
        <f t="shared" si="9"/>
        <v>0</v>
      </c>
      <c r="T62" s="89">
        <f t="shared" si="10"/>
        <v>0</v>
      </c>
      <c r="U62" s="89">
        <f t="shared" si="11"/>
        <v>0</v>
      </c>
      <c r="V62" s="30" t="s">
        <v>159</v>
      </c>
    </row>
    <row r="63" spans="1:22" s="5" customFormat="1" x14ac:dyDescent="0.2">
      <c r="A63" t="s">
        <v>77</v>
      </c>
      <c r="B63" t="s">
        <v>78</v>
      </c>
      <c r="C63" s="63" t="s">
        <v>131</v>
      </c>
      <c r="D63" s="64">
        <v>0</v>
      </c>
      <c r="E63" s="65">
        <v>203235</v>
      </c>
      <c r="F63" s="66">
        <f t="shared" ref="F63:F66" si="23">G63-SUM(D63:E63)</f>
        <v>54367</v>
      </c>
      <c r="G63" s="65">
        <v>257602</v>
      </c>
      <c r="H63" s="67">
        <v>0</v>
      </c>
      <c r="I63" s="68">
        <v>1</v>
      </c>
      <c r="J63" s="68">
        <v>0</v>
      </c>
      <c r="K63" s="75">
        <f t="shared" si="3"/>
        <v>0.7</v>
      </c>
      <c r="L63" s="76">
        <f t="shared" si="4"/>
        <v>0.7</v>
      </c>
      <c r="M63" s="77">
        <f>VLOOKUP(B63,'Election Results by State'!$B$3:$J$52,9,FALSE)</f>
        <v>290120.82608695654</v>
      </c>
      <c r="N63" s="78">
        <f t="shared" si="5"/>
        <v>87101</v>
      </c>
      <c r="O63" s="77">
        <f t="shared" si="6"/>
        <v>203235</v>
      </c>
      <c r="P63" s="77">
        <v>0</v>
      </c>
      <c r="Q63" s="77">
        <f t="shared" si="7"/>
        <v>290336</v>
      </c>
      <c r="R63" s="78">
        <f t="shared" si="8"/>
        <v>87101</v>
      </c>
      <c r="S63" s="77">
        <f t="shared" si="9"/>
        <v>0</v>
      </c>
      <c r="T63" s="77">
        <f t="shared" si="10"/>
        <v>-54367</v>
      </c>
      <c r="U63" s="77">
        <f t="shared" si="11"/>
        <v>32734</v>
      </c>
      <c r="V63" s="30"/>
    </row>
    <row r="64" spans="1:22" s="5" customFormat="1" x14ac:dyDescent="0.2">
      <c r="A64" t="s">
        <v>77</v>
      </c>
      <c r="B64" t="s">
        <v>78</v>
      </c>
      <c r="C64" s="63" t="s">
        <v>153</v>
      </c>
      <c r="D64" s="64">
        <v>0</v>
      </c>
      <c r="E64" s="65">
        <v>198886</v>
      </c>
      <c r="F64" s="66">
        <f t="shared" si="23"/>
        <v>57967</v>
      </c>
      <c r="G64" s="65">
        <v>256853</v>
      </c>
      <c r="H64" s="67">
        <v>0</v>
      </c>
      <c r="I64" s="68">
        <v>1</v>
      </c>
      <c r="J64" s="68">
        <v>0</v>
      </c>
      <c r="K64" s="75">
        <f t="shared" si="3"/>
        <v>0.7</v>
      </c>
      <c r="L64" s="76">
        <f t="shared" si="4"/>
        <v>0.7</v>
      </c>
      <c r="M64" s="77">
        <f>VLOOKUP(B64,'Election Results by State'!$B$3:$J$52,9,FALSE)</f>
        <v>290120.82608695654</v>
      </c>
      <c r="N64" s="78">
        <f t="shared" si="5"/>
        <v>87036</v>
      </c>
      <c r="O64" s="77">
        <f t="shared" si="6"/>
        <v>203085</v>
      </c>
      <c r="P64" s="77">
        <v>0</v>
      </c>
      <c r="Q64" s="77">
        <f t="shared" si="7"/>
        <v>290121</v>
      </c>
      <c r="R64" s="78">
        <f t="shared" si="8"/>
        <v>87036</v>
      </c>
      <c r="S64" s="77">
        <f t="shared" si="9"/>
        <v>4199</v>
      </c>
      <c r="T64" s="77">
        <f t="shared" si="10"/>
        <v>-57967</v>
      </c>
      <c r="U64" s="77">
        <f t="shared" si="11"/>
        <v>33268</v>
      </c>
      <c r="V64" s="30"/>
    </row>
    <row r="65" spans="1:22" s="5" customFormat="1" x14ac:dyDescent="0.2">
      <c r="A65" t="s">
        <v>77</v>
      </c>
      <c r="B65" t="s">
        <v>78</v>
      </c>
      <c r="C65" s="63" t="s">
        <v>155</v>
      </c>
      <c r="D65" s="64">
        <v>0</v>
      </c>
      <c r="E65" s="65">
        <v>198811</v>
      </c>
      <c r="F65" s="66">
        <f t="shared" si="23"/>
        <v>88745</v>
      </c>
      <c r="G65" s="65">
        <v>287556</v>
      </c>
      <c r="H65" s="67">
        <v>0</v>
      </c>
      <c r="I65" s="68">
        <v>1</v>
      </c>
      <c r="J65" s="68">
        <v>0</v>
      </c>
      <c r="K65" s="75">
        <f t="shared" si="3"/>
        <v>0.7</v>
      </c>
      <c r="L65" s="76">
        <f t="shared" si="4"/>
        <v>0.7</v>
      </c>
      <c r="M65" s="77">
        <f>VLOOKUP(B65,'Election Results by State'!$B$3:$J$52,9,FALSE)</f>
        <v>290120.82608695654</v>
      </c>
      <c r="N65" s="78">
        <f t="shared" si="5"/>
        <v>88745</v>
      </c>
      <c r="O65" s="77">
        <f t="shared" si="6"/>
        <v>203085</v>
      </c>
      <c r="P65" s="77">
        <v>0</v>
      </c>
      <c r="Q65" s="77">
        <f t="shared" si="7"/>
        <v>291830</v>
      </c>
      <c r="R65" s="78">
        <f t="shared" si="8"/>
        <v>88745</v>
      </c>
      <c r="S65" s="77">
        <f t="shared" si="9"/>
        <v>4274</v>
      </c>
      <c r="T65" s="77">
        <f t="shared" si="10"/>
        <v>-88745</v>
      </c>
      <c r="U65" s="77">
        <f t="shared" si="11"/>
        <v>4274</v>
      </c>
      <c r="V65" s="30"/>
    </row>
    <row r="66" spans="1:22" s="5" customFormat="1" x14ac:dyDescent="0.2">
      <c r="A66" t="s">
        <v>77</v>
      </c>
      <c r="B66" t="s">
        <v>78</v>
      </c>
      <c r="C66" s="63" t="s">
        <v>145</v>
      </c>
      <c r="D66" s="64">
        <v>0</v>
      </c>
      <c r="E66" s="65">
        <v>193819</v>
      </c>
      <c r="F66" s="66">
        <f t="shared" si="23"/>
        <v>131752</v>
      </c>
      <c r="G66" s="65">
        <v>325571</v>
      </c>
      <c r="H66" s="67">
        <v>0</v>
      </c>
      <c r="I66" s="68">
        <v>1</v>
      </c>
      <c r="J66" s="68">
        <v>0</v>
      </c>
      <c r="K66" s="75">
        <f t="shared" si="3"/>
        <v>0.7</v>
      </c>
      <c r="L66" s="76">
        <f t="shared" si="4"/>
        <v>0.7</v>
      </c>
      <c r="M66" s="77">
        <f>VLOOKUP(B66,'Election Results by State'!$B$3:$J$52,9,FALSE)</f>
        <v>290120.82608695654</v>
      </c>
      <c r="N66" s="78">
        <f t="shared" si="5"/>
        <v>131752</v>
      </c>
      <c r="O66" s="77">
        <f t="shared" si="6"/>
        <v>203085</v>
      </c>
      <c r="P66" s="77">
        <v>0</v>
      </c>
      <c r="Q66" s="77">
        <f t="shared" si="7"/>
        <v>334837</v>
      </c>
      <c r="R66" s="78">
        <f t="shared" si="8"/>
        <v>131752</v>
      </c>
      <c r="S66" s="77">
        <f t="shared" si="9"/>
        <v>9266</v>
      </c>
      <c r="T66" s="77">
        <f t="shared" si="10"/>
        <v>-131752</v>
      </c>
      <c r="U66" s="77">
        <f t="shared" si="11"/>
        <v>9266</v>
      </c>
      <c r="V66" s="30"/>
    </row>
    <row r="67" spans="1:22" s="5" customFormat="1" x14ac:dyDescent="0.2">
      <c r="A67" t="s">
        <v>79</v>
      </c>
      <c r="B67" s="5" t="s">
        <v>2</v>
      </c>
      <c r="C67" s="63" t="s">
        <v>128</v>
      </c>
      <c r="D67" s="64">
        <v>0</v>
      </c>
      <c r="E67" s="65">
        <v>0</v>
      </c>
      <c r="F67" s="66">
        <f t="shared" si="13"/>
        <v>0</v>
      </c>
      <c r="G67" s="65">
        <v>0</v>
      </c>
      <c r="H67" s="67">
        <v>0</v>
      </c>
      <c r="I67" s="68">
        <v>0</v>
      </c>
      <c r="J67" s="68">
        <v>0</v>
      </c>
      <c r="K67" s="75">
        <f t="shared" si="3"/>
        <v>0.7</v>
      </c>
      <c r="L67" s="76">
        <f t="shared" si="4"/>
        <v>0.7</v>
      </c>
      <c r="M67" s="77">
        <f>VLOOKUP(B67,'Election Results by State'!$B$3:$J$52,9,FALSE)</f>
        <v>353727.53846153844</v>
      </c>
      <c r="N67" s="78">
        <f t="shared" si="5"/>
        <v>0</v>
      </c>
      <c r="O67" s="77">
        <f t="shared" si="6"/>
        <v>0</v>
      </c>
      <c r="P67" s="77">
        <v>0</v>
      </c>
      <c r="Q67" s="77">
        <f t="shared" si="7"/>
        <v>0</v>
      </c>
      <c r="R67" s="78">
        <f t="shared" si="8"/>
        <v>0</v>
      </c>
      <c r="S67" s="77">
        <f t="shared" si="9"/>
        <v>0</v>
      </c>
      <c r="T67" s="77">
        <f t="shared" si="10"/>
        <v>0</v>
      </c>
      <c r="U67" s="77">
        <f t="shared" si="11"/>
        <v>0</v>
      </c>
      <c r="V67" s="30"/>
    </row>
    <row r="68" spans="1:22" s="5" customFormat="1" x14ac:dyDescent="0.2">
      <c r="A68" t="s">
        <v>80</v>
      </c>
      <c r="B68" t="s">
        <v>81</v>
      </c>
      <c r="C68" s="63" t="s">
        <v>22</v>
      </c>
      <c r="D68" s="64">
        <v>233980</v>
      </c>
      <c r="E68" s="65">
        <v>0</v>
      </c>
      <c r="F68" s="66">
        <f t="shared" si="13"/>
        <v>104479</v>
      </c>
      <c r="G68" s="65">
        <v>338459</v>
      </c>
      <c r="H68" s="67">
        <v>1</v>
      </c>
      <c r="I68" s="68">
        <v>0</v>
      </c>
      <c r="J68" s="68">
        <v>0</v>
      </c>
      <c r="K68" s="75">
        <f t="shared" ref="K68:K97" si="24">C$101</f>
        <v>0.7</v>
      </c>
      <c r="L68" s="76">
        <f t="shared" ref="L68:L97" si="25">C$102</f>
        <v>0.7</v>
      </c>
      <c r="M68" s="77">
        <f>VLOOKUP(B68,'Election Results by State'!$B$3:$J$52,9,FALSE)</f>
        <v>344360</v>
      </c>
      <c r="N68" s="78">
        <f t="shared" ref="N68:N97" si="26">IF(G68&gt;0,IF(H68&gt;0,MAX(D68,ROUND(K68*M68,0)),MAX(F68,ROUND((1-L68)*(O68/L68),0))),D68)</f>
        <v>241052</v>
      </c>
      <c r="O68" s="77">
        <f t="shared" ref="O68:O97" si="27">IF(G68&gt;0,IF(I68&gt;0,MAX(E68,ROUND(L68*M68,0)),MAX(F68,ROUND((1-K68)*(N68/K68),0))),E68)</f>
        <v>104479</v>
      </c>
      <c r="P68" s="77">
        <v>0</v>
      </c>
      <c r="Q68" s="77">
        <f t="shared" ref="Q68:Q97" si="28">SUM(N68:P68)</f>
        <v>345531</v>
      </c>
      <c r="R68" s="78">
        <f t="shared" ref="R68:R97" si="29">N68-D68</f>
        <v>7072</v>
      </c>
      <c r="S68" s="77">
        <f t="shared" ref="S68:S97" si="30">O68-E68</f>
        <v>104479</v>
      </c>
      <c r="T68" s="77">
        <f t="shared" ref="T68:T97" si="31">P68-F68</f>
        <v>-104479</v>
      </c>
      <c r="U68" s="77">
        <f t="shared" ref="U68:U97" si="32">Q68-G68</f>
        <v>7072</v>
      </c>
      <c r="V68" s="30"/>
    </row>
    <row r="69" spans="1:22" s="5" customFormat="1" x14ac:dyDescent="0.2">
      <c r="A69" t="s">
        <v>82</v>
      </c>
      <c r="B69" s="5" t="s">
        <v>8</v>
      </c>
      <c r="C69" s="63" t="s">
        <v>128</v>
      </c>
      <c r="D69" s="64">
        <v>0</v>
      </c>
      <c r="E69" s="65">
        <v>0</v>
      </c>
      <c r="F69" s="66">
        <f t="shared" si="13"/>
        <v>0</v>
      </c>
      <c r="G69" s="65">
        <v>0</v>
      </c>
      <c r="H69" s="67">
        <v>0</v>
      </c>
      <c r="I69" s="68">
        <v>0</v>
      </c>
      <c r="J69" s="68">
        <v>0</v>
      </c>
      <c r="K69" s="75">
        <f t="shared" si="24"/>
        <v>0.7</v>
      </c>
      <c r="L69" s="76">
        <f t="shared" si="25"/>
        <v>0.7</v>
      </c>
      <c r="M69" s="77">
        <f>VLOOKUP(B69,'Election Results by State'!$B$3:$J$52,9,FALSE)</f>
        <v>326147.1875</v>
      </c>
      <c r="N69" s="78">
        <f t="shared" si="26"/>
        <v>0</v>
      </c>
      <c r="O69" s="77">
        <f t="shared" si="27"/>
        <v>0</v>
      </c>
      <c r="P69" s="77">
        <v>0</v>
      </c>
      <c r="Q69" s="77">
        <f t="shared" si="28"/>
        <v>0</v>
      </c>
      <c r="R69" s="78">
        <f t="shared" si="29"/>
        <v>0</v>
      </c>
      <c r="S69" s="77">
        <f t="shared" si="30"/>
        <v>0</v>
      </c>
      <c r="T69" s="77">
        <f t="shared" si="31"/>
        <v>0</v>
      </c>
      <c r="U69" s="77">
        <f t="shared" si="32"/>
        <v>0</v>
      </c>
      <c r="V69" s="30"/>
    </row>
    <row r="70" spans="1:22" s="58" customFormat="1" x14ac:dyDescent="0.2">
      <c r="A70" s="58" t="s">
        <v>83</v>
      </c>
      <c r="B70" s="58" t="s">
        <v>84</v>
      </c>
      <c r="C70" s="69" t="s">
        <v>127</v>
      </c>
      <c r="D70" s="52" t="s">
        <v>19</v>
      </c>
      <c r="E70" s="53" t="s">
        <v>19</v>
      </c>
      <c r="F70" s="54" t="s">
        <v>19</v>
      </c>
      <c r="G70" s="53" t="s">
        <v>19</v>
      </c>
      <c r="H70" s="55">
        <v>1</v>
      </c>
      <c r="I70" s="56">
        <v>0</v>
      </c>
      <c r="J70" s="56">
        <v>0</v>
      </c>
      <c r="K70" s="79">
        <f t="shared" si="24"/>
        <v>0.7</v>
      </c>
      <c r="L70" s="80">
        <f t="shared" si="25"/>
        <v>0.7</v>
      </c>
      <c r="M70" s="81">
        <f>VLOOKUP(B70,'Election Results by State'!$B$3:$J$52,9,FALSE)</f>
        <v>283311</v>
      </c>
      <c r="N70" s="82">
        <f t="shared" si="26"/>
        <v>198318</v>
      </c>
      <c r="O70" s="81">
        <f t="shared" si="27"/>
        <v>84993</v>
      </c>
      <c r="P70" s="81">
        <v>0</v>
      </c>
      <c r="Q70" s="81">
        <f t="shared" si="28"/>
        <v>283311</v>
      </c>
      <c r="R70" s="82">
        <f>N70</f>
        <v>198318</v>
      </c>
      <c r="S70" s="81">
        <f>O70</f>
        <v>84993</v>
      </c>
      <c r="T70" s="81">
        <f>P70</f>
        <v>0</v>
      </c>
      <c r="U70" s="81">
        <f>Q70</f>
        <v>283311</v>
      </c>
      <c r="V70" s="57" t="s">
        <v>152</v>
      </c>
    </row>
    <row r="71" spans="1:22" s="5" customFormat="1" x14ac:dyDescent="0.2">
      <c r="A71" t="s">
        <v>85</v>
      </c>
      <c r="B71" t="s">
        <v>86</v>
      </c>
      <c r="C71" s="63" t="s">
        <v>130</v>
      </c>
      <c r="D71" s="64">
        <v>0</v>
      </c>
      <c r="E71" s="65">
        <v>274687</v>
      </c>
      <c r="F71" s="66">
        <f t="shared" si="13"/>
        <v>107668</v>
      </c>
      <c r="G71" s="65">
        <v>382355</v>
      </c>
      <c r="H71" s="67">
        <v>0</v>
      </c>
      <c r="I71" s="68">
        <v>1</v>
      </c>
      <c r="J71" s="68">
        <v>0</v>
      </c>
      <c r="K71" s="75">
        <f t="shared" si="24"/>
        <v>0.7</v>
      </c>
      <c r="L71" s="76">
        <f t="shared" si="25"/>
        <v>0.7</v>
      </c>
      <c r="M71" s="77">
        <f>VLOOKUP(B71,'Election Results by State'!$B$3:$J$52,9,FALSE)</f>
        <v>382377.5</v>
      </c>
      <c r="N71" s="78">
        <f t="shared" si="26"/>
        <v>117723</v>
      </c>
      <c r="O71" s="77">
        <f t="shared" si="27"/>
        <v>274687</v>
      </c>
      <c r="P71" s="77">
        <v>0</v>
      </c>
      <c r="Q71" s="77">
        <f t="shared" si="28"/>
        <v>392410</v>
      </c>
      <c r="R71" s="78">
        <f t="shared" si="29"/>
        <v>117723</v>
      </c>
      <c r="S71" s="77">
        <f t="shared" si="30"/>
        <v>0</v>
      </c>
      <c r="T71" s="77">
        <f t="shared" si="31"/>
        <v>-107668</v>
      </c>
      <c r="U71" s="77">
        <f t="shared" si="32"/>
        <v>10055</v>
      </c>
      <c r="V71" s="30"/>
    </row>
    <row r="72" spans="1:22" s="5" customFormat="1" x14ac:dyDescent="0.2">
      <c r="A72" t="s">
        <v>87</v>
      </c>
      <c r="B72" s="5" t="s">
        <v>1</v>
      </c>
      <c r="C72" s="63" t="s">
        <v>130</v>
      </c>
      <c r="D72" s="64">
        <v>244893</v>
      </c>
      <c r="E72" s="65">
        <v>0</v>
      </c>
      <c r="F72" s="66">
        <f t="shared" si="13"/>
        <v>0</v>
      </c>
      <c r="G72" s="65">
        <v>244893</v>
      </c>
      <c r="H72" s="67">
        <v>1</v>
      </c>
      <c r="I72" s="68">
        <v>0</v>
      </c>
      <c r="J72" s="68">
        <v>0</v>
      </c>
      <c r="K72" s="75">
        <f t="shared" si="24"/>
        <v>0.7</v>
      </c>
      <c r="L72" s="76">
        <f t="shared" si="25"/>
        <v>0.7</v>
      </c>
      <c r="M72" s="77">
        <f>VLOOKUP(B72,'Election Results by State'!$B$3:$J$52,9,FALSE)</f>
        <v>331072.33333333331</v>
      </c>
      <c r="N72" s="78">
        <f t="shared" si="26"/>
        <v>244893</v>
      </c>
      <c r="O72" s="77">
        <f t="shared" si="27"/>
        <v>104954</v>
      </c>
      <c r="P72" s="77">
        <v>0</v>
      </c>
      <c r="Q72" s="77">
        <f t="shared" si="28"/>
        <v>349847</v>
      </c>
      <c r="R72" s="78">
        <f t="shared" si="29"/>
        <v>0</v>
      </c>
      <c r="S72" s="77">
        <f t="shared" si="30"/>
        <v>104954</v>
      </c>
      <c r="T72" s="77">
        <f t="shared" si="31"/>
        <v>0</v>
      </c>
      <c r="U72" s="77">
        <f t="shared" si="32"/>
        <v>104954</v>
      </c>
      <c r="V72" s="30"/>
    </row>
    <row r="73" spans="1:22" s="5" customFormat="1" x14ac:dyDescent="0.2">
      <c r="A73" t="s">
        <v>87</v>
      </c>
      <c r="B73" s="5" t="s">
        <v>1</v>
      </c>
      <c r="C73" s="63" t="s">
        <v>132</v>
      </c>
      <c r="D73" s="64">
        <v>0</v>
      </c>
      <c r="E73" s="65">
        <v>239316</v>
      </c>
      <c r="F73" s="66">
        <f t="shared" ref="F73:F74" si="33">G73-SUM(D73:E73)</f>
        <v>0</v>
      </c>
      <c r="G73" s="65">
        <v>239316</v>
      </c>
      <c r="H73" s="67">
        <v>0</v>
      </c>
      <c r="I73" s="68">
        <v>1</v>
      </c>
      <c r="J73" s="68">
        <v>0</v>
      </c>
      <c r="K73" s="75">
        <f t="shared" si="24"/>
        <v>0.7</v>
      </c>
      <c r="L73" s="76">
        <f t="shared" si="25"/>
        <v>0.7</v>
      </c>
      <c r="M73" s="77">
        <f>VLOOKUP(B73,'Election Results by State'!$B$3:$J$52,9,FALSE)</f>
        <v>331072.33333333331</v>
      </c>
      <c r="N73" s="78">
        <f t="shared" si="26"/>
        <v>102564</v>
      </c>
      <c r="O73" s="77">
        <f t="shared" si="27"/>
        <v>239316</v>
      </c>
      <c r="P73" s="77">
        <v>0</v>
      </c>
      <c r="Q73" s="77">
        <f t="shared" si="28"/>
        <v>341880</v>
      </c>
      <c r="R73" s="78">
        <f t="shared" si="29"/>
        <v>102564</v>
      </c>
      <c r="S73" s="77">
        <f t="shared" si="30"/>
        <v>0</v>
      </c>
      <c r="T73" s="77">
        <f t="shared" si="31"/>
        <v>0</v>
      </c>
      <c r="U73" s="77">
        <f t="shared" si="32"/>
        <v>102564</v>
      </c>
      <c r="V73" s="30"/>
    </row>
    <row r="74" spans="1:22" s="5" customFormat="1" x14ac:dyDescent="0.2">
      <c r="A74" t="s">
        <v>87</v>
      </c>
      <c r="B74" s="5" t="s">
        <v>1</v>
      </c>
      <c r="C74" s="63" t="s">
        <v>157</v>
      </c>
      <c r="D74" s="64">
        <v>293684</v>
      </c>
      <c r="E74" s="65">
        <v>0</v>
      </c>
      <c r="F74" s="66">
        <f t="shared" si="33"/>
        <v>0</v>
      </c>
      <c r="G74" s="65">
        <v>293684</v>
      </c>
      <c r="H74" s="67">
        <v>1</v>
      </c>
      <c r="I74" s="68">
        <v>0</v>
      </c>
      <c r="J74" s="68">
        <v>0</v>
      </c>
      <c r="K74" s="75">
        <f t="shared" si="24"/>
        <v>0.7</v>
      </c>
      <c r="L74" s="76">
        <f t="shared" si="25"/>
        <v>0.7</v>
      </c>
      <c r="M74" s="77">
        <f>VLOOKUP(B74,'Election Results by State'!$B$3:$J$52,9,FALSE)</f>
        <v>331072.33333333331</v>
      </c>
      <c r="N74" s="78">
        <f t="shared" si="26"/>
        <v>293684</v>
      </c>
      <c r="O74" s="77">
        <f t="shared" si="27"/>
        <v>125865</v>
      </c>
      <c r="P74" s="77">
        <v>0</v>
      </c>
      <c r="Q74" s="77">
        <f t="shared" si="28"/>
        <v>419549</v>
      </c>
      <c r="R74" s="78">
        <f t="shared" si="29"/>
        <v>0</v>
      </c>
      <c r="S74" s="77">
        <f t="shared" si="30"/>
        <v>125865</v>
      </c>
      <c r="T74" s="77">
        <f t="shared" si="31"/>
        <v>0</v>
      </c>
      <c r="U74" s="77">
        <f t="shared" si="32"/>
        <v>125865</v>
      </c>
      <c r="V74" s="30"/>
    </row>
    <row r="75" spans="1:22" s="5" customFormat="1" x14ac:dyDescent="0.2">
      <c r="A75" t="s">
        <v>88</v>
      </c>
      <c r="B75" t="s">
        <v>89</v>
      </c>
      <c r="C75" s="63" t="s">
        <v>128</v>
      </c>
      <c r="D75" s="64">
        <v>0</v>
      </c>
      <c r="E75" s="65">
        <v>0</v>
      </c>
      <c r="F75" s="66">
        <f t="shared" si="13"/>
        <v>0</v>
      </c>
      <c r="G75" s="65">
        <v>0</v>
      </c>
      <c r="H75" s="67">
        <v>0</v>
      </c>
      <c r="I75" s="68">
        <v>0</v>
      </c>
      <c r="J75" s="68">
        <v>0</v>
      </c>
      <c r="K75" s="75">
        <f t="shared" si="24"/>
        <v>0.7</v>
      </c>
      <c r="L75" s="76">
        <f t="shared" si="25"/>
        <v>0.7</v>
      </c>
      <c r="M75" s="77">
        <f>VLOOKUP(B75,'Election Results by State'!$B$3:$J$52,9,FALSE)</f>
        <v>215759.5</v>
      </c>
      <c r="N75" s="78">
        <f t="shared" si="26"/>
        <v>0</v>
      </c>
      <c r="O75" s="77">
        <f t="shared" si="27"/>
        <v>0</v>
      </c>
      <c r="P75" s="77">
        <v>0</v>
      </c>
      <c r="Q75" s="77">
        <f t="shared" si="28"/>
        <v>0</v>
      </c>
      <c r="R75" s="78">
        <f t="shared" si="29"/>
        <v>0</v>
      </c>
      <c r="S75" s="77">
        <f t="shared" si="30"/>
        <v>0</v>
      </c>
      <c r="T75" s="77">
        <f t="shared" si="31"/>
        <v>0</v>
      </c>
      <c r="U75" s="77">
        <f t="shared" si="32"/>
        <v>0</v>
      </c>
      <c r="V75" s="30"/>
    </row>
    <row r="76" spans="1:22" s="5" customFormat="1" x14ac:dyDescent="0.2">
      <c r="A76" t="s">
        <v>90</v>
      </c>
      <c r="B76" t="s">
        <v>91</v>
      </c>
      <c r="C76" s="63" t="s">
        <v>128</v>
      </c>
      <c r="D76" s="64">
        <v>0</v>
      </c>
      <c r="E76" s="65">
        <v>0</v>
      </c>
      <c r="F76" s="66">
        <f t="shared" si="13"/>
        <v>0</v>
      </c>
      <c r="G76" s="65">
        <v>0</v>
      </c>
      <c r="H76" s="67">
        <v>0</v>
      </c>
      <c r="I76" s="68">
        <v>0</v>
      </c>
      <c r="J76" s="68">
        <v>0</v>
      </c>
      <c r="K76" s="75">
        <f t="shared" si="24"/>
        <v>0.7</v>
      </c>
      <c r="L76" s="76">
        <f t="shared" si="25"/>
        <v>0.7</v>
      </c>
      <c r="M76" s="77">
        <f>VLOOKUP(B76,'Election Results by State'!$B$3:$J$52,9,FALSE)</f>
        <v>287392.28571428574</v>
      </c>
      <c r="N76" s="78">
        <f t="shared" si="26"/>
        <v>0</v>
      </c>
      <c r="O76" s="77">
        <f t="shared" si="27"/>
        <v>0</v>
      </c>
      <c r="P76" s="77">
        <v>0</v>
      </c>
      <c r="Q76" s="77">
        <f t="shared" si="28"/>
        <v>0</v>
      </c>
      <c r="R76" s="78">
        <f t="shared" si="29"/>
        <v>0</v>
      </c>
      <c r="S76" s="77">
        <f t="shared" si="30"/>
        <v>0</v>
      </c>
      <c r="T76" s="77">
        <f t="shared" si="31"/>
        <v>0</v>
      </c>
      <c r="U76" s="77">
        <f t="shared" si="32"/>
        <v>0</v>
      </c>
      <c r="V76" s="30"/>
    </row>
    <row r="77" spans="1:22" s="5" customFormat="1" x14ac:dyDescent="0.2">
      <c r="A77" t="s">
        <v>92</v>
      </c>
      <c r="B77" t="s">
        <v>93</v>
      </c>
      <c r="C77" s="63" t="s">
        <v>128</v>
      </c>
      <c r="D77" s="64">
        <v>0</v>
      </c>
      <c r="E77" s="65">
        <v>0</v>
      </c>
      <c r="F77" s="66">
        <f t="shared" si="13"/>
        <v>0</v>
      </c>
      <c r="G77" s="65">
        <v>0</v>
      </c>
      <c r="H77" s="67">
        <v>0</v>
      </c>
      <c r="I77" s="68">
        <v>0</v>
      </c>
      <c r="J77" s="68">
        <v>0</v>
      </c>
      <c r="K77" s="75">
        <f t="shared" si="24"/>
        <v>0.7</v>
      </c>
      <c r="L77" s="76">
        <f t="shared" si="25"/>
        <v>0.7</v>
      </c>
      <c r="M77" s="77">
        <f>VLOOKUP(B77,'Election Results by State'!$B$3:$J$52,9,FALSE)</f>
        <v>369973</v>
      </c>
      <c r="N77" s="78">
        <f t="shared" si="26"/>
        <v>0</v>
      </c>
      <c r="O77" s="77">
        <f t="shared" si="27"/>
        <v>0</v>
      </c>
      <c r="P77" s="77">
        <v>0</v>
      </c>
      <c r="Q77" s="77">
        <f t="shared" si="28"/>
        <v>0</v>
      </c>
      <c r="R77" s="78">
        <f t="shared" si="29"/>
        <v>0</v>
      </c>
      <c r="S77" s="77">
        <f t="shared" si="30"/>
        <v>0</v>
      </c>
      <c r="T77" s="77">
        <f t="shared" si="31"/>
        <v>0</v>
      </c>
      <c r="U77" s="77">
        <f t="shared" si="32"/>
        <v>0</v>
      </c>
      <c r="V77" s="30"/>
    </row>
    <row r="78" spans="1:22" s="5" customFormat="1" x14ac:dyDescent="0.2">
      <c r="A78" t="s">
        <v>94</v>
      </c>
      <c r="B78" t="s">
        <v>95</v>
      </c>
      <c r="C78" s="63" t="s">
        <v>128</v>
      </c>
      <c r="D78" s="64">
        <v>0</v>
      </c>
      <c r="E78" s="65">
        <v>0</v>
      </c>
      <c r="F78" s="66">
        <f t="shared" si="13"/>
        <v>0</v>
      </c>
      <c r="G78" s="65">
        <v>0</v>
      </c>
      <c r="H78" s="67">
        <v>0</v>
      </c>
      <c r="I78" s="68">
        <v>0</v>
      </c>
      <c r="J78" s="68">
        <v>0</v>
      </c>
      <c r="K78" s="75">
        <f t="shared" si="24"/>
        <v>0.7</v>
      </c>
      <c r="L78" s="76">
        <f t="shared" si="25"/>
        <v>0.7</v>
      </c>
      <c r="M78" s="77">
        <f>VLOOKUP(B78,'Election Results by State'!$B$3:$J$52,9,FALSE)</f>
        <v>265673.44444444444</v>
      </c>
      <c r="N78" s="78">
        <f t="shared" si="26"/>
        <v>0</v>
      </c>
      <c r="O78" s="77">
        <f t="shared" si="27"/>
        <v>0</v>
      </c>
      <c r="P78" s="77">
        <v>0</v>
      </c>
      <c r="Q78" s="77">
        <f t="shared" si="28"/>
        <v>0</v>
      </c>
      <c r="R78" s="78">
        <f t="shared" si="29"/>
        <v>0</v>
      </c>
      <c r="S78" s="77">
        <f t="shared" si="30"/>
        <v>0</v>
      </c>
      <c r="T78" s="77">
        <f t="shared" si="31"/>
        <v>0</v>
      </c>
      <c r="U78" s="77">
        <f t="shared" si="32"/>
        <v>0</v>
      </c>
      <c r="V78" s="30"/>
    </row>
    <row r="79" spans="1:22" s="5" customFormat="1" x14ac:dyDescent="0.2">
      <c r="A79" s="5" t="s">
        <v>96</v>
      </c>
      <c r="B79" s="5" t="s">
        <v>5</v>
      </c>
      <c r="C79" s="63" t="s">
        <v>138</v>
      </c>
      <c r="D79" s="64">
        <v>216643</v>
      </c>
      <c r="E79" s="65">
        <v>0</v>
      </c>
      <c r="F79" s="66">
        <f t="shared" si="13"/>
        <v>29577</v>
      </c>
      <c r="G79" s="65">
        <v>246220</v>
      </c>
      <c r="H79" s="67">
        <v>1</v>
      </c>
      <c r="I79" s="68">
        <v>0</v>
      </c>
      <c r="J79" s="68">
        <v>0</v>
      </c>
      <c r="K79" s="75">
        <f t="shared" si="24"/>
        <v>0.7</v>
      </c>
      <c r="L79" s="76">
        <f t="shared" si="25"/>
        <v>0.7</v>
      </c>
      <c r="M79" s="77">
        <f>VLOOKUP(B79,'Election Results by State'!$B$3:$J$52,9,FALSE)</f>
        <v>245852.03846153847</v>
      </c>
      <c r="N79" s="78">
        <f t="shared" si="26"/>
        <v>216643</v>
      </c>
      <c r="O79" s="77">
        <f t="shared" si="27"/>
        <v>92847</v>
      </c>
      <c r="P79" s="77">
        <v>0</v>
      </c>
      <c r="Q79" s="77">
        <f t="shared" si="28"/>
        <v>309490</v>
      </c>
      <c r="R79" s="78">
        <f t="shared" si="29"/>
        <v>0</v>
      </c>
      <c r="S79" s="77">
        <f t="shared" si="30"/>
        <v>92847</v>
      </c>
      <c r="T79" s="77">
        <f t="shared" si="31"/>
        <v>-29577</v>
      </c>
      <c r="U79" s="77">
        <f t="shared" si="32"/>
        <v>63270</v>
      </c>
      <c r="V79" s="30"/>
    </row>
    <row r="80" spans="1:22" s="5" customFormat="1" x14ac:dyDescent="0.2">
      <c r="A80" s="5" t="s">
        <v>96</v>
      </c>
      <c r="B80" s="5" t="s">
        <v>5</v>
      </c>
      <c r="C80" s="63" t="s">
        <v>137</v>
      </c>
      <c r="D80" s="64">
        <v>155469</v>
      </c>
      <c r="E80" s="65">
        <v>0</v>
      </c>
      <c r="F80" s="66">
        <f t="shared" ref="F80:F87" si="34">G80-SUM(D80:E80)</f>
        <v>37406</v>
      </c>
      <c r="G80" s="65">
        <v>192875</v>
      </c>
      <c r="H80" s="67">
        <v>1</v>
      </c>
      <c r="I80" s="68">
        <v>0</v>
      </c>
      <c r="J80" s="68">
        <v>0</v>
      </c>
      <c r="K80" s="75">
        <f t="shared" si="24"/>
        <v>0.7</v>
      </c>
      <c r="L80" s="76">
        <f t="shared" si="25"/>
        <v>0.7</v>
      </c>
      <c r="M80" s="77">
        <f>VLOOKUP(B80,'Election Results by State'!$B$3:$J$52,9,FALSE)</f>
        <v>245852.03846153847</v>
      </c>
      <c r="N80" s="78">
        <f t="shared" si="26"/>
        <v>172096</v>
      </c>
      <c r="O80" s="77">
        <f t="shared" si="27"/>
        <v>73755</v>
      </c>
      <c r="P80" s="77">
        <v>0</v>
      </c>
      <c r="Q80" s="77">
        <f t="shared" si="28"/>
        <v>245851</v>
      </c>
      <c r="R80" s="78">
        <f t="shared" si="29"/>
        <v>16627</v>
      </c>
      <c r="S80" s="77">
        <f t="shared" si="30"/>
        <v>73755</v>
      </c>
      <c r="T80" s="77">
        <f t="shared" si="31"/>
        <v>-37406</v>
      </c>
      <c r="U80" s="77">
        <f t="shared" si="32"/>
        <v>52976</v>
      </c>
      <c r="V80" s="30"/>
    </row>
    <row r="81" spans="1:22" s="5" customFormat="1" x14ac:dyDescent="0.2">
      <c r="A81" s="5" t="s">
        <v>96</v>
      </c>
      <c r="B81" s="5" t="s">
        <v>5</v>
      </c>
      <c r="C81" s="63" t="s">
        <v>131</v>
      </c>
      <c r="D81" s="64">
        <v>236379</v>
      </c>
      <c r="E81" s="65">
        <v>0</v>
      </c>
      <c r="F81" s="66">
        <f t="shared" si="34"/>
        <v>0</v>
      </c>
      <c r="G81" s="65">
        <v>236379</v>
      </c>
      <c r="H81" s="67">
        <v>1</v>
      </c>
      <c r="I81" s="68">
        <v>0</v>
      </c>
      <c r="J81" s="68">
        <v>0</v>
      </c>
      <c r="K81" s="75">
        <f t="shared" si="24"/>
        <v>0.7</v>
      </c>
      <c r="L81" s="76">
        <f t="shared" si="25"/>
        <v>0.7</v>
      </c>
      <c r="M81" s="77">
        <f>VLOOKUP(B81,'Election Results by State'!$B$3:$J$52,9,FALSE)</f>
        <v>245852.03846153847</v>
      </c>
      <c r="N81" s="78">
        <f t="shared" si="26"/>
        <v>236379</v>
      </c>
      <c r="O81" s="77">
        <f t="shared" si="27"/>
        <v>101305</v>
      </c>
      <c r="P81" s="77">
        <v>0</v>
      </c>
      <c r="Q81" s="77">
        <f t="shared" si="28"/>
        <v>337684</v>
      </c>
      <c r="R81" s="78">
        <f t="shared" si="29"/>
        <v>0</v>
      </c>
      <c r="S81" s="77">
        <f t="shared" si="30"/>
        <v>101305</v>
      </c>
      <c r="T81" s="77">
        <f t="shared" si="31"/>
        <v>0</v>
      </c>
      <c r="U81" s="77">
        <f t="shared" si="32"/>
        <v>101305</v>
      </c>
      <c r="V81" s="30"/>
    </row>
    <row r="82" spans="1:22" s="5" customFormat="1" x14ac:dyDescent="0.2">
      <c r="A82" s="5" t="s">
        <v>96</v>
      </c>
      <c r="B82" s="5" t="s">
        <v>5</v>
      </c>
      <c r="C82" s="63" t="s">
        <v>144</v>
      </c>
      <c r="D82" s="64">
        <v>201871</v>
      </c>
      <c r="E82" s="65">
        <v>0</v>
      </c>
      <c r="F82" s="66">
        <f t="shared" si="34"/>
        <v>23677</v>
      </c>
      <c r="G82" s="65">
        <v>225548</v>
      </c>
      <c r="H82" s="67">
        <v>1</v>
      </c>
      <c r="I82" s="68">
        <v>0</v>
      </c>
      <c r="J82" s="68">
        <v>0</v>
      </c>
      <c r="K82" s="75">
        <f t="shared" si="24"/>
        <v>0.7</v>
      </c>
      <c r="L82" s="76">
        <f t="shared" si="25"/>
        <v>0.7</v>
      </c>
      <c r="M82" s="77">
        <f>VLOOKUP(B82,'Election Results by State'!$B$3:$J$52,9,FALSE)</f>
        <v>245852.03846153847</v>
      </c>
      <c r="N82" s="78">
        <f t="shared" si="26"/>
        <v>201871</v>
      </c>
      <c r="O82" s="77">
        <f t="shared" si="27"/>
        <v>86516</v>
      </c>
      <c r="P82" s="77">
        <v>0</v>
      </c>
      <c r="Q82" s="77">
        <f t="shared" si="28"/>
        <v>288387</v>
      </c>
      <c r="R82" s="78">
        <f t="shared" si="29"/>
        <v>0</v>
      </c>
      <c r="S82" s="77">
        <f t="shared" si="30"/>
        <v>86516</v>
      </c>
      <c r="T82" s="77">
        <f t="shared" si="31"/>
        <v>-23677</v>
      </c>
      <c r="U82" s="77">
        <f t="shared" si="32"/>
        <v>62839</v>
      </c>
      <c r="V82" s="30"/>
    </row>
    <row r="83" spans="1:22" s="5" customFormat="1" x14ac:dyDescent="0.2">
      <c r="A83" s="5" t="s">
        <v>96</v>
      </c>
      <c r="B83" s="5" t="s">
        <v>5</v>
      </c>
      <c r="C83" s="63" t="s">
        <v>132</v>
      </c>
      <c r="D83" s="64">
        <v>199050</v>
      </c>
      <c r="E83" s="65">
        <v>0</v>
      </c>
      <c r="F83" s="66">
        <f t="shared" si="34"/>
        <v>22192</v>
      </c>
      <c r="G83" s="65">
        <v>221242</v>
      </c>
      <c r="H83" s="67">
        <v>1</v>
      </c>
      <c r="I83" s="68">
        <v>0</v>
      </c>
      <c r="J83" s="68">
        <v>0</v>
      </c>
      <c r="K83" s="75">
        <f t="shared" si="24"/>
        <v>0.7</v>
      </c>
      <c r="L83" s="76">
        <f t="shared" si="25"/>
        <v>0.7</v>
      </c>
      <c r="M83" s="77">
        <f>VLOOKUP(B83,'Election Results by State'!$B$3:$J$52,9,FALSE)</f>
        <v>245852.03846153847</v>
      </c>
      <c r="N83" s="22">
        <f t="shared" si="26"/>
        <v>199050</v>
      </c>
      <c r="O83" s="2">
        <f t="shared" si="27"/>
        <v>85307</v>
      </c>
      <c r="P83" s="2">
        <v>0</v>
      </c>
      <c r="Q83" s="2">
        <f t="shared" si="28"/>
        <v>284357</v>
      </c>
      <c r="R83" s="22">
        <f t="shared" si="29"/>
        <v>0</v>
      </c>
      <c r="S83" s="2">
        <f t="shared" si="30"/>
        <v>85307</v>
      </c>
      <c r="T83" s="2">
        <f t="shared" si="31"/>
        <v>-22192</v>
      </c>
      <c r="U83" s="2">
        <f t="shared" si="32"/>
        <v>63115</v>
      </c>
      <c r="V83" s="30"/>
    </row>
    <row r="84" spans="1:22" s="92" customFormat="1" x14ac:dyDescent="0.2">
      <c r="A84" s="92" t="s">
        <v>96</v>
      </c>
      <c r="B84" s="92" t="s">
        <v>5</v>
      </c>
      <c r="C84" s="68" t="s">
        <v>155</v>
      </c>
      <c r="D84" s="90">
        <v>0</v>
      </c>
      <c r="E84" s="89">
        <v>150228</v>
      </c>
      <c r="F84" s="66">
        <f t="shared" si="34"/>
        <v>25001</v>
      </c>
      <c r="G84" s="89">
        <v>175229</v>
      </c>
      <c r="H84" s="67">
        <v>0</v>
      </c>
      <c r="I84" s="68">
        <v>1</v>
      </c>
      <c r="J84" s="68">
        <v>0</v>
      </c>
      <c r="K84" s="75">
        <f t="shared" si="24"/>
        <v>0.7</v>
      </c>
      <c r="L84" s="76">
        <f t="shared" si="25"/>
        <v>0.7</v>
      </c>
      <c r="M84" s="77">
        <f>VLOOKUP(B84,'Election Results by State'!$B$3:$J$52,9,FALSE)</f>
        <v>245852.03846153847</v>
      </c>
      <c r="N84" s="93">
        <f t="shared" si="26"/>
        <v>73755</v>
      </c>
      <c r="O84" s="94">
        <f t="shared" si="27"/>
        <v>172096</v>
      </c>
      <c r="P84" s="94">
        <v>0</v>
      </c>
      <c r="Q84" s="94">
        <f t="shared" si="28"/>
        <v>245851</v>
      </c>
      <c r="R84" s="93">
        <f t="shared" si="29"/>
        <v>73755</v>
      </c>
      <c r="S84" s="94">
        <f t="shared" si="30"/>
        <v>21868</v>
      </c>
      <c r="T84" s="94">
        <f t="shared" si="31"/>
        <v>-25001</v>
      </c>
      <c r="U84" s="94">
        <f t="shared" si="32"/>
        <v>70622</v>
      </c>
      <c r="V84" s="95"/>
    </row>
    <row r="85" spans="1:22" s="5" customFormat="1" x14ac:dyDescent="0.2">
      <c r="A85" s="5" t="s">
        <v>96</v>
      </c>
      <c r="B85" s="5" t="s">
        <v>5</v>
      </c>
      <c r="C85" s="63" t="s">
        <v>146</v>
      </c>
      <c r="D85" s="64">
        <v>176314</v>
      </c>
      <c r="E85" s="65">
        <v>0</v>
      </c>
      <c r="F85" s="66">
        <f t="shared" si="34"/>
        <v>27161</v>
      </c>
      <c r="G85" s="65">
        <v>203475</v>
      </c>
      <c r="H85" s="67">
        <v>1</v>
      </c>
      <c r="I85" s="68">
        <v>0</v>
      </c>
      <c r="J85" s="68">
        <v>0</v>
      </c>
      <c r="K85" s="75">
        <f t="shared" si="24"/>
        <v>0.7</v>
      </c>
      <c r="L85" s="76">
        <f t="shared" si="25"/>
        <v>0.7</v>
      </c>
      <c r="M85" s="77">
        <f>VLOOKUP(B85,'Election Results by State'!$B$3:$J$52,9,FALSE)</f>
        <v>245852.03846153847</v>
      </c>
      <c r="N85" s="22">
        <f t="shared" si="26"/>
        <v>176314</v>
      </c>
      <c r="O85" s="2">
        <f t="shared" si="27"/>
        <v>75563</v>
      </c>
      <c r="P85" s="2">
        <v>0</v>
      </c>
      <c r="Q85" s="2">
        <f t="shared" si="28"/>
        <v>251877</v>
      </c>
      <c r="R85" s="22">
        <f t="shared" si="29"/>
        <v>0</v>
      </c>
      <c r="S85" s="2">
        <f t="shared" si="30"/>
        <v>75563</v>
      </c>
      <c r="T85" s="2">
        <f t="shared" si="31"/>
        <v>-27161</v>
      </c>
      <c r="U85" s="2">
        <f t="shared" si="32"/>
        <v>48402</v>
      </c>
      <c r="V85" s="30"/>
    </row>
    <row r="86" spans="1:22" s="5" customFormat="1" x14ac:dyDescent="0.2">
      <c r="A86" s="5" t="s">
        <v>96</v>
      </c>
      <c r="B86" s="5" t="s">
        <v>5</v>
      </c>
      <c r="C86" s="63" t="s">
        <v>139</v>
      </c>
      <c r="D86" s="64">
        <v>0</v>
      </c>
      <c r="E86" s="65">
        <v>149640</v>
      </c>
      <c r="F86" s="66">
        <f t="shared" si="34"/>
        <v>38029</v>
      </c>
      <c r="G86" s="65">
        <v>187669</v>
      </c>
      <c r="H86" s="67">
        <v>0</v>
      </c>
      <c r="I86" s="68">
        <v>1</v>
      </c>
      <c r="J86" s="68">
        <v>0</v>
      </c>
      <c r="K86" s="75">
        <f t="shared" si="24"/>
        <v>0.7</v>
      </c>
      <c r="L86" s="76">
        <f t="shared" si="25"/>
        <v>0.7</v>
      </c>
      <c r="M86" s="77">
        <f>VLOOKUP(B86,'Election Results by State'!$B$3:$J$52,9,FALSE)</f>
        <v>245852.03846153847</v>
      </c>
      <c r="N86" s="22">
        <f t="shared" si="26"/>
        <v>73755</v>
      </c>
      <c r="O86" s="2">
        <f t="shared" si="27"/>
        <v>172096</v>
      </c>
      <c r="P86" s="2">
        <v>0</v>
      </c>
      <c r="Q86" s="2">
        <f t="shared" si="28"/>
        <v>245851</v>
      </c>
      <c r="R86" s="22">
        <f t="shared" si="29"/>
        <v>73755</v>
      </c>
      <c r="S86" s="2">
        <f t="shared" si="30"/>
        <v>22456</v>
      </c>
      <c r="T86" s="2">
        <f t="shared" si="31"/>
        <v>-38029</v>
      </c>
      <c r="U86" s="2">
        <f t="shared" si="32"/>
        <v>58182</v>
      </c>
      <c r="V86" s="30"/>
    </row>
    <row r="87" spans="1:22" s="5" customFormat="1" x14ac:dyDescent="0.2">
      <c r="A87" s="5" t="s">
        <v>96</v>
      </c>
      <c r="B87" s="5" t="s">
        <v>5</v>
      </c>
      <c r="C87" s="63" t="s">
        <v>148</v>
      </c>
      <c r="D87" s="64">
        <v>162868</v>
      </c>
      <c r="E87" s="65">
        <v>0</v>
      </c>
      <c r="F87" s="66">
        <f t="shared" si="34"/>
        <v>66303</v>
      </c>
      <c r="G87" s="65">
        <v>229171</v>
      </c>
      <c r="H87" s="67">
        <v>1</v>
      </c>
      <c r="I87" s="68">
        <v>0</v>
      </c>
      <c r="J87" s="68">
        <v>0</v>
      </c>
      <c r="K87" s="75">
        <f t="shared" si="24"/>
        <v>0.7</v>
      </c>
      <c r="L87" s="76">
        <f t="shared" si="25"/>
        <v>0.7</v>
      </c>
      <c r="M87" s="77">
        <f>VLOOKUP(B87,'Election Results by State'!$B$3:$J$52,9,FALSE)</f>
        <v>245852.03846153847</v>
      </c>
      <c r="N87" s="22">
        <f t="shared" si="26"/>
        <v>172096</v>
      </c>
      <c r="O87" s="2">
        <f t="shared" si="27"/>
        <v>73755</v>
      </c>
      <c r="P87" s="2">
        <v>0</v>
      </c>
      <c r="Q87" s="2">
        <f t="shared" si="28"/>
        <v>245851</v>
      </c>
      <c r="R87" s="22">
        <f t="shared" si="29"/>
        <v>9228</v>
      </c>
      <c r="S87" s="2">
        <f t="shared" si="30"/>
        <v>73755</v>
      </c>
      <c r="T87" s="2">
        <f t="shared" si="31"/>
        <v>-66303</v>
      </c>
      <c r="U87" s="2">
        <f t="shared" si="32"/>
        <v>16680</v>
      </c>
      <c r="V87" s="30"/>
    </row>
    <row r="88" spans="1:22" s="5" customFormat="1" x14ac:dyDescent="0.2">
      <c r="A88" s="5" t="s">
        <v>96</v>
      </c>
      <c r="B88" s="5" t="s">
        <v>5</v>
      </c>
      <c r="C88" s="63" t="s">
        <v>158</v>
      </c>
      <c r="D88" s="64">
        <v>193675</v>
      </c>
      <c r="E88" s="65">
        <v>0</v>
      </c>
      <c r="F88" s="66">
        <f t="shared" ref="F88" si="35">G88-SUM(D88:E88)</f>
        <v>24890</v>
      </c>
      <c r="G88" s="65">
        <v>218565</v>
      </c>
      <c r="H88" s="67">
        <v>1</v>
      </c>
      <c r="I88" s="68">
        <v>0</v>
      </c>
      <c r="J88" s="68">
        <v>0</v>
      </c>
      <c r="K88" s="75">
        <f t="shared" si="24"/>
        <v>0.7</v>
      </c>
      <c r="L88" s="76">
        <f t="shared" si="25"/>
        <v>0.7</v>
      </c>
      <c r="M88" s="77">
        <f>VLOOKUP(B88,'Election Results by State'!$B$3:$J$52,9,FALSE)</f>
        <v>245852.03846153847</v>
      </c>
      <c r="N88" s="22">
        <f t="shared" si="26"/>
        <v>193675</v>
      </c>
      <c r="O88" s="2">
        <f t="shared" si="27"/>
        <v>83004</v>
      </c>
      <c r="P88" s="2">
        <v>0</v>
      </c>
      <c r="Q88" s="2">
        <f t="shared" si="28"/>
        <v>276679</v>
      </c>
      <c r="R88" s="22">
        <f t="shared" si="29"/>
        <v>0</v>
      </c>
      <c r="S88" s="2">
        <f t="shared" si="30"/>
        <v>83004</v>
      </c>
      <c r="T88" s="2">
        <f t="shared" si="31"/>
        <v>-24890</v>
      </c>
      <c r="U88" s="2">
        <f t="shared" si="32"/>
        <v>58114</v>
      </c>
      <c r="V88" s="30"/>
    </row>
    <row r="89" spans="1:22" s="5" customFormat="1" x14ac:dyDescent="0.2">
      <c r="A89" t="s">
        <v>97</v>
      </c>
      <c r="B89" t="s">
        <v>98</v>
      </c>
      <c r="C89" s="63" t="s">
        <v>128</v>
      </c>
      <c r="D89" s="64">
        <v>0</v>
      </c>
      <c r="E89" s="65">
        <v>0</v>
      </c>
      <c r="F89" s="66">
        <f t="shared" si="13"/>
        <v>0</v>
      </c>
      <c r="G89" s="65">
        <v>0</v>
      </c>
      <c r="H89" s="67">
        <v>0</v>
      </c>
      <c r="I89" s="68">
        <v>0</v>
      </c>
      <c r="J89" s="68">
        <v>0</v>
      </c>
      <c r="K89" s="75">
        <f t="shared" si="24"/>
        <v>0.7</v>
      </c>
      <c r="L89" s="76">
        <f t="shared" si="25"/>
        <v>0.7</v>
      </c>
      <c r="M89" s="77">
        <f>VLOOKUP(B89,'Election Results by State'!$B$3:$J$52,9,FALSE)</f>
        <v>278536</v>
      </c>
      <c r="N89" s="22">
        <f t="shared" si="26"/>
        <v>0</v>
      </c>
      <c r="O89" s="2">
        <f t="shared" si="27"/>
        <v>0</v>
      </c>
      <c r="P89" s="2">
        <v>0</v>
      </c>
      <c r="Q89" s="2">
        <f t="shared" si="28"/>
        <v>0</v>
      </c>
      <c r="R89" s="22">
        <f t="shared" si="29"/>
        <v>0</v>
      </c>
      <c r="S89" s="2">
        <f t="shared" si="30"/>
        <v>0</v>
      </c>
      <c r="T89" s="2">
        <f t="shared" si="31"/>
        <v>0</v>
      </c>
      <c r="U89" s="2">
        <f t="shared" si="32"/>
        <v>0</v>
      </c>
      <c r="V89" s="30"/>
    </row>
    <row r="90" spans="1:22" s="5" customFormat="1" x14ac:dyDescent="0.2">
      <c r="A90" t="s">
        <v>99</v>
      </c>
      <c r="B90" t="s">
        <v>100</v>
      </c>
      <c r="C90" s="63" t="s">
        <v>128</v>
      </c>
      <c r="D90" s="64">
        <v>0</v>
      </c>
      <c r="E90" s="65">
        <v>0</v>
      </c>
      <c r="F90" s="66">
        <f t="shared" si="13"/>
        <v>0</v>
      </c>
      <c r="G90" s="65">
        <v>0</v>
      </c>
      <c r="H90" s="67">
        <v>0</v>
      </c>
      <c r="I90" s="68">
        <v>0</v>
      </c>
      <c r="J90" s="68">
        <v>0</v>
      </c>
      <c r="K90" s="75">
        <f t="shared" si="24"/>
        <v>0.7</v>
      </c>
      <c r="L90" s="76">
        <f t="shared" si="25"/>
        <v>0.7</v>
      </c>
      <c r="M90" s="77">
        <f>VLOOKUP(B90,'Election Results by State'!$B$3:$J$52,9,FALSE)</f>
        <v>320467</v>
      </c>
      <c r="N90" s="22">
        <f t="shared" si="26"/>
        <v>0</v>
      </c>
      <c r="O90" s="2">
        <f t="shared" si="27"/>
        <v>0</v>
      </c>
      <c r="P90" s="2">
        <v>0</v>
      </c>
      <c r="Q90" s="2">
        <f t="shared" si="28"/>
        <v>0</v>
      </c>
      <c r="R90" s="22">
        <f t="shared" si="29"/>
        <v>0</v>
      </c>
      <c r="S90" s="2">
        <f t="shared" si="30"/>
        <v>0</v>
      </c>
      <c r="T90" s="2">
        <f t="shared" si="31"/>
        <v>0</v>
      </c>
      <c r="U90" s="2">
        <f t="shared" si="32"/>
        <v>0</v>
      </c>
      <c r="V90" s="30"/>
    </row>
    <row r="91" spans="1:22" s="5" customFormat="1" x14ac:dyDescent="0.2">
      <c r="A91" t="s">
        <v>101</v>
      </c>
      <c r="B91" s="5" t="s">
        <v>7</v>
      </c>
      <c r="C91" s="63" t="s">
        <v>144</v>
      </c>
      <c r="D91" s="64">
        <v>0</v>
      </c>
      <c r="E91" s="65">
        <v>247818</v>
      </c>
      <c r="F91" s="66">
        <f t="shared" si="13"/>
        <v>34185</v>
      </c>
      <c r="G91" s="65">
        <v>282003</v>
      </c>
      <c r="H91" s="67">
        <v>0</v>
      </c>
      <c r="I91" s="68">
        <v>1</v>
      </c>
      <c r="J91" s="68">
        <v>0</v>
      </c>
      <c r="K91" s="75">
        <f t="shared" si="24"/>
        <v>0.7</v>
      </c>
      <c r="L91" s="76">
        <f t="shared" si="25"/>
        <v>0.7</v>
      </c>
      <c r="M91" s="77">
        <f>VLOOKUP(B91,'Election Results by State'!$B$3:$J$52,9,FALSE)</f>
        <v>349956.5</v>
      </c>
      <c r="N91" s="22">
        <f t="shared" si="26"/>
        <v>106208</v>
      </c>
      <c r="O91" s="2">
        <f t="shared" si="27"/>
        <v>247818</v>
      </c>
      <c r="P91" s="2">
        <v>0</v>
      </c>
      <c r="Q91" s="2">
        <f t="shared" si="28"/>
        <v>354026</v>
      </c>
      <c r="R91" s="22">
        <f t="shared" si="29"/>
        <v>106208</v>
      </c>
      <c r="S91" s="2">
        <f t="shared" si="30"/>
        <v>0</v>
      </c>
      <c r="T91" s="2">
        <f t="shared" si="31"/>
        <v>-34185</v>
      </c>
      <c r="U91" s="2">
        <f t="shared" si="32"/>
        <v>72023</v>
      </c>
      <c r="V91" s="30"/>
    </row>
    <row r="92" spans="1:22" s="5" customFormat="1" x14ac:dyDescent="0.2">
      <c r="A92" t="s">
        <v>102</v>
      </c>
      <c r="B92" t="s">
        <v>103</v>
      </c>
      <c r="C92" s="63" t="s">
        <v>138</v>
      </c>
      <c r="D92" s="64">
        <v>229919</v>
      </c>
      <c r="E92" s="65">
        <v>0</v>
      </c>
      <c r="F92" s="66">
        <f t="shared" si="13"/>
        <v>0</v>
      </c>
      <c r="G92" s="65">
        <v>229919</v>
      </c>
      <c r="H92" s="67">
        <v>1</v>
      </c>
      <c r="I92" s="68">
        <v>0</v>
      </c>
      <c r="J92" s="68">
        <v>0</v>
      </c>
      <c r="K92" s="75">
        <f t="shared" si="24"/>
        <v>0.7</v>
      </c>
      <c r="L92" s="76">
        <f t="shared" si="25"/>
        <v>0.7</v>
      </c>
      <c r="M92" s="77">
        <f>VLOOKUP(B92,'Election Results by State'!$B$3:$J$52,9,FALSE)</f>
        <v>316545.25</v>
      </c>
      <c r="N92" s="22">
        <f t="shared" si="26"/>
        <v>229919</v>
      </c>
      <c r="O92" s="2">
        <f t="shared" si="27"/>
        <v>98537</v>
      </c>
      <c r="P92" s="2">
        <v>0</v>
      </c>
      <c r="Q92" s="2">
        <f t="shared" si="28"/>
        <v>328456</v>
      </c>
      <c r="R92" s="22">
        <f t="shared" si="29"/>
        <v>0</v>
      </c>
      <c r="S92" s="2">
        <f t="shared" si="30"/>
        <v>98537</v>
      </c>
      <c r="T92" s="2">
        <f t="shared" si="31"/>
        <v>0</v>
      </c>
      <c r="U92" s="2">
        <f t="shared" si="32"/>
        <v>98537</v>
      </c>
      <c r="V92" s="30"/>
    </row>
    <row r="93" spans="1:22" s="5" customFormat="1" x14ac:dyDescent="0.2">
      <c r="A93" t="s">
        <v>102</v>
      </c>
      <c r="B93" t="s">
        <v>103</v>
      </c>
      <c r="C93" s="63" t="s">
        <v>129</v>
      </c>
      <c r="D93" s="64">
        <v>0</v>
      </c>
      <c r="E93" s="65">
        <v>378754</v>
      </c>
      <c r="F93" s="66">
        <f t="shared" ref="F93" si="36">G93-SUM(D93:E93)</f>
        <v>0</v>
      </c>
      <c r="G93" s="65">
        <v>378754</v>
      </c>
      <c r="H93" s="67">
        <v>0</v>
      </c>
      <c r="I93" s="68">
        <v>1</v>
      </c>
      <c r="J93" s="68">
        <v>0</v>
      </c>
      <c r="K93" s="75">
        <f t="shared" si="24"/>
        <v>0.7</v>
      </c>
      <c r="L93" s="76">
        <f t="shared" si="25"/>
        <v>0.7</v>
      </c>
      <c r="M93" s="77">
        <f>VLOOKUP(B93,'Election Results by State'!$B$3:$J$52,9,FALSE)</f>
        <v>316545.25</v>
      </c>
      <c r="N93" s="22">
        <f t="shared" si="26"/>
        <v>162323</v>
      </c>
      <c r="O93" s="2">
        <f t="shared" si="27"/>
        <v>378754</v>
      </c>
      <c r="P93" s="2">
        <v>0</v>
      </c>
      <c r="Q93" s="2">
        <f t="shared" si="28"/>
        <v>541077</v>
      </c>
      <c r="R93" s="22">
        <f t="shared" si="29"/>
        <v>162323</v>
      </c>
      <c r="S93" s="2">
        <f t="shared" si="30"/>
        <v>0</v>
      </c>
      <c r="T93" s="2">
        <f t="shared" si="31"/>
        <v>0</v>
      </c>
      <c r="U93" s="2">
        <f t="shared" si="32"/>
        <v>162323</v>
      </c>
      <c r="V93" s="30"/>
    </row>
    <row r="94" spans="1:22" s="5" customFormat="1" x14ac:dyDescent="0.2">
      <c r="A94" t="s">
        <v>104</v>
      </c>
      <c r="B94" t="s">
        <v>105</v>
      </c>
      <c r="C94" s="63" t="s">
        <v>128</v>
      </c>
      <c r="D94" s="64">
        <v>0</v>
      </c>
      <c r="E94" s="65">
        <v>0</v>
      </c>
      <c r="F94" s="66">
        <f t="shared" si="13"/>
        <v>0</v>
      </c>
      <c r="G94" s="65">
        <v>0</v>
      </c>
      <c r="H94" s="67">
        <v>0</v>
      </c>
      <c r="I94" s="68">
        <v>0</v>
      </c>
      <c r="J94" s="68">
        <v>0</v>
      </c>
      <c r="K94" s="75">
        <f t="shared" si="24"/>
        <v>0.7</v>
      </c>
      <c r="L94" s="76">
        <f t="shared" si="25"/>
        <v>0.7</v>
      </c>
      <c r="M94" s="77">
        <f>VLOOKUP(B94,'Election Results by State'!$B$3:$J$52,9,FALSE)</f>
        <v>228783</v>
      </c>
      <c r="N94" s="22">
        <f t="shared" si="26"/>
        <v>0</v>
      </c>
      <c r="O94" s="2">
        <f t="shared" si="27"/>
        <v>0</v>
      </c>
      <c r="P94" s="2">
        <v>0</v>
      </c>
      <c r="Q94" s="2">
        <f t="shared" si="28"/>
        <v>0</v>
      </c>
      <c r="R94" s="22">
        <f t="shared" si="29"/>
        <v>0</v>
      </c>
      <c r="S94" s="2">
        <f t="shared" si="30"/>
        <v>0</v>
      </c>
      <c r="T94" s="2">
        <f t="shared" si="31"/>
        <v>0</v>
      </c>
      <c r="U94" s="2">
        <f t="shared" si="32"/>
        <v>0</v>
      </c>
      <c r="V94" s="30"/>
    </row>
    <row r="95" spans="1:22" s="5" customFormat="1" x14ac:dyDescent="0.2">
      <c r="A95" t="s">
        <v>106</v>
      </c>
      <c r="B95" s="5" t="s">
        <v>11</v>
      </c>
      <c r="C95" s="63" t="s">
        <v>130</v>
      </c>
      <c r="D95" s="64">
        <v>0</v>
      </c>
      <c r="E95" s="65">
        <v>257401</v>
      </c>
      <c r="F95" s="66">
        <f t="shared" si="13"/>
        <v>2969</v>
      </c>
      <c r="G95" s="65">
        <v>260370</v>
      </c>
      <c r="H95" s="67">
        <v>0</v>
      </c>
      <c r="I95" s="68">
        <v>1</v>
      </c>
      <c r="J95" s="68">
        <v>0</v>
      </c>
      <c r="K95" s="75">
        <f t="shared" si="24"/>
        <v>0.7</v>
      </c>
      <c r="L95" s="76">
        <f t="shared" si="25"/>
        <v>0.7</v>
      </c>
      <c r="M95" s="77">
        <f>VLOOKUP(B95,'Election Results by State'!$B$3:$J$52,9,FALSE)</f>
        <v>371063.83333333331</v>
      </c>
      <c r="N95" s="22">
        <f t="shared" si="26"/>
        <v>111319</v>
      </c>
      <c r="O95" s="2">
        <f t="shared" si="27"/>
        <v>259745</v>
      </c>
      <c r="P95" s="2">
        <v>0</v>
      </c>
      <c r="Q95" s="2">
        <f t="shared" si="28"/>
        <v>371064</v>
      </c>
      <c r="R95" s="22">
        <f t="shared" si="29"/>
        <v>111319</v>
      </c>
      <c r="S95" s="2">
        <f t="shared" si="30"/>
        <v>2344</v>
      </c>
      <c r="T95" s="2">
        <f t="shared" si="31"/>
        <v>-2969</v>
      </c>
      <c r="U95" s="2">
        <f t="shared" si="32"/>
        <v>110694</v>
      </c>
      <c r="V95" s="30"/>
    </row>
    <row r="96" spans="1:22" s="5" customFormat="1" x14ac:dyDescent="0.2">
      <c r="A96" t="s">
        <v>106</v>
      </c>
      <c r="B96" s="5" t="s">
        <v>11</v>
      </c>
      <c r="C96" s="63" t="s">
        <v>138</v>
      </c>
      <c r="D96" s="64">
        <v>0</v>
      </c>
      <c r="E96" s="65">
        <v>220181</v>
      </c>
      <c r="F96" s="66">
        <f t="shared" ref="F96" si="37">G96-SUM(D96:E96)</f>
        <v>66728</v>
      </c>
      <c r="G96" s="65">
        <v>286909</v>
      </c>
      <c r="H96" s="67">
        <v>0</v>
      </c>
      <c r="I96" s="68">
        <v>1</v>
      </c>
      <c r="J96" s="68">
        <v>0</v>
      </c>
      <c r="K96" s="75">
        <f t="shared" si="24"/>
        <v>0.7</v>
      </c>
      <c r="L96" s="76">
        <f t="shared" si="25"/>
        <v>0.7</v>
      </c>
      <c r="M96" s="77">
        <f>VLOOKUP(B96,'Election Results by State'!$B$3:$J$52,9,FALSE)</f>
        <v>371063.83333333331</v>
      </c>
      <c r="N96" s="22">
        <f t="shared" si="26"/>
        <v>111319</v>
      </c>
      <c r="O96" s="2">
        <f t="shared" si="27"/>
        <v>259745</v>
      </c>
      <c r="P96" s="2">
        <v>0</v>
      </c>
      <c r="Q96" s="2">
        <f t="shared" si="28"/>
        <v>371064</v>
      </c>
      <c r="R96" s="22">
        <f t="shared" si="29"/>
        <v>111319</v>
      </c>
      <c r="S96" s="2">
        <f t="shared" si="30"/>
        <v>39564</v>
      </c>
      <c r="T96" s="2">
        <f t="shared" si="31"/>
        <v>-66728</v>
      </c>
      <c r="U96" s="2">
        <f t="shared" si="32"/>
        <v>84155</v>
      </c>
      <c r="V96" s="30"/>
    </row>
    <row r="97" spans="1:22" s="5" customFormat="1" x14ac:dyDescent="0.2">
      <c r="A97" t="s">
        <v>107</v>
      </c>
      <c r="B97" t="s">
        <v>108</v>
      </c>
      <c r="C97" s="63" t="s">
        <v>128</v>
      </c>
      <c r="D97" s="64">
        <v>0</v>
      </c>
      <c r="E97" s="65">
        <v>0</v>
      </c>
      <c r="F97" s="66">
        <f t="shared" si="13"/>
        <v>0</v>
      </c>
      <c r="G97" s="65">
        <v>0</v>
      </c>
      <c r="H97" s="67">
        <v>0</v>
      </c>
      <c r="I97" s="68">
        <v>0</v>
      </c>
      <c r="J97" s="68">
        <v>0</v>
      </c>
      <c r="K97" s="75">
        <f t="shared" si="24"/>
        <v>0.7</v>
      </c>
      <c r="L97" s="76">
        <f t="shared" si="25"/>
        <v>0.7</v>
      </c>
      <c r="M97" s="77">
        <f>VLOOKUP(B97,'Election Results by State'!$B$3:$J$52,9,FALSE)</f>
        <v>258788</v>
      </c>
      <c r="N97" s="22">
        <f t="shared" si="26"/>
        <v>0</v>
      </c>
      <c r="O97" s="2">
        <f t="shared" si="27"/>
        <v>0</v>
      </c>
      <c r="P97" s="2">
        <v>0</v>
      </c>
      <c r="Q97" s="2">
        <f t="shared" si="28"/>
        <v>0</v>
      </c>
      <c r="R97" s="22">
        <f t="shared" si="29"/>
        <v>0</v>
      </c>
      <c r="S97" s="2">
        <f t="shared" si="30"/>
        <v>0</v>
      </c>
      <c r="T97" s="2">
        <f t="shared" si="31"/>
        <v>0</v>
      </c>
      <c r="U97" s="2">
        <f t="shared" si="32"/>
        <v>0</v>
      </c>
      <c r="V97" s="30"/>
    </row>
    <row r="98" spans="1:22" x14ac:dyDescent="0.2">
      <c r="A98" t="s">
        <v>19</v>
      </c>
    </row>
    <row r="99" spans="1:22" s="4" customFormat="1" x14ac:dyDescent="0.2">
      <c r="A99" s="4" t="s">
        <v>13</v>
      </c>
      <c r="D99" s="59">
        <f t="shared" ref="D99:J99" si="38">SUM(D3:D97)</f>
        <v>6997031</v>
      </c>
      <c r="E99" s="60">
        <f t="shared" si="38"/>
        <v>7303171</v>
      </c>
      <c r="F99" s="60">
        <f t="shared" si="38"/>
        <v>2436192</v>
      </c>
      <c r="G99" s="60">
        <f t="shared" si="38"/>
        <v>16736394</v>
      </c>
      <c r="H99" s="28">
        <f t="shared" si="38"/>
        <v>33</v>
      </c>
      <c r="I99" s="4">
        <f t="shared" si="38"/>
        <v>34</v>
      </c>
      <c r="J99" s="4">
        <f t="shared" si="38"/>
        <v>0</v>
      </c>
      <c r="K99" s="83"/>
      <c r="L99" s="84"/>
      <c r="M99" s="85"/>
      <c r="N99" s="86"/>
      <c r="O99" s="85"/>
      <c r="P99" s="85"/>
      <c r="Q99" s="85"/>
      <c r="R99" s="86"/>
      <c r="S99" s="85"/>
      <c r="T99" s="85"/>
      <c r="U99" s="85"/>
      <c r="V99" s="28"/>
    </row>
    <row r="101" spans="1:22" x14ac:dyDescent="0.2">
      <c r="A101" t="s">
        <v>171</v>
      </c>
      <c r="C101" s="61">
        <v>0.7</v>
      </c>
    </row>
    <row r="102" spans="1:22" x14ac:dyDescent="0.2">
      <c r="A102" t="s">
        <v>172</v>
      </c>
      <c r="C102" s="61">
        <f>C101</f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C4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2" customWidth="1"/>
    <col min="4" max="4" width="12.1640625" style="2" bestFit="1" customWidth="1"/>
    <col min="5" max="5" width="11.83203125" style="2" bestFit="1" customWidth="1"/>
    <col min="6" max="6" width="11.5" style="2" bestFit="1" customWidth="1"/>
  </cols>
  <sheetData>
    <row r="3" spans="1:6" x14ac:dyDescent="0.2">
      <c r="A3" s="70" t="s">
        <v>0</v>
      </c>
      <c r="B3" s="70" t="s">
        <v>109</v>
      </c>
      <c r="C3" s="2" t="s">
        <v>173</v>
      </c>
      <c r="D3" s="2" t="s">
        <v>174</v>
      </c>
      <c r="E3" s="2" t="s">
        <v>175</v>
      </c>
      <c r="F3" s="2" t="s">
        <v>176</v>
      </c>
    </row>
    <row r="4" spans="1:6" x14ac:dyDescent="0.2">
      <c r="A4" t="s">
        <v>21</v>
      </c>
      <c r="B4" t="s">
        <v>22</v>
      </c>
      <c r="C4" s="2">
        <v>100432</v>
      </c>
      <c r="D4" s="2">
        <v>191210</v>
      </c>
      <c r="E4" s="2">
        <v>-15027</v>
      </c>
      <c r="F4" s="2">
        <v>276615</v>
      </c>
    </row>
    <row r="5" spans="1:6" x14ac:dyDescent="0.2">
      <c r="A5" t="s">
        <v>23</v>
      </c>
      <c r="B5" t="s">
        <v>24</v>
      </c>
      <c r="C5" s="2">
        <v>0</v>
      </c>
      <c r="D5" s="2">
        <v>0</v>
      </c>
      <c r="E5" s="2">
        <v>0</v>
      </c>
      <c r="F5" s="2">
        <v>0</v>
      </c>
    </row>
    <row r="6" spans="1:6" x14ac:dyDescent="0.2">
      <c r="A6" t="s">
        <v>25</v>
      </c>
      <c r="B6" t="s">
        <v>3</v>
      </c>
      <c r="C6" s="2">
        <v>84088</v>
      </c>
      <c r="D6" s="2">
        <v>141262</v>
      </c>
      <c r="E6" s="2">
        <v>-96091</v>
      </c>
      <c r="F6" s="2">
        <v>129259</v>
      </c>
    </row>
    <row r="7" spans="1:6" x14ac:dyDescent="0.2">
      <c r="A7" t="s">
        <v>26</v>
      </c>
      <c r="B7" t="s">
        <v>27</v>
      </c>
      <c r="C7" s="2">
        <v>56699</v>
      </c>
      <c r="D7" s="2">
        <v>274560</v>
      </c>
      <c r="E7" s="2">
        <v>-182170</v>
      </c>
      <c r="F7" s="2">
        <v>149089</v>
      </c>
    </row>
    <row r="8" spans="1:6" x14ac:dyDescent="0.2">
      <c r="A8" t="s">
        <v>28</v>
      </c>
      <c r="B8" t="s">
        <v>29</v>
      </c>
      <c r="C8" s="2">
        <v>794337</v>
      </c>
      <c r="D8" s="2">
        <v>141770</v>
      </c>
      <c r="E8" s="2">
        <v>-107553</v>
      </c>
      <c r="F8" s="2">
        <v>828554</v>
      </c>
    </row>
    <row r="9" spans="1:6" x14ac:dyDescent="0.2">
      <c r="A9" t="s">
        <v>30</v>
      </c>
      <c r="B9" t="s">
        <v>31</v>
      </c>
      <c r="C9" s="2">
        <v>0</v>
      </c>
      <c r="D9" s="2">
        <v>0</v>
      </c>
      <c r="E9" s="2">
        <v>0</v>
      </c>
      <c r="F9" s="2">
        <v>0</v>
      </c>
    </row>
    <row r="10" spans="1:6" x14ac:dyDescent="0.2">
      <c r="A10" t="s">
        <v>32</v>
      </c>
      <c r="B10" t="s">
        <v>33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">
      <c r="A11" t="s">
        <v>34</v>
      </c>
      <c r="B11" t="s">
        <v>35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">
      <c r="A12" t="s">
        <v>36</v>
      </c>
      <c r="B12" t="s">
        <v>10</v>
      </c>
      <c r="C12" s="2">
        <v>101970</v>
      </c>
      <c r="D12" s="2">
        <v>237931</v>
      </c>
      <c r="E12" s="2">
        <v>0</v>
      </c>
      <c r="F12" s="2">
        <v>339901</v>
      </c>
    </row>
    <row r="13" spans="1:6" x14ac:dyDescent="0.2">
      <c r="A13" t="s">
        <v>37</v>
      </c>
      <c r="B13" t="s">
        <v>38</v>
      </c>
      <c r="C13" s="2">
        <v>108357</v>
      </c>
      <c r="D13" s="2">
        <v>397392</v>
      </c>
      <c r="E13" s="2">
        <v>-1965</v>
      </c>
      <c r="F13" s="2">
        <v>503784</v>
      </c>
    </row>
    <row r="14" spans="1:6" x14ac:dyDescent="0.2">
      <c r="A14" t="s">
        <v>39</v>
      </c>
      <c r="B14" t="s">
        <v>40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">
      <c r="A15" t="s">
        <v>41</v>
      </c>
      <c r="B15" t="s">
        <v>42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">
      <c r="A16" t="s">
        <v>43</v>
      </c>
      <c r="B16" t="s">
        <v>9</v>
      </c>
      <c r="C16" s="2">
        <v>188937</v>
      </c>
      <c r="D16" s="2">
        <v>273211</v>
      </c>
      <c r="E16" s="2">
        <v>-222</v>
      </c>
      <c r="F16" s="2">
        <v>461926</v>
      </c>
    </row>
    <row r="17" spans="1:6" x14ac:dyDescent="0.2">
      <c r="A17" t="s">
        <v>44</v>
      </c>
      <c r="B17" t="s">
        <v>12</v>
      </c>
      <c r="C17" s="2">
        <v>90142</v>
      </c>
      <c r="D17" s="2">
        <v>2816</v>
      </c>
      <c r="E17" s="2">
        <v>-47068</v>
      </c>
      <c r="F17" s="2">
        <v>45890</v>
      </c>
    </row>
    <row r="18" spans="1:6" x14ac:dyDescent="0.2">
      <c r="A18" t="s">
        <v>45</v>
      </c>
      <c r="B18" t="s">
        <v>46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">
      <c r="A19" t="s">
        <v>47</v>
      </c>
      <c r="B19" t="s">
        <v>48</v>
      </c>
      <c r="C19" s="2">
        <v>43687</v>
      </c>
      <c r="D19" s="2">
        <v>91577</v>
      </c>
      <c r="E19" s="2">
        <v>-87979</v>
      </c>
      <c r="F19" s="2">
        <v>47285</v>
      </c>
    </row>
    <row r="20" spans="1:6" x14ac:dyDescent="0.2">
      <c r="A20" t="s">
        <v>49</v>
      </c>
      <c r="B20" t="s">
        <v>50</v>
      </c>
      <c r="C20" s="2">
        <v>4912</v>
      </c>
      <c r="D20" s="2">
        <v>204848</v>
      </c>
      <c r="E20" s="2">
        <v>0</v>
      </c>
      <c r="F20" s="2">
        <v>209760</v>
      </c>
    </row>
    <row r="21" spans="1:6" x14ac:dyDescent="0.2">
      <c r="A21" t="s">
        <v>51</v>
      </c>
      <c r="B21" t="s">
        <v>52</v>
      </c>
      <c r="C21" s="2">
        <v>121830</v>
      </c>
      <c r="D21" s="2">
        <v>109569</v>
      </c>
      <c r="E21" s="2">
        <v>0</v>
      </c>
      <c r="F21" s="2">
        <v>231399</v>
      </c>
    </row>
    <row r="22" spans="1:6" x14ac:dyDescent="0.2">
      <c r="A22" t="s">
        <v>53</v>
      </c>
      <c r="B22" t="s">
        <v>54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">
      <c r="A23" t="s">
        <v>55</v>
      </c>
      <c r="B23" t="s">
        <v>6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">
      <c r="A24" t="s">
        <v>56</v>
      </c>
      <c r="B24" t="s">
        <v>57</v>
      </c>
      <c r="C24" s="2">
        <v>606127</v>
      </c>
      <c r="D24" s="2">
        <v>55121</v>
      </c>
      <c r="E24" s="2">
        <v>-464549</v>
      </c>
      <c r="F24" s="2">
        <v>196699</v>
      </c>
    </row>
    <row r="25" spans="1:6" x14ac:dyDescent="0.2">
      <c r="A25" t="s">
        <v>58</v>
      </c>
      <c r="B25" t="s">
        <v>4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">
      <c r="A26" t="s">
        <v>59</v>
      </c>
      <c r="B26" t="s">
        <v>60</v>
      </c>
      <c r="C26" s="2">
        <v>97314</v>
      </c>
      <c r="D26" s="2">
        <v>490472</v>
      </c>
      <c r="E26" s="2">
        <v>-490472</v>
      </c>
      <c r="F26" s="2">
        <v>97314</v>
      </c>
    </row>
    <row r="27" spans="1:6" x14ac:dyDescent="0.2">
      <c r="A27" t="s">
        <v>61</v>
      </c>
      <c r="B27" t="s">
        <v>62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">
      <c r="A28" t="s">
        <v>63</v>
      </c>
      <c r="B28" t="s">
        <v>64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">
      <c r="A29" t="s">
        <v>65</v>
      </c>
      <c r="B29" t="s">
        <v>66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">
      <c r="A30" t="s">
        <v>67</v>
      </c>
      <c r="B30" t="s">
        <v>68</v>
      </c>
      <c r="C30" s="2">
        <v>0</v>
      </c>
      <c r="D30" s="2">
        <v>97166</v>
      </c>
      <c r="E30" s="2">
        <v>0</v>
      </c>
      <c r="F30" s="2">
        <v>97166</v>
      </c>
    </row>
    <row r="31" spans="1:6" x14ac:dyDescent="0.2">
      <c r="A31" t="s">
        <v>69</v>
      </c>
      <c r="B31" t="s">
        <v>70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">
      <c r="A32" t="s">
        <v>71</v>
      </c>
      <c r="B32" t="s">
        <v>72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">
      <c r="A33" t="s">
        <v>73</v>
      </c>
      <c r="B33" t="s">
        <v>74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">
      <c r="A34" t="s">
        <v>75</v>
      </c>
      <c r="B34" t="s">
        <v>76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">
      <c r="A35" t="s">
        <v>77</v>
      </c>
      <c r="B35" t="s">
        <v>78</v>
      </c>
      <c r="C35" s="2">
        <v>394634</v>
      </c>
      <c r="D35" s="2">
        <v>17739</v>
      </c>
      <c r="E35" s="2">
        <v>-332831</v>
      </c>
      <c r="F35" s="2">
        <v>79542</v>
      </c>
    </row>
    <row r="36" spans="1:6" x14ac:dyDescent="0.2">
      <c r="A36" t="s">
        <v>79</v>
      </c>
      <c r="B36" t="s">
        <v>2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">
      <c r="A37" t="s">
        <v>80</v>
      </c>
      <c r="B37" t="s">
        <v>81</v>
      </c>
      <c r="C37" s="2">
        <v>7072</v>
      </c>
      <c r="D37" s="2">
        <v>104479</v>
      </c>
      <c r="E37" s="2">
        <v>-104479</v>
      </c>
      <c r="F37" s="2">
        <v>7072</v>
      </c>
    </row>
    <row r="38" spans="1:6" x14ac:dyDescent="0.2">
      <c r="A38" t="s">
        <v>82</v>
      </c>
      <c r="B38" t="s">
        <v>8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2">
      <c r="A39" t="s">
        <v>83</v>
      </c>
      <c r="B39" t="s">
        <v>84</v>
      </c>
      <c r="C39" s="2">
        <v>198318</v>
      </c>
      <c r="D39" s="2">
        <v>84993</v>
      </c>
      <c r="E39" s="2">
        <v>0</v>
      </c>
      <c r="F39" s="2">
        <v>283311</v>
      </c>
    </row>
    <row r="40" spans="1:6" x14ac:dyDescent="0.2">
      <c r="A40" t="s">
        <v>85</v>
      </c>
      <c r="B40" t="s">
        <v>86</v>
      </c>
      <c r="C40" s="2">
        <v>117723</v>
      </c>
      <c r="D40" s="2">
        <v>0</v>
      </c>
      <c r="E40" s="2">
        <v>-107668</v>
      </c>
      <c r="F40" s="2">
        <v>10055</v>
      </c>
    </row>
    <row r="41" spans="1:6" x14ac:dyDescent="0.2">
      <c r="A41" t="s">
        <v>87</v>
      </c>
      <c r="B41" t="s">
        <v>1</v>
      </c>
      <c r="C41" s="2">
        <v>102564</v>
      </c>
      <c r="D41" s="2">
        <v>230819</v>
      </c>
      <c r="E41" s="2">
        <v>0</v>
      </c>
      <c r="F41" s="2">
        <v>333383</v>
      </c>
    </row>
    <row r="42" spans="1:6" x14ac:dyDescent="0.2">
      <c r="A42" t="s">
        <v>88</v>
      </c>
      <c r="B42" t="s">
        <v>89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2">
      <c r="A43" t="s">
        <v>90</v>
      </c>
      <c r="B43" t="s">
        <v>91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2">
      <c r="A44" t="s">
        <v>92</v>
      </c>
      <c r="B44" t="s">
        <v>93</v>
      </c>
      <c r="C44" s="2">
        <v>0</v>
      </c>
      <c r="D44" s="2">
        <v>0</v>
      </c>
      <c r="E44" s="2">
        <v>0</v>
      </c>
      <c r="F44" s="2">
        <v>0</v>
      </c>
    </row>
    <row r="45" spans="1:6" x14ac:dyDescent="0.2">
      <c r="A45" t="s">
        <v>94</v>
      </c>
      <c r="B45" t="s">
        <v>95</v>
      </c>
      <c r="C45" s="2">
        <v>0</v>
      </c>
      <c r="D45" s="2">
        <v>0</v>
      </c>
      <c r="E45" s="2">
        <v>0</v>
      </c>
      <c r="F45" s="2">
        <v>0</v>
      </c>
    </row>
    <row r="46" spans="1:6" x14ac:dyDescent="0.2">
      <c r="A46" t="s">
        <v>96</v>
      </c>
      <c r="B46" t="s">
        <v>5</v>
      </c>
      <c r="C46" s="2">
        <v>173365</v>
      </c>
      <c r="D46" s="2">
        <v>716376</v>
      </c>
      <c r="E46" s="2">
        <v>-294236</v>
      </c>
      <c r="F46" s="2">
        <v>595505</v>
      </c>
    </row>
    <row r="47" spans="1:6" x14ac:dyDescent="0.2">
      <c r="A47" t="s">
        <v>97</v>
      </c>
      <c r="B47" t="s">
        <v>98</v>
      </c>
      <c r="C47" s="2">
        <v>0</v>
      </c>
      <c r="D47" s="2">
        <v>0</v>
      </c>
      <c r="E47" s="2">
        <v>0</v>
      </c>
      <c r="F47" s="2">
        <v>0</v>
      </c>
    </row>
    <row r="48" spans="1:6" x14ac:dyDescent="0.2">
      <c r="A48" t="s">
        <v>99</v>
      </c>
      <c r="B48" t="s">
        <v>100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2">
      <c r="A49" t="s">
        <v>101</v>
      </c>
      <c r="B49" t="s">
        <v>7</v>
      </c>
      <c r="C49" s="2">
        <v>106208</v>
      </c>
      <c r="D49" s="2">
        <v>0</v>
      </c>
      <c r="E49" s="2">
        <v>-34185</v>
      </c>
      <c r="F49" s="2">
        <v>72023</v>
      </c>
    </row>
    <row r="50" spans="1:6" x14ac:dyDescent="0.2">
      <c r="A50" t="s">
        <v>102</v>
      </c>
      <c r="B50" t="s">
        <v>103</v>
      </c>
      <c r="C50" s="2">
        <v>162323</v>
      </c>
      <c r="D50" s="2">
        <v>98537</v>
      </c>
      <c r="E50" s="2">
        <v>0</v>
      </c>
      <c r="F50" s="2">
        <v>260860</v>
      </c>
    </row>
    <row r="51" spans="1:6" x14ac:dyDescent="0.2">
      <c r="A51" t="s">
        <v>104</v>
      </c>
      <c r="B51" t="s">
        <v>105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2">
      <c r="A52" t="s">
        <v>106</v>
      </c>
      <c r="B52" t="s">
        <v>11</v>
      </c>
      <c r="C52" s="2">
        <v>222638</v>
      </c>
      <c r="D52" s="2">
        <v>41908</v>
      </c>
      <c r="E52" s="2">
        <v>-69697</v>
      </c>
      <c r="F52" s="2">
        <v>194849</v>
      </c>
    </row>
    <row r="53" spans="1:6" x14ac:dyDescent="0.2">
      <c r="A53" t="s">
        <v>107</v>
      </c>
      <c r="B53" t="s">
        <v>108</v>
      </c>
      <c r="C53" s="2">
        <v>0</v>
      </c>
      <c r="D53" s="2">
        <v>0</v>
      </c>
      <c r="E53" s="2">
        <v>0</v>
      </c>
      <c r="F53" s="2">
        <v>0</v>
      </c>
    </row>
    <row r="54" spans="1:6" x14ac:dyDescent="0.2">
      <c r="A54" t="s">
        <v>160</v>
      </c>
      <c r="C54" s="2">
        <v>3883677</v>
      </c>
      <c r="D54" s="2">
        <v>4003756</v>
      </c>
      <c r="E54" s="2">
        <v>-2436192</v>
      </c>
      <c r="F54" s="2">
        <v>5451241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G31" sqref="G31"/>
    </sheetView>
  </sheetViews>
  <sheetFormatPr baseColWidth="10" defaultRowHeight="16" x14ac:dyDescent="0.2"/>
  <cols>
    <col min="1" max="1" width="13.33203125" bestFit="1" customWidth="1"/>
  </cols>
  <sheetData>
    <row r="1" spans="1:2" x14ac:dyDescent="0.2">
      <c r="A1" t="s">
        <v>189</v>
      </c>
      <c r="B1" s="11">
        <f>(1/100)/1000000</f>
        <v>1E-8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1FEA-F909-4B48-A5D6-142072ACB3EB}">
  <dimension ref="A1:L51"/>
  <sheetViews>
    <sheetView tabSelected="1" workbookViewId="0">
      <selection sqref="A1:XFD1048576"/>
    </sheetView>
  </sheetViews>
  <sheetFormatPr baseColWidth="10" defaultRowHeight="16" x14ac:dyDescent="0.2"/>
  <cols>
    <col min="11" max="12" width="10.83203125" style="117"/>
  </cols>
  <sheetData>
    <row r="1" spans="1:12" x14ac:dyDescent="0.2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s="117" t="s">
        <v>184</v>
      </c>
      <c r="L1" s="117" t="s">
        <v>185</v>
      </c>
    </row>
    <row r="2" spans="1:12" x14ac:dyDescent="0.2">
      <c r="A2" t="s">
        <v>21</v>
      </c>
      <c r="B2" t="s">
        <v>22</v>
      </c>
      <c r="C2">
        <v>1322450</v>
      </c>
      <c r="D2">
        <v>813121</v>
      </c>
      <c r="E2">
        <v>30729</v>
      </c>
      <c r="F2">
        <v>2166300</v>
      </c>
      <c r="G2">
        <v>6</v>
      </c>
      <c r="H2">
        <v>1</v>
      </c>
      <c r="I2">
        <v>0</v>
      </c>
      <c r="J2">
        <v>7</v>
      </c>
      <c r="K2" s="117">
        <v>0.6192489034548605</v>
      </c>
      <c r="L2" s="117">
        <v>0.8571428571428571</v>
      </c>
    </row>
    <row r="3" spans="1:12" x14ac:dyDescent="0.2">
      <c r="A3" t="s">
        <v>23</v>
      </c>
      <c r="B3" t="s">
        <v>24</v>
      </c>
      <c r="C3">
        <v>155088</v>
      </c>
      <c r="D3">
        <v>111019</v>
      </c>
      <c r="E3">
        <v>42091</v>
      </c>
      <c r="F3">
        <v>308198</v>
      </c>
      <c r="G3">
        <v>1</v>
      </c>
      <c r="H3">
        <v>0</v>
      </c>
      <c r="I3">
        <v>0</v>
      </c>
      <c r="J3">
        <v>1</v>
      </c>
      <c r="K3" s="117">
        <v>0.58280315812812145</v>
      </c>
      <c r="L3" s="117">
        <v>1</v>
      </c>
    </row>
    <row r="4" spans="1:12" x14ac:dyDescent="0.2">
      <c r="A4" t="s">
        <v>25</v>
      </c>
      <c r="B4" t="s">
        <v>3</v>
      </c>
      <c r="C4">
        <v>1348466</v>
      </c>
      <c r="D4">
        <v>1175949</v>
      </c>
      <c r="E4">
        <v>16908</v>
      </c>
      <c r="F4">
        <v>2541323</v>
      </c>
      <c r="G4">
        <v>5</v>
      </c>
      <c r="H4">
        <v>4</v>
      </c>
      <c r="I4">
        <v>0</v>
      </c>
      <c r="J4">
        <v>9</v>
      </c>
      <c r="K4" s="117">
        <v>0.53416969872227826</v>
      </c>
      <c r="L4" s="117">
        <v>0.55555555555555558</v>
      </c>
    </row>
    <row r="5" spans="1:12" x14ac:dyDescent="0.2">
      <c r="A5" t="s">
        <v>26</v>
      </c>
      <c r="B5" t="s">
        <v>27</v>
      </c>
      <c r="C5">
        <v>817114</v>
      </c>
      <c r="D5">
        <v>385907</v>
      </c>
      <c r="E5">
        <v>14645</v>
      </c>
      <c r="F5">
        <v>1217666</v>
      </c>
      <c r="G5">
        <v>4</v>
      </c>
      <c r="H5">
        <v>0</v>
      </c>
      <c r="I5">
        <v>0</v>
      </c>
      <c r="J5">
        <v>4</v>
      </c>
      <c r="K5" s="117">
        <v>0.67921840100879372</v>
      </c>
      <c r="L5" s="117">
        <v>1</v>
      </c>
    </row>
    <row r="6" spans="1:12" x14ac:dyDescent="0.2">
      <c r="A6" t="s">
        <v>28</v>
      </c>
      <c r="B6" t="s">
        <v>29</v>
      </c>
      <c r="C6">
        <v>5476370</v>
      </c>
      <c r="D6">
        <v>8766202</v>
      </c>
      <c r="E6">
        <v>0</v>
      </c>
      <c r="F6">
        <v>14242572</v>
      </c>
      <c r="G6">
        <v>14</v>
      </c>
      <c r="H6">
        <v>39</v>
      </c>
      <c r="I6">
        <v>0</v>
      </c>
      <c r="J6">
        <v>53</v>
      </c>
      <c r="K6" s="117">
        <v>0.3845070960497865</v>
      </c>
      <c r="L6" s="117">
        <v>0.26415094339622641</v>
      </c>
    </row>
    <row r="7" spans="1:12" x14ac:dyDescent="0.2">
      <c r="A7" t="s">
        <v>30</v>
      </c>
      <c r="B7" t="s">
        <v>31</v>
      </c>
      <c r="C7">
        <v>1288618</v>
      </c>
      <c r="D7">
        <v>1263791</v>
      </c>
      <c r="E7">
        <v>149029</v>
      </c>
      <c r="F7">
        <v>2701438</v>
      </c>
      <c r="G7">
        <v>4</v>
      </c>
      <c r="H7">
        <v>3</v>
      </c>
      <c r="I7">
        <v>0</v>
      </c>
      <c r="J7">
        <v>7</v>
      </c>
      <c r="K7" s="117">
        <v>0.50486344469087829</v>
      </c>
      <c r="L7" s="117">
        <v>0.5714285714285714</v>
      </c>
    </row>
    <row r="8" spans="1:12" x14ac:dyDescent="0.2">
      <c r="A8" t="s">
        <v>32</v>
      </c>
      <c r="B8" t="s">
        <v>33</v>
      </c>
      <c r="C8">
        <v>558162</v>
      </c>
      <c r="D8">
        <v>916815</v>
      </c>
      <c r="E8">
        <v>100206</v>
      </c>
      <c r="F8">
        <v>1575183</v>
      </c>
      <c r="G8">
        <v>0</v>
      </c>
      <c r="H8">
        <v>5</v>
      </c>
      <c r="I8">
        <v>0</v>
      </c>
      <c r="J8">
        <v>5</v>
      </c>
      <c r="K8" s="117">
        <v>0.37842081605340289</v>
      </c>
      <c r="L8" s="117">
        <v>0</v>
      </c>
    </row>
    <row r="9" spans="1:12" x14ac:dyDescent="0.2">
      <c r="A9" t="s">
        <v>34</v>
      </c>
      <c r="B9" t="s">
        <v>35</v>
      </c>
      <c r="C9">
        <v>172301</v>
      </c>
      <c r="D9">
        <v>233554</v>
      </c>
      <c r="E9">
        <v>14762</v>
      </c>
      <c r="F9">
        <v>420617</v>
      </c>
      <c r="G9">
        <v>0</v>
      </c>
      <c r="H9">
        <v>1</v>
      </c>
      <c r="I9">
        <v>0</v>
      </c>
      <c r="J9">
        <v>1</v>
      </c>
      <c r="K9" s="117">
        <v>0.42453832033608063</v>
      </c>
      <c r="L9" s="117">
        <v>0</v>
      </c>
    </row>
    <row r="10" spans="1:12" x14ac:dyDescent="0.2">
      <c r="A10" t="s">
        <v>36</v>
      </c>
      <c r="B10" t="s">
        <v>10</v>
      </c>
      <c r="C10">
        <v>4835600</v>
      </c>
      <c r="D10">
        <v>4222981</v>
      </c>
      <c r="E10">
        <v>118746</v>
      </c>
      <c r="F10">
        <v>9177327</v>
      </c>
      <c r="G10">
        <v>16</v>
      </c>
      <c r="H10">
        <v>11</v>
      </c>
      <c r="I10">
        <v>0</v>
      </c>
      <c r="J10">
        <v>27</v>
      </c>
      <c r="K10" s="117">
        <v>0.53381429166444505</v>
      </c>
      <c r="L10" s="117">
        <v>0.59259259259259256</v>
      </c>
    </row>
    <row r="11" spans="1:12" x14ac:dyDescent="0.2">
      <c r="A11" t="s">
        <v>37</v>
      </c>
      <c r="B11" t="s">
        <v>38</v>
      </c>
      <c r="C11">
        <v>2380817</v>
      </c>
      <c r="D11">
        <v>1895829</v>
      </c>
      <c r="E11">
        <v>0</v>
      </c>
      <c r="F11">
        <v>4276646</v>
      </c>
      <c r="G11">
        <v>10</v>
      </c>
      <c r="H11">
        <v>4</v>
      </c>
      <c r="I11">
        <v>0</v>
      </c>
      <c r="J11">
        <v>14</v>
      </c>
      <c r="K11" s="117">
        <v>0.55670191079645126</v>
      </c>
      <c r="L11" s="117">
        <v>0.7142857142857143</v>
      </c>
    </row>
    <row r="12" spans="1:12" x14ac:dyDescent="0.2">
      <c r="A12" t="s">
        <v>39</v>
      </c>
      <c r="B12" t="s">
        <v>40</v>
      </c>
      <c r="C12">
        <v>85626</v>
      </c>
      <c r="D12">
        <v>316265</v>
      </c>
      <c r="E12">
        <v>35773</v>
      </c>
      <c r="F12">
        <v>437664</v>
      </c>
      <c r="G12">
        <v>0</v>
      </c>
      <c r="H12">
        <v>2</v>
      </c>
      <c r="I12">
        <v>0</v>
      </c>
      <c r="J12">
        <v>2</v>
      </c>
      <c r="K12" s="117">
        <v>0.21305776939518425</v>
      </c>
      <c r="L12" s="117">
        <v>0</v>
      </c>
    </row>
    <row r="13" spans="1:12" x14ac:dyDescent="0.2">
      <c r="A13" t="s">
        <v>41</v>
      </c>
      <c r="B13" t="s">
        <v>42</v>
      </c>
      <c r="C13">
        <v>447544</v>
      </c>
      <c r="D13">
        <v>208992</v>
      </c>
      <c r="E13">
        <v>25058</v>
      </c>
      <c r="F13">
        <v>681594</v>
      </c>
      <c r="G13">
        <v>2</v>
      </c>
      <c r="H13">
        <v>0</v>
      </c>
      <c r="I13">
        <v>0</v>
      </c>
      <c r="J13">
        <v>2</v>
      </c>
      <c r="K13" s="117">
        <v>0.68167472918469052</v>
      </c>
      <c r="L13" s="117">
        <v>1</v>
      </c>
    </row>
    <row r="14" spans="1:12" x14ac:dyDescent="0.2">
      <c r="A14" t="s">
        <v>43</v>
      </c>
      <c r="B14" t="s">
        <v>9</v>
      </c>
      <c r="C14">
        <v>2586373</v>
      </c>
      <c r="D14">
        <v>3083747</v>
      </c>
      <c r="E14">
        <v>33573</v>
      </c>
      <c r="F14">
        <v>5703693</v>
      </c>
      <c r="G14">
        <v>7</v>
      </c>
      <c r="H14">
        <v>11</v>
      </c>
      <c r="I14">
        <v>0</v>
      </c>
      <c r="J14">
        <v>18</v>
      </c>
      <c r="K14" s="117">
        <v>0.45614078714383471</v>
      </c>
      <c r="L14" s="117">
        <v>0.3888888888888889</v>
      </c>
    </row>
    <row r="15" spans="1:12" x14ac:dyDescent="0.2">
      <c r="A15" t="s">
        <v>44</v>
      </c>
      <c r="B15" t="s">
        <v>12</v>
      </c>
      <c r="C15">
        <v>1533131</v>
      </c>
      <c r="D15">
        <v>1055717</v>
      </c>
      <c r="E15">
        <v>115409</v>
      </c>
      <c r="F15">
        <v>2704257</v>
      </c>
      <c r="G15">
        <v>7</v>
      </c>
      <c r="H15">
        <v>2</v>
      </c>
      <c r="I15">
        <v>0</v>
      </c>
      <c r="J15">
        <v>9</v>
      </c>
      <c r="K15" s="117">
        <v>0.59220587689968662</v>
      </c>
      <c r="L15" s="117">
        <v>0.77777777777777779</v>
      </c>
    </row>
    <row r="16" spans="1:12" x14ac:dyDescent="0.2">
      <c r="A16" t="s">
        <v>45</v>
      </c>
      <c r="B16" t="s">
        <v>46</v>
      </c>
      <c r="C16">
        <v>813153</v>
      </c>
      <c r="D16">
        <v>673969</v>
      </c>
      <c r="E16">
        <v>28433</v>
      </c>
      <c r="F16">
        <v>1515555</v>
      </c>
      <c r="G16">
        <v>3</v>
      </c>
      <c r="H16">
        <v>1</v>
      </c>
      <c r="I16">
        <v>0</v>
      </c>
      <c r="J16">
        <v>4</v>
      </c>
      <c r="K16" s="117">
        <v>0.54679642961371022</v>
      </c>
      <c r="L16" s="117">
        <v>0.75</v>
      </c>
    </row>
    <row r="17" spans="1:12" x14ac:dyDescent="0.2">
      <c r="A17" t="s">
        <v>47</v>
      </c>
      <c r="B17" t="s">
        <v>48</v>
      </c>
      <c r="C17">
        <v>737927</v>
      </c>
      <c r="D17">
        <v>409212</v>
      </c>
      <c r="E17">
        <v>73882</v>
      </c>
      <c r="F17">
        <v>1221021</v>
      </c>
      <c r="G17">
        <v>4</v>
      </c>
      <c r="H17">
        <v>0</v>
      </c>
      <c r="I17">
        <v>0</v>
      </c>
      <c r="J17">
        <v>4</v>
      </c>
      <c r="K17" s="117">
        <v>0.64327601101523002</v>
      </c>
      <c r="L17" s="117">
        <v>1</v>
      </c>
    </row>
    <row r="18" spans="1:12" x14ac:dyDescent="0.2">
      <c r="A18" t="s">
        <v>49</v>
      </c>
      <c r="B18" t="s">
        <v>50</v>
      </c>
      <c r="C18">
        <v>1253052</v>
      </c>
      <c r="D18">
        <v>721752</v>
      </c>
      <c r="E18">
        <v>332</v>
      </c>
      <c r="F18">
        <v>1975136</v>
      </c>
      <c r="G18">
        <v>5</v>
      </c>
      <c r="H18">
        <v>1</v>
      </c>
      <c r="I18">
        <v>0</v>
      </c>
      <c r="J18">
        <v>6</v>
      </c>
      <c r="K18" s="117">
        <v>0.63451967891497085</v>
      </c>
      <c r="L18" s="117">
        <v>0.83333333333333337</v>
      </c>
    </row>
    <row r="19" spans="1:12" x14ac:dyDescent="0.2">
      <c r="A19" t="s">
        <v>51</v>
      </c>
      <c r="B19" t="s">
        <v>52</v>
      </c>
      <c r="C19">
        <v>1299373</v>
      </c>
      <c r="D19">
        <v>639619</v>
      </c>
      <c r="E19">
        <v>41428</v>
      </c>
      <c r="F19">
        <v>1980420</v>
      </c>
      <c r="G19">
        <v>5</v>
      </c>
      <c r="H19">
        <v>1</v>
      </c>
      <c r="I19">
        <v>0</v>
      </c>
      <c r="J19">
        <v>6</v>
      </c>
      <c r="K19" s="117">
        <v>0.6701280871710662</v>
      </c>
      <c r="L19" s="117">
        <v>0.83333333333333337</v>
      </c>
    </row>
    <row r="20" spans="1:12" x14ac:dyDescent="0.2">
      <c r="A20" t="s">
        <v>53</v>
      </c>
      <c r="B20" t="s">
        <v>54</v>
      </c>
      <c r="C20">
        <v>357447</v>
      </c>
      <c r="D20">
        <v>386627</v>
      </c>
      <c r="E20">
        <v>27754</v>
      </c>
      <c r="F20">
        <v>771828</v>
      </c>
      <c r="G20">
        <v>1</v>
      </c>
      <c r="H20">
        <v>1</v>
      </c>
      <c r="I20">
        <v>0</v>
      </c>
      <c r="J20">
        <v>2</v>
      </c>
      <c r="K20" s="117">
        <v>0.48039173523063566</v>
      </c>
      <c r="L20" s="117">
        <v>0.5</v>
      </c>
    </row>
    <row r="21" spans="1:12" x14ac:dyDescent="0.2">
      <c r="A21" t="s">
        <v>55</v>
      </c>
      <c r="B21" t="s">
        <v>6</v>
      </c>
      <c r="C21">
        <v>962088</v>
      </c>
      <c r="D21">
        <v>1636200</v>
      </c>
      <c r="E21">
        <v>109457</v>
      </c>
      <c r="F21">
        <v>2707745</v>
      </c>
      <c r="G21">
        <v>1</v>
      </c>
      <c r="H21">
        <v>7</v>
      </c>
      <c r="I21">
        <v>0</v>
      </c>
      <c r="J21">
        <v>8</v>
      </c>
      <c r="K21" s="117">
        <v>0.37027765975134397</v>
      </c>
      <c r="L21" s="117">
        <v>0.125</v>
      </c>
    </row>
    <row r="22" spans="1:12" x14ac:dyDescent="0.2">
      <c r="A22" t="s">
        <v>56</v>
      </c>
      <c r="B22" t="s">
        <v>57</v>
      </c>
      <c r="C22">
        <v>1057248</v>
      </c>
      <c r="D22">
        <v>2399639</v>
      </c>
      <c r="E22">
        <v>118613</v>
      </c>
      <c r="F22">
        <v>3575500</v>
      </c>
      <c r="G22">
        <v>0</v>
      </c>
      <c r="H22">
        <v>9</v>
      </c>
      <c r="I22">
        <v>0</v>
      </c>
      <c r="J22">
        <v>9</v>
      </c>
      <c r="K22" s="117">
        <v>0.30583817174237976</v>
      </c>
      <c r="L22" s="117">
        <v>0</v>
      </c>
    </row>
    <row r="23" spans="1:12" x14ac:dyDescent="0.2">
      <c r="A23" t="s">
        <v>58</v>
      </c>
      <c r="B23" t="s">
        <v>4</v>
      </c>
      <c r="C23">
        <v>2243402</v>
      </c>
      <c r="D23">
        <v>2193980</v>
      </c>
      <c r="E23">
        <v>233523</v>
      </c>
      <c r="F23">
        <v>4670905</v>
      </c>
      <c r="G23">
        <v>9</v>
      </c>
      <c r="H23">
        <v>5</v>
      </c>
      <c r="I23">
        <v>0</v>
      </c>
      <c r="J23">
        <v>14</v>
      </c>
      <c r="K23" s="117">
        <v>0.50556882413999971</v>
      </c>
      <c r="L23" s="117">
        <v>0.6428571428571429</v>
      </c>
    </row>
    <row r="24" spans="1:12" x14ac:dyDescent="0.2">
      <c r="A24" t="s">
        <v>59</v>
      </c>
      <c r="B24" t="s">
        <v>60</v>
      </c>
      <c r="C24">
        <v>1431993</v>
      </c>
      <c r="D24">
        <v>1925031</v>
      </c>
      <c r="E24">
        <v>-399321</v>
      </c>
      <c r="F24">
        <v>2957703</v>
      </c>
      <c r="G24">
        <v>3</v>
      </c>
      <c r="H24">
        <v>5</v>
      </c>
      <c r="I24">
        <v>0</v>
      </c>
      <c r="J24">
        <v>8</v>
      </c>
      <c r="K24" s="117">
        <v>0.42656620864194</v>
      </c>
      <c r="L24" s="117">
        <v>0.375</v>
      </c>
    </row>
    <row r="25" spans="1:12" x14ac:dyDescent="0.2">
      <c r="A25" t="s">
        <v>61</v>
      </c>
      <c r="B25" t="s">
        <v>62</v>
      </c>
      <c r="C25">
        <v>680810</v>
      </c>
      <c r="D25">
        <v>449896</v>
      </c>
      <c r="E25">
        <v>51567</v>
      </c>
      <c r="F25">
        <v>1182273</v>
      </c>
      <c r="G25">
        <v>3</v>
      </c>
      <c r="H25">
        <v>1</v>
      </c>
      <c r="I25">
        <v>0</v>
      </c>
      <c r="J25">
        <v>4</v>
      </c>
      <c r="K25" s="117">
        <v>0.60211053978664653</v>
      </c>
      <c r="L25" s="117">
        <v>0.75</v>
      </c>
    </row>
    <row r="26" spans="1:12" x14ac:dyDescent="0.2">
      <c r="A26" t="s">
        <v>63</v>
      </c>
      <c r="B26" t="s">
        <v>64</v>
      </c>
      <c r="C26">
        <v>1600524</v>
      </c>
      <c r="D26">
        <v>1041306</v>
      </c>
      <c r="E26">
        <v>108249</v>
      </c>
      <c r="F26">
        <v>2750079</v>
      </c>
      <c r="G26">
        <v>6</v>
      </c>
      <c r="H26">
        <v>2</v>
      </c>
      <c r="I26">
        <v>0</v>
      </c>
      <c r="J26">
        <v>8</v>
      </c>
      <c r="K26" s="117">
        <v>0.60583913423649516</v>
      </c>
      <c r="L26" s="117">
        <v>0.75</v>
      </c>
    </row>
    <row r="27" spans="1:12" x14ac:dyDescent="0.2">
      <c r="A27" t="s">
        <v>65</v>
      </c>
      <c r="B27" t="s">
        <v>66</v>
      </c>
      <c r="C27">
        <v>285358</v>
      </c>
      <c r="D27">
        <v>205919</v>
      </c>
      <c r="E27">
        <v>16554</v>
      </c>
      <c r="F27">
        <v>507831</v>
      </c>
      <c r="G27">
        <v>1</v>
      </c>
      <c r="H27">
        <v>0</v>
      </c>
      <c r="I27">
        <v>0</v>
      </c>
      <c r="J27">
        <v>1</v>
      </c>
      <c r="K27" s="117">
        <v>0.58084950038369387</v>
      </c>
      <c r="L27" s="117">
        <v>1</v>
      </c>
    </row>
    <row r="28" spans="1:12" x14ac:dyDescent="0.2">
      <c r="A28" t="s">
        <v>67</v>
      </c>
      <c r="B28" t="s">
        <v>68</v>
      </c>
      <c r="C28">
        <v>557557</v>
      </c>
      <c r="D28">
        <v>318235</v>
      </c>
      <c r="E28">
        <v>9640</v>
      </c>
      <c r="F28">
        <v>885432</v>
      </c>
      <c r="G28">
        <v>3</v>
      </c>
      <c r="H28">
        <v>0</v>
      </c>
      <c r="I28">
        <v>0</v>
      </c>
      <c r="J28">
        <v>3</v>
      </c>
      <c r="K28" s="117">
        <v>0.63663175731223853</v>
      </c>
      <c r="L28" s="117">
        <v>1</v>
      </c>
    </row>
    <row r="29" spans="1:12" x14ac:dyDescent="0.2">
      <c r="A29" t="s">
        <v>69</v>
      </c>
      <c r="B29" t="s">
        <v>70</v>
      </c>
      <c r="C29">
        <v>498104</v>
      </c>
      <c r="D29">
        <v>508113</v>
      </c>
      <c r="E29">
        <v>72280</v>
      </c>
      <c r="F29">
        <v>1078497</v>
      </c>
      <c r="G29">
        <v>1</v>
      </c>
      <c r="H29">
        <v>3</v>
      </c>
      <c r="I29">
        <v>0</v>
      </c>
      <c r="J29">
        <v>4</v>
      </c>
      <c r="K29" s="117">
        <v>0.49502642074224545</v>
      </c>
      <c r="L29" s="117">
        <v>0.25</v>
      </c>
    </row>
    <row r="30" spans="1:12" x14ac:dyDescent="0.2">
      <c r="A30" t="s">
        <v>71</v>
      </c>
      <c r="B30" t="s">
        <v>72</v>
      </c>
      <c r="C30">
        <v>316001</v>
      </c>
      <c r="D30">
        <v>336451</v>
      </c>
      <c r="E30">
        <v>64041</v>
      </c>
      <c r="F30">
        <v>716493</v>
      </c>
      <c r="G30">
        <v>0</v>
      </c>
      <c r="H30">
        <v>2</v>
      </c>
      <c r="I30">
        <v>0</v>
      </c>
      <c r="J30">
        <v>2</v>
      </c>
      <c r="K30" s="117">
        <v>0.48432834905862809</v>
      </c>
      <c r="L30" s="117">
        <v>0</v>
      </c>
    </row>
    <row r="31" spans="1:12" x14ac:dyDescent="0.2">
      <c r="A31" t="s">
        <v>73</v>
      </c>
      <c r="B31" t="s">
        <v>74</v>
      </c>
      <c r="C31">
        <v>1541631</v>
      </c>
      <c r="D31">
        <v>1821620</v>
      </c>
      <c r="E31">
        <v>100060</v>
      </c>
      <c r="F31">
        <v>3463311</v>
      </c>
      <c r="G31">
        <v>5</v>
      </c>
      <c r="H31">
        <v>7</v>
      </c>
      <c r="I31">
        <v>0</v>
      </c>
      <c r="J31">
        <v>12</v>
      </c>
      <c r="K31" s="117">
        <v>0.45837524466654439</v>
      </c>
      <c r="L31" s="117">
        <v>0.41666666666666669</v>
      </c>
    </row>
    <row r="32" spans="1:12" x14ac:dyDescent="0.2">
      <c r="A32" t="s">
        <v>75</v>
      </c>
      <c r="B32" t="s">
        <v>76</v>
      </c>
      <c r="C32">
        <v>343124</v>
      </c>
      <c r="D32">
        <v>436932</v>
      </c>
      <c r="E32">
        <v>70</v>
      </c>
      <c r="F32">
        <v>780126</v>
      </c>
      <c r="G32">
        <v>1</v>
      </c>
      <c r="H32">
        <v>2</v>
      </c>
      <c r="I32">
        <v>0</v>
      </c>
      <c r="J32">
        <v>3</v>
      </c>
      <c r="K32" s="117">
        <v>0.43987098362168869</v>
      </c>
      <c r="L32" s="117">
        <v>0.33333333333333331</v>
      </c>
    </row>
    <row r="33" spans="1:12" x14ac:dyDescent="0.2">
      <c r="A33" t="s">
        <v>77</v>
      </c>
      <c r="B33" t="s">
        <v>78</v>
      </c>
      <c r="C33">
        <v>2535551</v>
      </c>
      <c r="D33">
        <v>4219939</v>
      </c>
      <c r="E33">
        <v>1124413</v>
      </c>
      <c r="F33">
        <v>7879903</v>
      </c>
      <c r="G33">
        <v>9</v>
      </c>
      <c r="H33">
        <v>18</v>
      </c>
      <c r="I33">
        <v>0</v>
      </c>
      <c r="J33">
        <v>27</v>
      </c>
      <c r="K33" s="117">
        <v>0.37533191522746684</v>
      </c>
      <c r="L33" s="117">
        <v>0.33333333333333331</v>
      </c>
    </row>
    <row r="34" spans="1:12" x14ac:dyDescent="0.2">
      <c r="A34" t="s">
        <v>79</v>
      </c>
      <c r="B34" t="s">
        <v>2</v>
      </c>
      <c r="C34">
        <v>2447326</v>
      </c>
      <c r="D34">
        <v>2142661</v>
      </c>
      <c r="E34">
        <v>8471</v>
      </c>
      <c r="F34">
        <v>4598458</v>
      </c>
      <c r="G34">
        <v>10</v>
      </c>
      <c r="H34">
        <v>3</v>
      </c>
      <c r="I34">
        <v>0</v>
      </c>
      <c r="J34">
        <v>13</v>
      </c>
      <c r="K34" s="117">
        <v>0.53318800249325327</v>
      </c>
      <c r="L34" s="117">
        <v>0.76923076923076927</v>
      </c>
    </row>
    <row r="35" spans="1:12" x14ac:dyDescent="0.2">
      <c r="A35" t="s">
        <v>80</v>
      </c>
      <c r="B35" t="s">
        <v>81</v>
      </c>
      <c r="C35">
        <v>241052</v>
      </c>
      <c r="D35">
        <v>184856</v>
      </c>
      <c r="E35">
        <v>-80377</v>
      </c>
      <c r="F35">
        <v>345531</v>
      </c>
      <c r="G35">
        <v>1</v>
      </c>
      <c r="H35">
        <v>0</v>
      </c>
      <c r="I35">
        <v>0</v>
      </c>
      <c r="J35">
        <v>1</v>
      </c>
      <c r="K35" s="117">
        <v>0.56597199395174547</v>
      </c>
      <c r="L35" s="117">
        <v>1</v>
      </c>
    </row>
    <row r="36" spans="1:12" x14ac:dyDescent="0.2">
      <c r="A36" t="s">
        <v>82</v>
      </c>
      <c r="B36" t="s">
        <v>8</v>
      </c>
      <c r="C36">
        <v>2996017</v>
      </c>
      <c r="D36">
        <v>2154523</v>
      </c>
      <c r="E36">
        <v>67815</v>
      </c>
      <c r="F36">
        <v>5218355</v>
      </c>
      <c r="G36">
        <v>12</v>
      </c>
      <c r="H36">
        <v>4</v>
      </c>
      <c r="I36">
        <v>0</v>
      </c>
      <c r="J36">
        <v>16</v>
      </c>
      <c r="K36" s="117">
        <v>0.58168988106101494</v>
      </c>
      <c r="L36" s="117">
        <v>0.75</v>
      </c>
    </row>
    <row r="37" spans="1:12" x14ac:dyDescent="0.2">
      <c r="A37" t="s">
        <v>83</v>
      </c>
      <c r="B37" t="s">
        <v>84</v>
      </c>
      <c r="C37">
        <v>980009</v>
      </c>
      <c r="D37">
        <v>390215</v>
      </c>
      <c r="E37">
        <v>46331</v>
      </c>
      <c r="F37">
        <v>1416555</v>
      </c>
      <c r="G37">
        <v>5</v>
      </c>
      <c r="H37">
        <v>0</v>
      </c>
      <c r="I37">
        <v>0</v>
      </c>
      <c r="J37">
        <v>5</v>
      </c>
      <c r="K37" s="117">
        <v>0.71521809572741391</v>
      </c>
      <c r="L37" s="117">
        <v>1</v>
      </c>
    </row>
    <row r="38" spans="1:12" x14ac:dyDescent="0.2">
      <c r="A38" t="s">
        <v>85</v>
      </c>
      <c r="B38" t="s">
        <v>86</v>
      </c>
      <c r="C38">
        <v>848617</v>
      </c>
      <c r="D38">
        <v>1026851</v>
      </c>
      <c r="E38">
        <v>46452</v>
      </c>
      <c r="F38">
        <v>1921920</v>
      </c>
      <c r="G38">
        <v>1</v>
      </c>
      <c r="H38">
        <v>4</v>
      </c>
      <c r="I38">
        <v>0</v>
      </c>
      <c r="J38">
        <v>5</v>
      </c>
      <c r="K38" s="117">
        <v>0.45248279362804378</v>
      </c>
      <c r="L38" s="117">
        <v>0.2</v>
      </c>
    </row>
    <row r="39" spans="1:12" x14ac:dyDescent="0.2">
      <c r="A39" t="s">
        <v>87</v>
      </c>
      <c r="B39" t="s">
        <v>1</v>
      </c>
      <c r="C39">
        <v>3199140</v>
      </c>
      <c r="D39">
        <v>2855976</v>
      </c>
      <c r="E39">
        <v>22245</v>
      </c>
      <c r="F39">
        <v>6077361</v>
      </c>
      <c r="G39">
        <v>13</v>
      </c>
      <c r="H39">
        <v>5</v>
      </c>
      <c r="I39">
        <v>0</v>
      </c>
      <c r="J39">
        <v>18</v>
      </c>
      <c r="K39" s="117">
        <v>0.52833669908223058</v>
      </c>
      <c r="L39" s="117">
        <v>0.72222222222222221</v>
      </c>
    </row>
    <row r="40" spans="1:12" x14ac:dyDescent="0.2">
      <c r="A40" t="s">
        <v>88</v>
      </c>
      <c r="B40" t="s">
        <v>89</v>
      </c>
      <c r="C40">
        <v>141324</v>
      </c>
      <c r="D40">
        <v>263642</v>
      </c>
      <c r="E40">
        <v>26553</v>
      </c>
      <c r="F40">
        <v>431519</v>
      </c>
      <c r="G40">
        <v>0</v>
      </c>
      <c r="H40">
        <v>2</v>
      </c>
      <c r="I40">
        <v>0</v>
      </c>
      <c r="J40">
        <v>2</v>
      </c>
      <c r="K40" s="117">
        <v>0.34897744502007577</v>
      </c>
      <c r="L40" s="117">
        <v>0</v>
      </c>
    </row>
    <row r="41" spans="1:12" x14ac:dyDescent="0.2">
      <c r="A41" t="s">
        <v>90</v>
      </c>
      <c r="B41" t="s">
        <v>91</v>
      </c>
      <c r="C41">
        <v>1177365</v>
      </c>
      <c r="D41">
        <v>767627</v>
      </c>
      <c r="E41">
        <v>66754</v>
      </c>
      <c r="F41">
        <v>2011746</v>
      </c>
      <c r="G41">
        <v>6</v>
      </c>
      <c r="H41">
        <v>1</v>
      </c>
      <c r="I41">
        <v>0</v>
      </c>
      <c r="J41">
        <v>7</v>
      </c>
      <c r="K41" s="117">
        <v>0.60533153863871936</v>
      </c>
      <c r="L41" s="117">
        <v>0.8571428571428571</v>
      </c>
    </row>
    <row r="42" spans="1:12" x14ac:dyDescent="0.2">
      <c r="A42" t="s">
        <v>92</v>
      </c>
      <c r="B42" t="s">
        <v>93</v>
      </c>
      <c r="C42">
        <v>237163</v>
      </c>
      <c r="D42">
        <v>132810</v>
      </c>
      <c r="E42">
        <v>0</v>
      </c>
      <c r="F42">
        <v>369973</v>
      </c>
      <c r="G42">
        <v>1</v>
      </c>
      <c r="H42">
        <v>0</v>
      </c>
      <c r="I42">
        <v>0</v>
      </c>
      <c r="J42">
        <v>1</v>
      </c>
      <c r="K42" s="117">
        <v>0.64102785878969548</v>
      </c>
      <c r="L42" s="117">
        <v>1</v>
      </c>
    </row>
    <row r="43" spans="1:12" x14ac:dyDescent="0.2">
      <c r="A43" t="s">
        <v>94</v>
      </c>
      <c r="B43" t="s">
        <v>95</v>
      </c>
      <c r="C43">
        <v>1493740</v>
      </c>
      <c r="D43">
        <v>814181</v>
      </c>
      <c r="E43">
        <v>83140</v>
      </c>
      <c r="F43">
        <v>2391061</v>
      </c>
      <c r="G43">
        <v>7</v>
      </c>
      <c r="H43">
        <v>2</v>
      </c>
      <c r="I43">
        <v>0</v>
      </c>
      <c r="J43">
        <v>9</v>
      </c>
      <c r="K43" s="117">
        <v>0.64722319351485602</v>
      </c>
      <c r="L43" s="117">
        <v>0.77777777777777779</v>
      </c>
    </row>
    <row r="44" spans="1:12" x14ac:dyDescent="0.2">
      <c r="A44" t="s">
        <v>96</v>
      </c>
      <c r="B44" t="s">
        <v>5</v>
      </c>
      <c r="C44">
        <v>5050970</v>
      </c>
      <c r="D44">
        <v>3876911</v>
      </c>
      <c r="E44">
        <v>196150</v>
      </c>
      <c r="F44">
        <v>9124031</v>
      </c>
      <c r="G44">
        <v>25</v>
      </c>
      <c r="H44">
        <v>11</v>
      </c>
      <c r="I44">
        <v>0</v>
      </c>
      <c r="J44">
        <v>36</v>
      </c>
      <c r="K44" s="117">
        <v>0.56575238850069798</v>
      </c>
      <c r="L44" s="117">
        <v>0.69444444444444442</v>
      </c>
    </row>
    <row r="45" spans="1:12" x14ac:dyDescent="0.2">
      <c r="A45" t="s">
        <v>97</v>
      </c>
      <c r="B45" t="s">
        <v>98</v>
      </c>
      <c r="C45">
        <v>710635</v>
      </c>
      <c r="D45">
        <v>356287</v>
      </c>
      <c r="E45">
        <v>47222</v>
      </c>
      <c r="F45">
        <v>1114144</v>
      </c>
      <c r="G45">
        <v>4</v>
      </c>
      <c r="H45">
        <v>0</v>
      </c>
      <c r="I45">
        <v>0</v>
      </c>
      <c r="J45">
        <v>4</v>
      </c>
      <c r="K45" s="117">
        <v>0.66606087417824356</v>
      </c>
      <c r="L45" s="117">
        <v>1</v>
      </c>
    </row>
    <row r="46" spans="1:12" x14ac:dyDescent="0.2">
      <c r="A46" t="s">
        <v>99</v>
      </c>
      <c r="B46" t="s">
        <v>100</v>
      </c>
      <c r="C46">
        <v>0</v>
      </c>
      <c r="D46">
        <v>264414</v>
      </c>
      <c r="E46">
        <v>56053</v>
      </c>
      <c r="F46">
        <v>320467</v>
      </c>
      <c r="G46">
        <v>0</v>
      </c>
      <c r="H46">
        <v>1</v>
      </c>
      <c r="I46">
        <v>0</v>
      </c>
      <c r="J46">
        <v>1</v>
      </c>
      <c r="K46" s="117">
        <v>0</v>
      </c>
      <c r="L46" s="117">
        <v>0</v>
      </c>
    </row>
    <row r="47" spans="1:12" x14ac:dyDescent="0.2">
      <c r="A47" t="s">
        <v>101</v>
      </c>
      <c r="B47" t="s">
        <v>7</v>
      </c>
      <c r="C47">
        <v>1949218</v>
      </c>
      <c r="D47">
        <v>1859426</v>
      </c>
      <c r="E47">
        <v>44947</v>
      </c>
      <c r="F47">
        <v>3853591</v>
      </c>
      <c r="G47">
        <v>7</v>
      </c>
      <c r="H47">
        <v>4</v>
      </c>
      <c r="I47">
        <v>0</v>
      </c>
      <c r="J47">
        <v>11</v>
      </c>
      <c r="K47" s="117">
        <v>0.51178792242068305</v>
      </c>
      <c r="L47" s="117">
        <v>0.63636363636363635</v>
      </c>
    </row>
    <row r="48" spans="1:12" x14ac:dyDescent="0.2">
      <c r="A48" t="s">
        <v>102</v>
      </c>
      <c r="B48" t="s">
        <v>103</v>
      </c>
      <c r="C48">
        <v>1567213</v>
      </c>
      <c r="D48">
        <v>1834682</v>
      </c>
      <c r="E48">
        <v>0</v>
      </c>
      <c r="F48">
        <v>3401895</v>
      </c>
      <c r="G48">
        <v>4</v>
      </c>
      <c r="H48">
        <v>6</v>
      </c>
      <c r="I48">
        <v>0</v>
      </c>
      <c r="J48">
        <v>10</v>
      </c>
      <c r="K48" s="117">
        <v>0.46068823405778248</v>
      </c>
      <c r="L48" s="117">
        <v>0.4</v>
      </c>
    </row>
    <row r="49" spans="1:12" x14ac:dyDescent="0.2">
      <c r="A49" t="s">
        <v>104</v>
      </c>
      <c r="B49" t="s">
        <v>105</v>
      </c>
      <c r="C49">
        <v>445017</v>
      </c>
      <c r="D49">
        <v>224449</v>
      </c>
      <c r="E49">
        <v>16883</v>
      </c>
      <c r="F49">
        <v>686349</v>
      </c>
      <c r="G49">
        <v>3</v>
      </c>
      <c r="H49">
        <v>0</v>
      </c>
      <c r="I49">
        <v>0</v>
      </c>
      <c r="J49">
        <v>3</v>
      </c>
      <c r="K49" s="117">
        <v>0.66473428075510932</v>
      </c>
      <c r="L49" s="117">
        <v>1</v>
      </c>
    </row>
    <row r="50" spans="1:12" x14ac:dyDescent="0.2">
      <c r="A50" t="s">
        <v>106</v>
      </c>
      <c r="B50" t="s">
        <v>11</v>
      </c>
      <c r="C50">
        <v>1492917</v>
      </c>
      <c r="D50">
        <v>1421904</v>
      </c>
      <c r="E50">
        <v>53690</v>
      </c>
      <c r="F50">
        <v>2968511</v>
      </c>
      <c r="G50">
        <v>5</v>
      </c>
      <c r="H50">
        <v>3</v>
      </c>
      <c r="I50">
        <v>0</v>
      </c>
      <c r="J50">
        <v>8</v>
      </c>
      <c r="K50" s="117">
        <v>0.5121813655109525</v>
      </c>
      <c r="L50" s="117">
        <v>0.625</v>
      </c>
    </row>
    <row r="51" spans="1:12" x14ac:dyDescent="0.2">
      <c r="A51" t="s">
        <v>107</v>
      </c>
      <c r="B51" t="s">
        <v>108</v>
      </c>
      <c r="C51">
        <v>156176</v>
      </c>
      <c r="D51">
        <v>75466</v>
      </c>
      <c r="E51">
        <v>27146</v>
      </c>
      <c r="F51">
        <v>258788</v>
      </c>
      <c r="G51">
        <v>1</v>
      </c>
      <c r="H51">
        <v>0</v>
      </c>
      <c r="I51">
        <v>0</v>
      </c>
      <c r="J51">
        <v>1</v>
      </c>
      <c r="K51" s="117">
        <v>0.67421279388021171</v>
      </c>
      <c r="L51" s="1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by State PIVOT</vt:lpstr>
      <vt:lpstr>Assumptions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2020-12-28T16:14:11Z</dcterms:modified>
</cp:coreProperties>
</file>