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alecramsay/dev/ushouse/data/imputed/"/>
    </mc:Choice>
  </mc:AlternateContent>
  <xr:revisionPtr revIDLastSave="0" documentId="13_ncr:1_{E7E77F50-1259-A041-9733-1D07233C17B7}" xr6:coauthVersionLast="46" xr6:coauthVersionMax="46" xr10:uidLastSave="{00000000-0000-0000-0000-000000000000}"/>
  <bookViews>
    <workbookView xWindow="1180" yWindow="500" windowWidth="27620" windowHeight="17500" tabRatio="500" activeTab="3" xr2:uid="{00000000-000D-0000-FFFF-FFFF00000000}"/>
  </bookViews>
  <sheets>
    <sheet name="Election Results by State" sheetId="2" r:id="rId1"/>
    <sheet name="Uncontested Races" sheetId="6" r:id="rId2"/>
    <sheet name="Uncontested by State PIVOT" sheetId="7" r:id="rId3"/>
    <sheet name="EXPORT" sheetId="8" r:id="rId4"/>
  </sheets>
  <definedNames>
    <definedName name="_xlnm._FilterDatabase" localSheetId="0" hidden="1">'Election Results by State'!$A$2:$Z$52</definedName>
    <definedName name="_xlnm._FilterDatabase" localSheetId="1" hidden="1">'Uncontested Races'!$A$2:$J$77</definedName>
  </definedNames>
  <calcPr calcId="191029"/>
  <pivotCaches>
    <pivotCache cacheId="3" r:id="rId5"/>
  </pivotCaches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4" i="2" l="1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3" i="2"/>
  <c r="R52" i="2"/>
  <c r="P52" i="2"/>
  <c r="O52" i="2"/>
  <c r="R51" i="2"/>
  <c r="P51" i="2"/>
  <c r="O51" i="2"/>
  <c r="R50" i="2"/>
  <c r="P50" i="2"/>
  <c r="O50" i="2"/>
  <c r="R49" i="2"/>
  <c r="P49" i="2"/>
  <c r="O49" i="2"/>
  <c r="R48" i="2"/>
  <c r="P48" i="2"/>
  <c r="O48" i="2"/>
  <c r="R47" i="2"/>
  <c r="P47" i="2"/>
  <c r="O47" i="2"/>
  <c r="R46" i="2"/>
  <c r="P46" i="2"/>
  <c r="O46" i="2"/>
  <c r="R45" i="2"/>
  <c r="P45" i="2"/>
  <c r="O45" i="2"/>
  <c r="R44" i="2"/>
  <c r="P44" i="2"/>
  <c r="O44" i="2"/>
  <c r="R43" i="2"/>
  <c r="P43" i="2"/>
  <c r="O43" i="2"/>
  <c r="R42" i="2"/>
  <c r="P42" i="2"/>
  <c r="O42" i="2"/>
  <c r="R41" i="2"/>
  <c r="P41" i="2"/>
  <c r="O41" i="2"/>
  <c r="R40" i="2"/>
  <c r="P40" i="2"/>
  <c r="O40" i="2"/>
  <c r="R39" i="2"/>
  <c r="P39" i="2"/>
  <c r="O39" i="2"/>
  <c r="R38" i="2"/>
  <c r="P38" i="2"/>
  <c r="O38" i="2"/>
  <c r="R37" i="2"/>
  <c r="P37" i="2"/>
  <c r="O37" i="2"/>
  <c r="R36" i="2"/>
  <c r="P36" i="2"/>
  <c r="O36" i="2"/>
  <c r="R34" i="2"/>
  <c r="P34" i="2"/>
  <c r="O34" i="2"/>
  <c r="R33" i="2"/>
  <c r="P33" i="2"/>
  <c r="O33" i="2"/>
  <c r="R32" i="2"/>
  <c r="P32" i="2"/>
  <c r="O32" i="2"/>
  <c r="R31" i="2"/>
  <c r="P31" i="2"/>
  <c r="O31" i="2"/>
  <c r="R30" i="2"/>
  <c r="P30" i="2"/>
  <c r="O30" i="2"/>
  <c r="R29" i="2"/>
  <c r="P29" i="2"/>
  <c r="O29" i="2"/>
  <c r="R28" i="2"/>
  <c r="P28" i="2"/>
  <c r="O28" i="2"/>
  <c r="R27" i="2"/>
  <c r="P27" i="2"/>
  <c r="O27" i="2"/>
  <c r="R26" i="2"/>
  <c r="P26" i="2"/>
  <c r="O26" i="2"/>
  <c r="R25" i="2"/>
  <c r="O25" i="2"/>
  <c r="R24" i="2"/>
  <c r="P24" i="2"/>
  <c r="O24" i="2"/>
  <c r="R23" i="2"/>
  <c r="P23" i="2"/>
  <c r="O23" i="2"/>
  <c r="R22" i="2"/>
  <c r="P22" i="2"/>
  <c r="O22" i="2"/>
  <c r="R21" i="2"/>
  <c r="P21" i="2"/>
  <c r="O21" i="2"/>
  <c r="R20" i="2"/>
  <c r="P20" i="2"/>
  <c r="O20" i="2"/>
  <c r="R19" i="2"/>
  <c r="P19" i="2"/>
  <c r="O19" i="2"/>
  <c r="R18" i="2"/>
  <c r="P18" i="2"/>
  <c r="O18" i="2"/>
  <c r="R17" i="2"/>
  <c r="P17" i="2"/>
  <c r="O17" i="2"/>
  <c r="R16" i="2"/>
  <c r="P16" i="2"/>
  <c r="O16" i="2"/>
  <c r="R15" i="2"/>
  <c r="P15" i="2"/>
  <c r="O15" i="2"/>
  <c r="R14" i="2"/>
  <c r="P14" i="2"/>
  <c r="O14" i="2"/>
  <c r="R13" i="2"/>
  <c r="P13" i="2"/>
  <c r="O13" i="2"/>
  <c r="R12" i="2"/>
  <c r="P12" i="2"/>
  <c r="O12" i="2"/>
  <c r="R11" i="2"/>
  <c r="P11" i="2"/>
  <c r="O11" i="2"/>
  <c r="R10" i="2"/>
  <c r="P10" i="2"/>
  <c r="O10" i="2"/>
  <c r="R9" i="2"/>
  <c r="P9" i="2"/>
  <c r="O9" i="2"/>
  <c r="R8" i="2"/>
  <c r="P8" i="2"/>
  <c r="O8" i="2"/>
  <c r="R7" i="2"/>
  <c r="P7" i="2"/>
  <c r="O7" i="2"/>
  <c r="W7" i="2" s="1"/>
  <c r="R6" i="2"/>
  <c r="P6" i="2"/>
  <c r="O6" i="2"/>
  <c r="R5" i="2"/>
  <c r="P5" i="2"/>
  <c r="O5" i="2"/>
  <c r="R4" i="2"/>
  <c r="P4" i="2"/>
  <c r="O4" i="2"/>
  <c r="R3" i="2"/>
  <c r="P3" i="2"/>
  <c r="O3" i="2"/>
  <c r="W15" i="2" l="1"/>
  <c r="W23" i="2"/>
  <c r="W31" i="2"/>
  <c r="W9" i="2"/>
  <c r="W17" i="2"/>
  <c r="W33" i="2"/>
  <c r="W41" i="2"/>
  <c r="W49" i="2"/>
  <c r="W39" i="2"/>
  <c r="W47" i="2"/>
  <c r="W4" i="2"/>
  <c r="W12" i="2"/>
  <c r="W20" i="2"/>
  <c r="W28" i="2"/>
  <c r="W36" i="2"/>
  <c r="W44" i="2"/>
  <c r="W52" i="2"/>
  <c r="W5" i="2"/>
  <c r="W10" i="2"/>
  <c r="W13" i="2"/>
  <c r="W21" i="2"/>
  <c r="W29" i="2"/>
  <c r="W37" i="2"/>
  <c r="W45" i="2"/>
  <c r="W6" i="2"/>
  <c r="W38" i="2"/>
  <c r="W30" i="2"/>
  <c r="W8" i="2"/>
  <c r="W16" i="2"/>
  <c r="W14" i="2"/>
  <c r="W22" i="2"/>
  <c r="W46" i="2"/>
  <c r="W3" i="2"/>
  <c r="W11" i="2"/>
  <c r="W19" i="2"/>
  <c r="W27" i="2"/>
  <c r="W43" i="2"/>
  <c r="W51" i="2"/>
  <c r="W18" i="2"/>
  <c r="W34" i="2"/>
  <c r="W50" i="2"/>
  <c r="W24" i="2"/>
  <c r="W32" i="2"/>
  <c r="W40" i="2"/>
  <c r="W48" i="2"/>
  <c r="W26" i="2"/>
  <c r="W42" i="2"/>
  <c r="T23" i="6"/>
  <c r="T22" i="6"/>
  <c r="T20" i="6"/>
  <c r="T19" i="6"/>
  <c r="O77" i="6"/>
  <c r="S77" i="6" s="1"/>
  <c r="N77" i="6"/>
  <c r="O75" i="6"/>
  <c r="S75" i="6" s="1"/>
  <c r="N75" i="6"/>
  <c r="R75" i="6" s="1"/>
  <c r="O71" i="6"/>
  <c r="S71" i="6" s="1"/>
  <c r="N71" i="6"/>
  <c r="O70" i="6"/>
  <c r="S70" i="6" s="1"/>
  <c r="N70" i="6"/>
  <c r="R70" i="6" s="1"/>
  <c r="O65" i="6"/>
  <c r="S65" i="6" s="1"/>
  <c r="N65" i="6"/>
  <c r="O64" i="6"/>
  <c r="S64" i="6" s="1"/>
  <c r="N64" i="6"/>
  <c r="O63" i="6"/>
  <c r="S63" i="6" s="1"/>
  <c r="N63" i="6"/>
  <c r="O62" i="6"/>
  <c r="S62" i="6" s="1"/>
  <c r="N62" i="6"/>
  <c r="O60" i="6"/>
  <c r="S60" i="6" s="1"/>
  <c r="N60" i="6"/>
  <c r="R60" i="6" s="1"/>
  <c r="O59" i="6"/>
  <c r="S59" i="6" s="1"/>
  <c r="N59" i="6"/>
  <c r="R59" i="6" s="1"/>
  <c r="O58" i="6"/>
  <c r="S58" i="6" s="1"/>
  <c r="N58" i="6"/>
  <c r="R58" i="6" s="1"/>
  <c r="O57" i="6"/>
  <c r="S57" i="6" s="1"/>
  <c r="N57" i="6"/>
  <c r="O56" i="6"/>
  <c r="S56" i="6" s="1"/>
  <c r="N56" i="6"/>
  <c r="O49" i="6"/>
  <c r="S49" i="6" s="1"/>
  <c r="N49" i="6"/>
  <c r="O48" i="6"/>
  <c r="S48" i="6" s="1"/>
  <c r="N48" i="6"/>
  <c r="R48" i="6" s="1"/>
  <c r="O47" i="6"/>
  <c r="S47" i="6" s="1"/>
  <c r="N47" i="6"/>
  <c r="O46" i="6"/>
  <c r="S46" i="6" s="1"/>
  <c r="N46" i="6"/>
  <c r="O45" i="6"/>
  <c r="S45" i="6" s="1"/>
  <c r="N45" i="6"/>
  <c r="O44" i="6"/>
  <c r="S44" i="6" s="1"/>
  <c r="N44" i="6"/>
  <c r="R44" i="6" s="1"/>
  <c r="O43" i="6"/>
  <c r="S43" i="6" s="1"/>
  <c r="N43" i="6"/>
  <c r="R43" i="6" s="1"/>
  <c r="O41" i="6"/>
  <c r="S41" i="6" s="1"/>
  <c r="N41" i="6"/>
  <c r="O35" i="6"/>
  <c r="N35" i="6"/>
  <c r="R35" i="6" s="1"/>
  <c r="O34" i="6"/>
  <c r="S34" i="6" s="1"/>
  <c r="N34" i="6"/>
  <c r="R34" i="6" s="1"/>
  <c r="O32" i="6"/>
  <c r="S32" i="6" s="1"/>
  <c r="N32" i="6"/>
  <c r="R32" i="6" s="1"/>
  <c r="O31" i="6"/>
  <c r="S31" i="6" s="1"/>
  <c r="N31" i="6"/>
  <c r="R31" i="6" s="1"/>
  <c r="O30" i="6"/>
  <c r="S30" i="6" s="1"/>
  <c r="N30" i="6"/>
  <c r="O29" i="6"/>
  <c r="S29" i="6" s="1"/>
  <c r="N29" i="6"/>
  <c r="O28" i="6"/>
  <c r="S28" i="6" s="1"/>
  <c r="N28" i="6"/>
  <c r="O27" i="6"/>
  <c r="N27" i="6"/>
  <c r="R27" i="6" s="1"/>
  <c r="O26" i="6"/>
  <c r="S26" i="6" s="1"/>
  <c r="N26" i="6"/>
  <c r="R26" i="6" s="1"/>
  <c r="O23" i="6"/>
  <c r="S23" i="6" s="1"/>
  <c r="N23" i="6"/>
  <c r="O22" i="6"/>
  <c r="S22" i="6" s="1"/>
  <c r="N22" i="6"/>
  <c r="O20" i="6"/>
  <c r="S20" i="6" s="1"/>
  <c r="N20" i="6"/>
  <c r="O19" i="6"/>
  <c r="N19" i="6"/>
  <c r="R19" i="6" s="1"/>
  <c r="O18" i="6"/>
  <c r="S18" i="6" s="1"/>
  <c r="N18" i="6"/>
  <c r="R18" i="6" s="1"/>
  <c r="O17" i="6"/>
  <c r="S17" i="6" s="1"/>
  <c r="N17" i="6"/>
  <c r="R17" i="6" s="1"/>
  <c r="O16" i="6"/>
  <c r="S16" i="6" s="1"/>
  <c r="N16" i="6"/>
  <c r="R16" i="6" s="1"/>
  <c r="O6" i="6"/>
  <c r="S6" i="6" s="1"/>
  <c r="N6" i="6"/>
  <c r="O4" i="6"/>
  <c r="S4" i="6" s="1"/>
  <c r="N4" i="6"/>
  <c r="K77" i="6"/>
  <c r="K76" i="6"/>
  <c r="L75" i="6"/>
  <c r="K75" i="6"/>
  <c r="K74" i="6"/>
  <c r="K73" i="6"/>
  <c r="K72" i="6"/>
  <c r="L71" i="6"/>
  <c r="K71" i="6"/>
  <c r="K70" i="6"/>
  <c r="K69" i="6"/>
  <c r="K68" i="6"/>
  <c r="L67" i="6"/>
  <c r="K67" i="6"/>
  <c r="K66" i="6"/>
  <c r="K65" i="6"/>
  <c r="K64" i="6"/>
  <c r="L63" i="6"/>
  <c r="K63" i="6"/>
  <c r="K62" i="6"/>
  <c r="K61" i="6"/>
  <c r="K60" i="6"/>
  <c r="L59" i="6"/>
  <c r="K59" i="6"/>
  <c r="K58" i="6"/>
  <c r="K57" i="6"/>
  <c r="K56" i="6"/>
  <c r="L55" i="6"/>
  <c r="K55" i="6"/>
  <c r="K54" i="6"/>
  <c r="K53" i="6"/>
  <c r="K52" i="6"/>
  <c r="L51" i="6"/>
  <c r="K51" i="6"/>
  <c r="K50" i="6"/>
  <c r="K49" i="6"/>
  <c r="K48" i="6"/>
  <c r="L47" i="6"/>
  <c r="K47" i="6"/>
  <c r="K46" i="6"/>
  <c r="K45" i="6"/>
  <c r="K44" i="6"/>
  <c r="L43" i="6"/>
  <c r="K43" i="6"/>
  <c r="K42" i="6"/>
  <c r="K41" i="6"/>
  <c r="K40" i="6"/>
  <c r="L39" i="6"/>
  <c r="K39" i="6"/>
  <c r="K38" i="6"/>
  <c r="K37" i="6"/>
  <c r="K36" i="6"/>
  <c r="L35" i="6"/>
  <c r="K35" i="6"/>
  <c r="K34" i="6"/>
  <c r="K33" i="6"/>
  <c r="K32" i="6"/>
  <c r="L31" i="6"/>
  <c r="K31" i="6"/>
  <c r="K30" i="6"/>
  <c r="K29" i="6"/>
  <c r="K28" i="6"/>
  <c r="L27" i="6"/>
  <c r="K27" i="6"/>
  <c r="K26" i="6"/>
  <c r="K25" i="6"/>
  <c r="K24" i="6"/>
  <c r="L23" i="6"/>
  <c r="K23" i="6"/>
  <c r="K22" i="6"/>
  <c r="K21" i="6"/>
  <c r="K20" i="6"/>
  <c r="L19" i="6"/>
  <c r="K19" i="6"/>
  <c r="K18" i="6"/>
  <c r="K17" i="6"/>
  <c r="K16" i="6"/>
  <c r="L15" i="6"/>
  <c r="K15" i="6"/>
  <c r="K14" i="6"/>
  <c r="K13" i="6"/>
  <c r="K12" i="6"/>
  <c r="L11" i="6"/>
  <c r="K11" i="6"/>
  <c r="K10" i="6"/>
  <c r="K9" i="6"/>
  <c r="K8" i="6"/>
  <c r="L7" i="6"/>
  <c r="K7" i="6"/>
  <c r="K6" i="6"/>
  <c r="K5" i="6"/>
  <c r="K4" i="6"/>
  <c r="L3" i="6"/>
  <c r="K3" i="6"/>
  <c r="C82" i="6"/>
  <c r="L74" i="6" s="1"/>
  <c r="L4" i="6" l="1"/>
  <c r="L8" i="6"/>
  <c r="L12" i="6"/>
  <c r="L16" i="6"/>
  <c r="L20" i="6"/>
  <c r="L24" i="6"/>
  <c r="L28" i="6"/>
  <c r="L32" i="6"/>
  <c r="L36" i="6"/>
  <c r="L40" i="6"/>
  <c r="L44" i="6"/>
  <c r="L48" i="6"/>
  <c r="L52" i="6"/>
  <c r="L56" i="6"/>
  <c r="L60" i="6"/>
  <c r="L64" i="6"/>
  <c r="L68" i="6"/>
  <c r="L72" i="6"/>
  <c r="L76" i="6"/>
  <c r="L5" i="6"/>
  <c r="L9" i="6"/>
  <c r="L13" i="6"/>
  <c r="L17" i="6"/>
  <c r="L21" i="6"/>
  <c r="L25" i="6"/>
  <c r="L29" i="6"/>
  <c r="L33" i="6"/>
  <c r="L37" i="6"/>
  <c r="L41" i="6"/>
  <c r="L45" i="6"/>
  <c r="L49" i="6"/>
  <c r="L53" i="6"/>
  <c r="L57" i="6"/>
  <c r="L61" i="6"/>
  <c r="L65" i="6"/>
  <c r="L69" i="6"/>
  <c r="L73" i="6"/>
  <c r="L77" i="6"/>
  <c r="L6" i="6"/>
  <c r="L10" i="6"/>
  <c r="L14" i="6"/>
  <c r="L18" i="6"/>
  <c r="L22" i="6"/>
  <c r="L26" i="6"/>
  <c r="L30" i="6"/>
  <c r="L34" i="6"/>
  <c r="L38" i="6"/>
  <c r="L42" i="6"/>
  <c r="L46" i="6"/>
  <c r="L50" i="6"/>
  <c r="L54" i="6"/>
  <c r="L58" i="6"/>
  <c r="L62" i="6"/>
  <c r="L66" i="6"/>
  <c r="L70" i="6"/>
  <c r="Q6" i="6"/>
  <c r="U6" i="6" s="1"/>
  <c r="Q45" i="6"/>
  <c r="U45" i="6" s="1"/>
  <c r="Q20" i="6"/>
  <c r="U20" i="6" s="1"/>
  <c r="Q41" i="6"/>
  <c r="U41" i="6" s="1"/>
  <c r="Q46" i="6"/>
  <c r="U46" i="6" s="1"/>
  <c r="Q63" i="6"/>
  <c r="U63" i="6" s="1"/>
  <c r="Q71" i="6"/>
  <c r="U71" i="6" s="1"/>
  <c r="Q27" i="6"/>
  <c r="U27" i="6" s="1"/>
  <c r="Q28" i="6"/>
  <c r="U28" i="6" s="1"/>
  <c r="Q62" i="6"/>
  <c r="U62" i="6" s="1"/>
  <c r="Q48" i="6"/>
  <c r="U48" i="6" s="1"/>
  <c r="Q4" i="6"/>
  <c r="U4" i="6" s="1"/>
  <c r="Q49" i="6"/>
  <c r="U49" i="6" s="1"/>
  <c r="Q64" i="6"/>
  <c r="U64" i="6" s="1"/>
  <c r="Q34" i="6"/>
  <c r="U34" i="6" s="1"/>
  <c r="Q56" i="6"/>
  <c r="U56" i="6" s="1"/>
  <c r="Q75" i="6"/>
  <c r="U75" i="6" s="1"/>
  <c r="Q23" i="6"/>
  <c r="U23" i="6" s="1"/>
  <c r="Q29" i="6"/>
  <c r="U29" i="6" s="1"/>
  <c r="Q47" i="6"/>
  <c r="U47" i="6" s="1"/>
  <c r="Q77" i="6"/>
  <c r="U77" i="6" s="1"/>
  <c r="Q19" i="6"/>
  <c r="U19" i="6" s="1"/>
  <c r="Q35" i="6"/>
  <c r="U35" i="6" s="1"/>
  <c r="Q58" i="6"/>
  <c r="U58" i="6" s="1"/>
  <c r="R23" i="6"/>
  <c r="R29" i="6"/>
  <c r="Q32" i="6"/>
  <c r="U32" i="6" s="1"/>
  <c r="S19" i="6"/>
  <c r="S27" i="6"/>
  <c r="S35" i="6"/>
  <c r="R46" i="6"/>
  <c r="R56" i="6"/>
  <c r="R62" i="6"/>
  <c r="R64" i="6"/>
  <c r="Q16" i="6"/>
  <c r="U16" i="6" s="1"/>
  <c r="Q59" i="6"/>
  <c r="U59" i="6" s="1"/>
  <c r="R77" i="6"/>
  <c r="Q17" i="6"/>
  <c r="U17" i="6" s="1"/>
  <c r="Q30" i="6"/>
  <c r="U30" i="6" s="1"/>
  <c r="Q43" i="6"/>
  <c r="U43" i="6" s="1"/>
  <c r="Q60" i="6"/>
  <c r="U60" i="6" s="1"/>
  <c r="Q22" i="6"/>
  <c r="U22" i="6" s="1"/>
  <c r="Q26" i="6"/>
  <c r="U26" i="6" s="1"/>
  <c r="Q44" i="6"/>
  <c r="U44" i="6" s="1"/>
  <c r="Q57" i="6"/>
  <c r="U57" i="6" s="1"/>
  <c r="Q70" i="6"/>
  <c r="U70" i="6" s="1"/>
  <c r="R4" i="6"/>
  <c r="R6" i="6"/>
  <c r="R20" i="6"/>
  <c r="R22" i="6"/>
  <c r="R28" i="6"/>
  <c r="R30" i="6"/>
  <c r="Q18" i="6"/>
  <c r="U18" i="6" s="1"/>
  <c r="Q31" i="6"/>
  <c r="U31" i="6" s="1"/>
  <c r="Q65" i="6"/>
  <c r="U65" i="6" s="1"/>
  <c r="R41" i="6"/>
  <c r="R45" i="6"/>
  <c r="R47" i="6"/>
  <c r="R49" i="6"/>
  <c r="R57" i="6"/>
  <c r="R63" i="6"/>
  <c r="R65" i="6"/>
  <c r="R71" i="6"/>
  <c r="F35" i="2"/>
  <c r="R35" i="2" s="1"/>
  <c r="C35" i="2"/>
  <c r="O35" i="2" s="1"/>
  <c r="D35" i="2"/>
  <c r="P35" i="2" s="1"/>
  <c r="F74" i="6"/>
  <c r="T74" i="6" s="1"/>
  <c r="F67" i="6"/>
  <c r="T67" i="6" s="1"/>
  <c r="F68" i="6"/>
  <c r="T68" i="6" s="1"/>
  <c r="F69" i="6"/>
  <c r="T69" i="6" s="1"/>
  <c r="F51" i="6"/>
  <c r="T51" i="6" s="1"/>
  <c r="F52" i="6"/>
  <c r="T52" i="6" s="1"/>
  <c r="F53" i="6"/>
  <c r="T53" i="6" s="1"/>
  <c r="F54" i="6"/>
  <c r="T54" i="6" s="1"/>
  <c r="F55" i="6"/>
  <c r="T55" i="6" s="1"/>
  <c r="D25" i="2"/>
  <c r="P25" i="2" s="1"/>
  <c r="W25" i="2" s="1"/>
  <c r="F37" i="6"/>
  <c r="T37" i="6" s="1"/>
  <c r="F38" i="6"/>
  <c r="T38" i="6" s="1"/>
  <c r="F39" i="6"/>
  <c r="T39" i="6" s="1"/>
  <c r="F25" i="6"/>
  <c r="T25" i="6" s="1"/>
  <c r="F21" i="6"/>
  <c r="T21" i="6" s="1"/>
  <c r="F15" i="6"/>
  <c r="T15" i="6" s="1"/>
  <c r="F14" i="6"/>
  <c r="T14" i="6" s="1"/>
  <c r="F13" i="6"/>
  <c r="T13" i="6" s="1"/>
  <c r="F12" i="6"/>
  <c r="T12" i="6" s="1"/>
  <c r="F11" i="6"/>
  <c r="T11" i="6" s="1"/>
  <c r="F10" i="6"/>
  <c r="T10" i="6" s="1"/>
  <c r="F9" i="6"/>
  <c r="T9" i="6" s="1"/>
  <c r="F8" i="6"/>
  <c r="T8" i="6" s="1"/>
  <c r="W35" i="2" l="1"/>
  <c r="E52" i="2"/>
  <c r="Q52" i="2" s="1"/>
  <c r="E51" i="2"/>
  <c r="Q51" i="2" s="1"/>
  <c r="E50" i="2"/>
  <c r="Q50" i="2" s="1"/>
  <c r="E49" i="2"/>
  <c r="Q49" i="2" s="1"/>
  <c r="E48" i="2"/>
  <c r="Q48" i="2" s="1"/>
  <c r="E47" i="2"/>
  <c r="Q47" i="2" s="1"/>
  <c r="E46" i="2"/>
  <c r="Q46" i="2" s="1"/>
  <c r="E45" i="2"/>
  <c r="Q45" i="2" s="1"/>
  <c r="E44" i="2"/>
  <c r="Q44" i="2" s="1"/>
  <c r="E43" i="2"/>
  <c r="Q43" i="2" s="1"/>
  <c r="E42" i="2"/>
  <c r="Q42" i="2" s="1"/>
  <c r="E41" i="2"/>
  <c r="Q41" i="2" s="1"/>
  <c r="E40" i="2"/>
  <c r="Q40" i="2" s="1"/>
  <c r="E39" i="2"/>
  <c r="Q39" i="2" s="1"/>
  <c r="E38" i="2"/>
  <c r="Q38" i="2" s="1"/>
  <c r="E37" i="2"/>
  <c r="Q37" i="2" s="1"/>
  <c r="E36" i="2"/>
  <c r="Q36" i="2" s="1"/>
  <c r="E35" i="2"/>
  <c r="Q35" i="2" s="1"/>
  <c r="E34" i="2"/>
  <c r="Q34" i="2" s="1"/>
  <c r="E33" i="2"/>
  <c r="Q33" i="2" s="1"/>
  <c r="E32" i="2"/>
  <c r="Q32" i="2" s="1"/>
  <c r="E31" i="2"/>
  <c r="Q31" i="2" s="1"/>
  <c r="E30" i="2"/>
  <c r="Q30" i="2" s="1"/>
  <c r="E29" i="2"/>
  <c r="Q29" i="2" s="1"/>
  <c r="E28" i="2"/>
  <c r="Q28" i="2" s="1"/>
  <c r="E27" i="2"/>
  <c r="Q27" i="2" s="1"/>
  <c r="E26" i="2"/>
  <c r="Q26" i="2" s="1"/>
  <c r="E25" i="2"/>
  <c r="Q25" i="2" s="1"/>
  <c r="E24" i="2"/>
  <c r="Q24" i="2" s="1"/>
  <c r="E23" i="2"/>
  <c r="Q23" i="2" s="1"/>
  <c r="E22" i="2"/>
  <c r="Q22" i="2" s="1"/>
  <c r="E21" i="2"/>
  <c r="Q21" i="2" s="1"/>
  <c r="E20" i="2"/>
  <c r="Q20" i="2" s="1"/>
  <c r="E19" i="2"/>
  <c r="Q19" i="2" s="1"/>
  <c r="E18" i="2"/>
  <c r="Q18" i="2" s="1"/>
  <c r="E17" i="2"/>
  <c r="Q17" i="2" s="1"/>
  <c r="E16" i="2"/>
  <c r="Q16" i="2" s="1"/>
  <c r="E15" i="2"/>
  <c r="Q15" i="2" s="1"/>
  <c r="E14" i="2"/>
  <c r="Q14" i="2" s="1"/>
  <c r="E13" i="2"/>
  <c r="Q13" i="2" s="1"/>
  <c r="E12" i="2"/>
  <c r="Q12" i="2" s="1"/>
  <c r="E11" i="2"/>
  <c r="Q11" i="2" s="1"/>
  <c r="E10" i="2"/>
  <c r="Q10" i="2" s="1"/>
  <c r="E9" i="2"/>
  <c r="Q9" i="2" s="1"/>
  <c r="E8" i="2"/>
  <c r="Q8" i="2" s="1"/>
  <c r="E7" i="2"/>
  <c r="Q7" i="2" s="1"/>
  <c r="E6" i="2"/>
  <c r="Q6" i="2" s="1"/>
  <c r="E5" i="2"/>
  <c r="Q5" i="2" s="1"/>
  <c r="E4" i="2"/>
  <c r="Q4" i="2" s="1"/>
  <c r="J79" i="6"/>
  <c r="I79" i="6"/>
  <c r="H79" i="6"/>
  <c r="G79" i="6"/>
  <c r="F3" i="6"/>
  <c r="T3" i="6" s="1"/>
  <c r="F4" i="6"/>
  <c r="T4" i="6" s="1"/>
  <c r="F5" i="6"/>
  <c r="T5" i="6" s="1"/>
  <c r="F6" i="6"/>
  <c r="T6" i="6" s="1"/>
  <c r="F7" i="6"/>
  <c r="T7" i="6" s="1"/>
  <c r="F16" i="6"/>
  <c r="T16" i="6" s="1"/>
  <c r="F17" i="6"/>
  <c r="T17" i="6" s="1"/>
  <c r="F18" i="6"/>
  <c r="T18" i="6" s="1"/>
  <c r="F24" i="6"/>
  <c r="T24" i="6" s="1"/>
  <c r="F26" i="6"/>
  <c r="T26" i="6" s="1"/>
  <c r="F27" i="6"/>
  <c r="T27" i="6" s="1"/>
  <c r="F28" i="6"/>
  <c r="T28" i="6" s="1"/>
  <c r="F29" i="6"/>
  <c r="T29" i="6" s="1"/>
  <c r="F30" i="6"/>
  <c r="T30" i="6" s="1"/>
  <c r="F31" i="6"/>
  <c r="T31" i="6" s="1"/>
  <c r="F32" i="6"/>
  <c r="T32" i="6" s="1"/>
  <c r="F33" i="6"/>
  <c r="T33" i="6" s="1"/>
  <c r="F34" i="6"/>
  <c r="T34" i="6" s="1"/>
  <c r="F35" i="6"/>
  <c r="T35" i="6" s="1"/>
  <c r="F36" i="6"/>
  <c r="T36" i="6" s="1"/>
  <c r="F40" i="6"/>
  <c r="T40" i="6" s="1"/>
  <c r="F41" i="6"/>
  <c r="T41" i="6" s="1"/>
  <c r="F42" i="6"/>
  <c r="T42" i="6" s="1"/>
  <c r="F43" i="6"/>
  <c r="T43" i="6" s="1"/>
  <c r="F44" i="6"/>
  <c r="T44" i="6" s="1"/>
  <c r="F45" i="6"/>
  <c r="T45" i="6" s="1"/>
  <c r="F46" i="6"/>
  <c r="T46" i="6" s="1"/>
  <c r="F47" i="6"/>
  <c r="T47" i="6" s="1"/>
  <c r="F48" i="6"/>
  <c r="T48" i="6" s="1"/>
  <c r="F49" i="6"/>
  <c r="T49" i="6" s="1"/>
  <c r="F50" i="6"/>
  <c r="T50" i="6" s="1"/>
  <c r="F56" i="6"/>
  <c r="T56" i="6" s="1"/>
  <c r="F57" i="6"/>
  <c r="T57" i="6" s="1"/>
  <c r="F58" i="6"/>
  <c r="T58" i="6" s="1"/>
  <c r="F59" i="6"/>
  <c r="T59" i="6" s="1"/>
  <c r="F60" i="6"/>
  <c r="T60" i="6" s="1"/>
  <c r="F61" i="6"/>
  <c r="T61" i="6" s="1"/>
  <c r="F62" i="6"/>
  <c r="T62" i="6" s="1"/>
  <c r="F63" i="6"/>
  <c r="T63" i="6" s="1"/>
  <c r="F64" i="6"/>
  <c r="T64" i="6" s="1"/>
  <c r="F65" i="6"/>
  <c r="T65" i="6" s="1"/>
  <c r="F66" i="6"/>
  <c r="T66" i="6" s="1"/>
  <c r="F70" i="6"/>
  <c r="T70" i="6" s="1"/>
  <c r="F71" i="6"/>
  <c r="T71" i="6" s="1"/>
  <c r="F72" i="6"/>
  <c r="T72" i="6" s="1"/>
  <c r="F73" i="6"/>
  <c r="T73" i="6" s="1"/>
  <c r="F75" i="6"/>
  <c r="T75" i="6" s="1"/>
  <c r="F76" i="6"/>
  <c r="T76" i="6" s="1"/>
  <c r="F77" i="6"/>
  <c r="T77" i="6" s="1"/>
  <c r="E79" i="6"/>
  <c r="D79" i="6"/>
  <c r="J52" i="2"/>
  <c r="M77" i="6" s="1"/>
  <c r="J51" i="2"/>
  <c r="M76" i="6" s="1"/>
  <c r="J50" i="2"/>
  <c r="M75" i="6" s="1"/>
  <c r="J49" i="2"/>
  <c r="J48" i="2"/>
  <c r="M72" i="6" s="1"/>
  <c r="O72" i="6" s="1"/>
  <c r="J47" i="2"/>
  <c r="M71" i="6" s="1"/>
  <c r="J46" i="2"/>
  <c r="M70" i="6" s="1"/>
  <c r="J45" i="2"/>
  <c r="J44" i="2"/>
  <c r="M65" i="6" s="1"/>
  <c r="J43" i="2"/>
  <c r="M64" i="6" s="1"/>
  <c r="J42" i="2"/>
  <c r="M63" i="6" s="1"/>
  <c r="J41" i="2"/>
  <c r="M62" i="6" s="1"/>
  <c r="J40" i="2"/>
  <c r="M61" i="6" s="1"/>
  <c r="O61" i="6" s="1"/>
  <c r="J39" i="2"/>
  <c r="M60" i="6" s="1"/>
  <c r="J38" i="2"/>
  <c r="M59" i="6" s="1"/>
  <c r="J37" i="2"/>
  <c r="M58" i="6" s="1"/>
  <c r="J36" i="2"/>
  <c r="M57" i="6" s="1"/>
  <c r="J35" i="2"/>
  <c r="M56" i="6" s="1"/>
  <c r="J34" i="2"/>
  <c r="J33" i="2"/>
  <c r="M49" i="6" s="1"/>
  <c r="J32" i="2"/>
  <c r="M48" i="6" s="1"/>
  <c r="J31" i="2"/>
  <c r="M47" i="6" s="1"/>
  <c r="J30" i="2"/>
  <c r="M46" i="6" s="1"/>
  <c r="J29" i="2"/>
  <c r="M45" i="6" s="1"/>
  <c r="J28" i="2"/>
  <c r="M44" i="6" s="1"/>
  <c r="J27" i="2"/>
  <c r="M43" i="6" s="1"/>
  <c r="J26" i="2"/>
  <c r="M42" i="6" s="1"/>
  <c r="O42" i="6" s="1"/>
  <c r="J25" i="2"/>
  <c r="M41" i="6" s="1"/>
  <c r="J24" i="2"/>
  <c r="M40" i="6" s="1"/>
  <c r="J23" i="2"/>
  <c r="J22" i="2"/>
  <c r="M35" i="6" s="1"/>
  <c r="J21" i="2"/>
  <c r="M34" i="6" s="1"/>
  <c r="J20" i="2"/>
  <c r="M33" i="6" s="1"/>
  <c r="O33" i="6" s="1"/>
  <c r="J19" i="2"/>
  <c r="M32" i="6" s="1"/>
  <c r="J18" i="2"/>
  <c r="M31" i="6" s="1"/>
  <c r="J17" i="2"/>
  <c r="M30" i="6" s="1"/>
  <c r="J16" i="2"/>
  <c r="M29" i="6" s="1"/>
  <c r="J15" i="2"/>
  <c r="M28" i="6" s="1"/>
  <c r="J14" i="2"/>
  <c r="M27" i="6" s="1"/>
  <c r="J13" i="2"/>
  <c r="M26" i="6" s="1"/>
  <c r="J12" i="2"/>
  <c r="J11" i="2"/>
  <c r="J10" i="2"/>
  <c r="M18" i="6" s="1"/>
  <c r="J9" i="2"/>
  <c r="M17" i="6" s="1"/>
  <c r="J8" i="2"/>
  <c r="M16" i="6" s="1"/>
  <c r="J7" i="2"/>
  <c r="J6" i="2"/>
  <c r="M6" i="6" s="1"/>
  <c r="J5" i="2"/>
  <c r="M5" i="6" s="1"/>
  <c r="O5" i="6" s="1"/>
  <c r="J4" i="2"/>
  <c r="M4" i="6" s="1"/>
  <c r="J3" i="2"/>
  <c r="M3" i="6" s="1"/>
  <c r="O3" i="6" s="1"/>
  <c r="I54" i="2"/>
  <c r="H54" i="2"/>
  <c r="G54" i="2"/>
  <c r="V54" i="2"/>
  <c r="V58" i="2" s="1"/>
  <c r="U54" i="2"/>
  <c r="U58" i="2" s="1"/>
  <c r="T54" i="2"/>
  <c r="T58" i="2" s="1"/>
  <c r="S3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F54" i="2"/>
  <c r="F58" i="2" s="1"/>
  <c r="D54" i="2"/>
  <c r="D58" i="2" s="1"/>
  <c r="C54" i="2"/>
  <c r="C58" i="2" s="1"/>
  <c r="E3" i="2"/>
  <c r="Q3" i="2" s="1"/>
  <c r="M24" i="6" l="1"/>
  <c r="O24" i="6" s="1"/>
  <c r="M25" i="6"/>
  <c r="N25" i="6" s="1"/>
  <c r="N33" i="6"/>
  <c r="S33" i="6"/>
  <c r="M67" i="6"/>
  <c r="O67" i="6" s="1"/>
  <c r="M69" i="6"/>
  <c r="O69" i="6" s="1"/>
  <c r="M66" i="6"/>
  <c r="O66" i="6" s="1"/>
  <c r="M68" i="6"/>
  <c r="O68" i="6" s="1"/>
  <c r="M19" i="6"/>
  <c r="M21" i="6"/>
  <c r="O21" i="6" s="1"/>
  <c r="M22" i="6"/>
  <c r="M23" i="6"/>
  <c r="M20" i="6"/>
  <c r="M11" i="6"/>
  <c r="O11" i="6" s="1"/>
  <c r="M14" i="6"/>
  <c r="O14" i="6" s="1"/>
  <c r="M8" i="6"/>
  <c r="O8" i="6" s="1"/>
  <c r="M13" i="6"/>
  <c r="O13" i="6" s="1"/>
  <c r="M10" i="6"/>
  <c r="O10" i="6" s="1"/>
  <c r="M15" i="6"/>
  <c r="O15" i="6" s="1"/>
  <c r="M7" i="6"/>
  <c r="O7" i="6" s="1"/>
  <c r="M12" i="6"/>
  <c r="O12" i="6" s="1"/>
  <c r="M9" i="6"/>
  <c r="N9" i="6" s="1"/>
  <c r="M37" i="6"/>
  <c r="O37" i="6" s="1"/>
  <c r="M38" i="6"/>
  <c r="O38" i="6" s="1"/>
  <c r="M39" i="6"/>
  <c r="O39" i="6" s="1"/>
  <c r="M36" i="6"/>
  <c r="O36" i="6" s="1"/>
  <c r="N5" i="6"/>
  <c r="S5" i="6"/>
  <c r="N61" i="6"/>
  <c r="S61" i="6"/>
  <c r="N72" i="6"/>
  <c r="S72" i="6"/>
  <c r="N3" i="6"/>
  <c r="S3" i="6"/>
  <c r="M74" i="6"/>
  <c r="O74" i="6" s="1"/>
  <c r="M73" i="6"/>
  <c r="O73" i="6" s="1"/>
  <c r="N42" i="6"/>
  <c r="S42" i="6"/>
  <c r="M51" i="6"/>
  <c r="O51" i="6" s="1"/>
  <c r="M53" i="6"/>
  <c r="O53" i="6" s="1"/>
  <c r="M50" i="6"/>
  <c r="O50" i="6" s="1"/>
  <c r="M55" i="6"/>
  <c r="O55" i="6" s="1"/>
  <c r="M54" i="6"/>
  <c r="O54" i="6" s="1"/>
  <c r="M52" i="6"/>
  <c r="O52" i="6" s="1"/>
  <c r="S54" i="2"/>
  <c r="S58" i="2" s="1"/>
  <c r="F79" i="6"/>
  <c r="E54" i="2"/>
  <c r="N69" i="6" l="1"/>
  <c r="S69" i="6"/>
  <c r="S68" i="6"/>
  <c r="N68" i="6"/>
  <c r="N67" i="6"/>
  <c r="S67" i="6"/>
  <c r="N51" i="6"/>
  <c r="S51" i="6"/>
  <c r="Q72" i="6"/>
  <c r="U72" i="6" s="1"/>
  <c r="R72" i="6"/>
  <c r="N11" i="6"/>
  <c r="S11" i="6"/>
  <c r="N12" i="6"/>
  <c r="S12" i="6"/>
  <c r="N7" i="6"/>
  <c r="S7" i="6"/>
  <c r="S38" i="6"/>
  <c r="N38" i="6"/>
  <c r="N37" i="6"/>
  <c r="S37" i="6"/>
  <c r="R9" i="6"/>
  <c r="O9" i="6"/>
  <c r="S9" i="6" s="1"/>
  <c r="S73" i="6"/>
  <c r="N73" i="6"/>
  <c r="Q33" i="6"/>
  <c r="U33" i="6" s="1"/>
  <c r="R33" i="6"/>
  <c r="N53" i="6"/>
  <c r="S53" i="6"/>
  <c r="N66" i="6"/>
  <c r="S66" i="6"/>
  <c r="Q42" i="6"/>
  <c r="U42" i="6" s="1"/>
  <c r="R42" i="6"/>
  <c r="Q61" i="6"/>
  <c r="U61" i="6" s="1"/>
  <c r="R61" i="6"/>
  <c r="N74" i="6"/>
  <c r="S74" i="6"/>
  <c r="S15" i="6"/>
  <c r="N15" i="6"/>
  <c r="S36" i="6"/>
  <c r="N36" i="6"/>
  <c r="N10" i="6"/>
  <c r="S10" i="6"/>
  <c r="N21" i="6"/>
  <c r="S21" i="6"/>
  <c r="R25" i="6"/>
  <c r="O25" i="6"/>
  <c r="S25" i="6" s="1"/>
  <c r="N8" i="6"/>
  <c r="S8" i="6"/>
  <c r="S14" i="6"/>
  <c r="N14" i="6"/>
  <c r="N52" i="6"/>
  <c r="S52" i="6"/>
  <c r="S54" i="6"/>
  <c r="N54" i="6"/>
  <c r="Q5" i="6"/>
  <c r="U5" i="6" s="1"/>
  <c r="R5" i="6"/>
  <c r="N55" i="6"/>
  <c r="S55" i="6"/>
  <c r="N50" i="6"/>
  <c r="S50" i="6"/>
  <c r="Q3" i="6"/>
  <c r="R3" i="6"/>
  <c r="N39" i="6"/>
  <c r="S39" i="6"/>
  <c r="N13" i="6"/>
  <c r="S13" i="6"/>
  <c r="N24" i="6"/>
  <c r="S24" i="6"/>
  <c r="Q54" i="6" l="1"/>
  <c r="U54" i="6" s="1"/>
  <c r="R54" i="6"/>
  <c r="Q25" i="6"/>
  <c r="U25" i="6" s="1"/>
  <c r="U3" i="6"/>
  <c r="Q15" i="6"/>
  <c r="U15" i="6" s="1"/>
  <c r="R15" i="6"/>
  <c r="Q9" i="6"/>
  <c r="U9" i="6" s="1"/>
  <c r="Q7" i="6"/>
  <c r="U7" i="6" s="1"/>
  <c r="R7" i="6"/>
  <c r="Q51" i="6"/>
  <c r="U51" i="6" s="1"/>
  <c r="R51" i="6"/>
  <c r="Q66" i="6"/>
  <c r="U66" i="6" s="1"/>
  <c r="R66" i="6"/>
  <c r="Q52" i="6"/>
  <c r="U52" i="6" s="1"/>
  <c r="R52" i="6"/>
  <c r="Q12" i="6"/>
  <c r="U12" i="6" s="1"/>
  <c r="R12" i="6"/>
  <c r="Q67" i="6"/>
  <c r="U67" i="6" s="1"/>
  <c r="R67" i="6"/>
  <c r="Q24" i="6"/>
  <c r="U24" i="6" s="1"/>
  <c r="R24" i="6"/>
  <c r="Q14" i="6"/>
  <c r="U14" i="6" s="1"/>
  <c r="R14" i="6"/>
  <c r="Q21" i="6"/>
  <c r="U21" i="6" s="1"/>
  <c r="R21" i="6"/>
  <c r="Q74" i="6"/>
  <c r="U74" i="6" s="1"/>
  <c r="R74" i="6"/>
  <c r="Q53" i="6"/>
  <c r="U53" i="6" s="1"/>
  <c r="R53" i="6"/>
  <c r="Q68" i="6"/>
  <c r="U68" i="6" s="1"/>
  <c r="R68" i="6"/>
  <c r="Q50" i="6"/>
  <c r="U50" i="6" s="1"/>
  <c r="R50" i="6"/>
  <c r="Q13" i="6"/>
  <c r="U13" i="6" s="1"/>
  <c r="R13" i="6"/>
  <c r="Q55" i="6"/>
  <c r="U55" i="6" s="1"/>
  <c r="R55" i="6"/>
  <c r="Q37" i="6"/>
  <c r="U37" i="6" s="1"/>
  <c r="R37" i="6"/>
  <c r="Q11" i="6"/>
  <c r="U11" i="6" s="1"/>
  <c r="R11" i="6"/>
  <c r="Q10" i="6"/>
  <c r="U10" i="6" s="1"/>
  <c r="R10" i="6"/>
  <c r="Q38" i="6"/>
  <c r="U38" i="6" s="1"/>
  <c r="R38" i="6"/>
  <c r="R39" i="6"/>
  <c r="Q39" i="6"/>
  <c r="U39" i="6" s="1"/>
  <c r="Q8" i="6"/>
  <c r="U8" i="6" s="1"/>
  <c r="R8" i="6"/>
  <c r="Q36" i="6"/>
  <c r="U36" i="6" s="1"/>
  <c r="R36" i="6"/>
  <c r="Q73" i="6"/>
  <c r="U73" i="6" s="1"/>
  <c r="R73" i="6"/>
  <c r="Q69" i="6"/>
  <c r="U69" i="6" s="1"/>
  <c r="R69" i="6"/>
  <c r="O40" i="6" l="1"/>
  <c r="N40" i="6" s="1"/>
  <c r="R40" i="6" l="1"/>
  <c r="Q40" i="6"/>
  <c r="U40" i="6" s="1"/>
  <c r="S40" i="6"/>
  <c r="O76" i="6"/>
  <c r="N76" i="6" s="1"/>
  <c r="R76" i="6" l="1"/>
  <c r="Q76" i="6"/>
  <c r="U76" i="6" s="1"/>
  <c r="S76" i="6"/>
</calcChain>
</file>

<file path=xl/sharedStrings.xml><?xml version="1.0" encoding="utf-8"?>
<sst xmlns="http://schemas.openxmlformats.org/spreadsheetml/2006/main" count="631" uniqueCount="193">
  <si>
    <t>State</t>
  </si>
  <si>
    <t>PA</t>
  </si>
  <si>
    <t>NC</t>
  </si>
  <si>
    <t>AZ</t>
  </si>
  <si>
    <t>MI</t>
  </si>
  <si>
    <t>TX</t>
  </si>
  <si>
    <t>MD</t>
  </si>
  <si>
    <t>VA</t>
  </si>
  <si>
    <t>OH</t>
  </si>
  <si>
    <t>IL</t>
  </si>
  <si>
    <t>FL</t>
  </si>
  <si>
    <t>WI</t>
  </si>
  <si>
    <t>IN</t>
  </si>
  <si>
    <t>Total</t>
  </si>
  <si>
    <t xml:space="preserve"> </t>
  </si>
  <si>
    <t>Notes</t>
  </si>
  <si>
    <t>Alabama</t>
  </si>
  <si>
    <t>AL</t>
  </si>
  <si>
    <t>Alaska</t>
  </si>
  <si>
    <t>AK</t>
  </si>
  <si>
    <t>Arizona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</si>
  <si>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</si>
  <si>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</si>
  <si>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</si>
  <si>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</si>
  <si>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</si>
  <si>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</si>
  <si>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</si>
  <si>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</si>
  <si>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</si>
  <si>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</si>
  <si>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</si>
  <si>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Georgia</t>
  </si>
  <si>
    <t>GA</t>
  </si>
  <si>
    <t>Hawaiʻi</t>
  </si>
  <si>
    <t>HI</t>
  </si>
  <si>
    <t>Idaho</t>
  </si>
  <si>
    <t>ID</t>
  </si>
  <si>
    <t>Illinois</t>
  </si>
  <si>
    <t>Indiana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</si>
  <si>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</si>
  <si>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</si>
  <si>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</si>
  <si>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</si>
  <si>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</si>
  <si>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</si>
  <si>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</si>
  <si>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</si>
  <si>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</si>
  <si>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</si>
  <si>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</si>
  <si>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Massachusetts</t>
  </si>
  <si>
    <t>MA</t>
  </si>
  <si>
    <t>Michigan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</si>
  <si>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</si>
  <si>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</si>
  <si>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</si>
  <si>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</si>
  <si>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</si>
  <si>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</si>
  <si>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</si>
  <si>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</si>
  <si>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</si>
  <si>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</si>
  <si>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</si>
  <si>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</si>
  <si>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</si>
  <si>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</si>
  <si>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</si>
  <si>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</si>
  <si>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</si>
  <si>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</si>
  <si>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</si>
  <si>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</si>
  <si>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</si>
  <si>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North Dakota</t>
  </si>
  <si>
    <t>ND</t>
  </si>
  <si>
    <t>Ohio</t>
  </si>
  <si>
    <t>Oklahoma</t>
  </si>
  <si>
    <t>OK</t>
  </si>
  <si>
    <t>Oregon</t>
  </si>
  <si>
    <t>OR</t>
  </si>
  <si>
    <t>Pennsylvania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</si>
  <si>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</si>
  <si>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</si>
  <si>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</si>
  <si>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</si>
  <si>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</si>
  <si>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</si>
  <si>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</si>
  <si>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</si>
  <si>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</si>
  <si>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Utah</t>
  </si>
  <si>
    <t>UT</t>
  </si>
  <si>
    <t>Vermont</t>
  </si>
  <si>
    <t>VT</t>
  </si>
  <si>
    <t>Virginia</t>
  </si>
  <si>
    <t>Washington</t>
  </si>
  <si>
    <t>WA</t>
  </si>
  <si>
    <t>West Virginia</t>
  </si>
  <si>
    <t>WV</t>
  </si>
  <si>
    <t>Wisconsin</t>
  </si>
  <si>
    <t>Wyoming</t>
  </si>
  <si>
    <t>WY</t>
  </si>
  <si>
    <t>**</t>
  </si>
  <si>
    <t>Validation</t>
  </si>
  <si>
    <t>Delta</t>
  </si>
  <si>
    <t>n/a</t>
  </si>
  <si>
    <t>OTH2</t>
  </si>
  <si>
    <t>DEM2</t>
  </si>
  <si>
    <t>REP2</t>
  </si>
  <si>
    <t>TOT1</t>
  </si>
  <si>
    <t>OTH1</t>
  </si>
  <si>
    <t>DEM1</t>
  </si>
  <si>
    <t>REP1</t>
  </si>
  <si>
    <t>District</t>
  </si>
  <si>
    <t>Uncontested Races</t>
  </si>
  <si>
    <t>Uncontested Votes</t>
  </si>
  <si>
    <t>Grand Total</t>
  </si>
  <si>
    <t>TOT2</t>
  </si>
  <si>
    <t xml:space="preserve">           Actual Votes</t>
  </si>
  <si>
    <t xml:space="preserve">           Actual Seats</t>
  </si>
  <si>
    <t>REP3</t>
  </si>
  <si>
    <t>DEM3</t>
  </si>
  <si>
    <t>Contested</t>
  </si>
  <si>
    <t>AVG Votes</t>
  </si>
  <si>
    <t>Uncontested</t>
  </si>
  <si>
    <t>TOT3</t>
  </si>
  <si>
    <t>7th</t>
  </si>
  <si>
    <t>5th</t>
  </si>
  <si>
    <t>6th</t>
  </si>
  <si>
    <t>8th</t>
  </si>
  <si>
    <t>13th</t>
  </si>
  <si>
    <t>20th</t>
  </si>
  <si>
    <t>27th</t>
  </si>
  <si>
    <t>34th</t>
  </si>
  <si>
    <t>40th</t>
  </si>
  <si>
    <t>44th</t>
  </si>
  <si>
    <t>10th</t>
  </si>
  <si>
    <t>14th</t>
  </si>
  <si>
    <t>21st</t>
  </si>
  <si>
    <t>24th</t>
  </si>
  <si>
    <t>2nd</t>
  </si>
  <si>
    <t>3rd</t>
  </si>
  <si>
    <t>4th</t>
  </si>
  <si>
    <t>1st</t>
  </si>
  <si>
    <t>No Republican candidate</t>
  </si>
  <si>
    <t>16th</t>
  </si>
  <si>
    <t>17th</t>
  </si>
  <si>
    <t>9th</t>
  </si>
  <si>
    <t>18th</t>
  </si>
  <si>
    <t>28th</t>
  </si>
  <si>
    <t>30th</t>
  </si>
  <si>
    <t>Special election results for the 9th added in.</t>
  </si>
  <si>
    <t>https://ballotpedia.org/North_Carolina%27s_9th_Congressional_District_special_election,_2019</t>
  </si>
  <si>
    <t>Delta due to NC 9th special election</t>
  </si>
  <si>
    <t>Votes not reported</t>
  </si>
  <si>
    <t>Some uncontested results not reported.</t>
  </si>
  <si>
    <t xml:space="preserve">    Imputed Vote Shares</t>
  </si>
  <si>
    <t>Recast</t>
  </si>
  <si>
    <t xml:space="preserve">            Adjustments</t>
  </si>
  <si>
    <t>REP win %</t>
  </si>
  <si>
    <t>DEM win %</t>
  </si>
  <si>
    <t>OTH3</t>
  </si>
  <si>
    <t>REP4</t>
  </si>
  <si>
    <t>DEM4</t>
  </si>
  <si>
    <t>OTH4</t>
  </si>
  <si>
    <t>TOT4</t>
  </si>
  <si>
    <t>Uncontested win % - REP</t>
  </si>
  <si>
    <t>Uncontested win % - DEM</t>
  </si>
  <si>
    <t>Sum of REP4</t>
  </si>
  <si>
    <t>Sum of DEM4</t>
  </si>
  <si>
    <t>Sum of OTH4</t>
  </si>
  <si>
    <t>Sum of TOT4</t>
  </si>
  <si>
    <t>Imputed Vote Changes</t>
  </si>
  <si>
    <t xml:space="preserve">          Revised Votes</t>
  </si>
  <si>
    <t>REP5</t>
  </si>
  <si>
    <t>DEM5</t>
  </si>
  <si>
    <t>OTH5</t>
  </si>
  <si>
    <t>TOT5</t>
  </si>
  <si>
    <t xml:space="preserve">         Percent Shares</t>
  </si>
  <si>
    <t>VOTE_%</t>
  </si>
  <si>
    <t>SEAT_%</t>
  </si>
  <si>
    <t>REP_S</t>
  </si>
  <si>
    <t>DEM_S</t>
  </si>
  <si>
    <t>OTH_S</t>
  </si>
  <si>
    <t>TOT_S</t>
  </si>
  <si>
    <t>REP_V</t>
  </si>
  <si>
    <t>DEM_V</t>
  </si>
  <si>
    <t>OTH_V</t>
  </si>
  <si>
    <t>TOT_V</t>
  </si>
  <si>
    <t>XX</t>
  </si>
  <si>
    <t>STATE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</si>
</sst>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10">
    <xf numFmtId="0" fontId="0" fillId="0" borderId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9" fontId="7" fillId="0" borderId="0" applyFont="0" applyFill="0" applyBorder="0" applyAlignment="0" applyProtection="0"/>
  </cellStyleXfs>
  <cellXfs count="162">
    <xf numFmtId="0" fontId="0" fillId="0" borderId="0" xfId="0"/>
    <xf numFmtId="0" fontId="2" fillId="2" borderId="0" xfId="0" applyFont="1" applyFill="1"/>
    <xf numFmtId="0" fontId="1" fillId="0" borderId="0" xfId="0" applyFont="1"/>
    <xf numFmtId="3" fontId="0" fillId="0" borderId="0" xfId="0" applyNumberFormat="1"/>
    <xf numFmtId="0" fontId="2" fillId="2" borderId="0" xfId="0" applyFont="1" applyFill="1" applyAlignment="1">
      <alignment horizontal="center"/>
    </xf>
    <xf numFmtId="0" fontId="1" fillId="0" borderId="1" xfId="0" applyFont="1" applyBorder="1"/>
    <xf numFmtId="0" fontId="0" fillId="0" borderId="0" xfId="0" applyFill="1"/>
    <xf numFmtId="0" fontId="1" fillId="0" borderId="1" xfId="0" applyFont="1" applyFill="1" applyBorder="1"/>
    <xf numFmtId="3" fontId="1" fillId="0" borderId="1" xfId="0" applyNumberFormat="1" applyFont="1" applyFill="1" applyBorder="1"/>
    <xf numFmtId="3" fontId="2" fillId="2" borderId="0" xfId="0" applyNumberFormat="1" applyFont="1" applyFill="1"/>
    <xf numFmtId="0" fontId="0" fillId="0" borderId="0" xfId="0" applyBorder="1"/>
    <xf numFmtId="0" fontId="1" fillId="0" borderId="0" xfId="0" applyFont="1" applyBorder="1"/>
    <xf numFmtId="0" fontId="2" fillId="0" borderId="0" xfId="0" applyFont="1" applyFill="1"/>
    <xf numFmtId="0" fontId="3" fillId="0" borderId="0" xfId="0" applyFont="1" applyFill="1" applyBorder="1"/>
    <xf numFmtId="3" fontId="2" fillId="2" borderId="0" xfId="0" applyNumberFormat="1" applyFont="1" applyFill="1" applyAlignment="1">
      <alignment horizontal="center"/>
    </xf>
    <xf numFmtId="0" fontId="2" fillId="2" borderId="0" xfId="0" applyFont="1" applyFill="1" applyBorder="1"/>
    <xf numFmtId="3" fontId="2" fillId="2" borderId="0" xfId="0" applyNumberFormat="1" applyFont="1" applyFill="1" applyBorder="1"/>
    <xf numFmtId="0" fontId="5" fillId="0" borderId="0" xfId="0" applyFont="1"/>
    <xf numFmtId="0" fontId="2" fillId="2" borderId="0" xfId="0" applyFont="1" applyFill="1" applyAlignment="1"/>
    <xf numFmtId="3" fontId="0" fillId="0" borderId="2" xfId="0" applyNumberFormat="1" applyBorder="1"/>
    <xf numFmtId="3" fontId="2" fillId="2" borderId="2" xfId="0" applyNumberFormat="1" applyFont="1" applyFill="1" applyBorder="1"/>
    <xf numFmtId="0" fontId="2" fillId="2" borderId="2" xfId="0" applyFont="1" applyFill="1" applyBorder="1"/>
    <xf numFmtId="3" fontId="1" fillId="0" borderId="3" xfId="0" applyNumberFormat="1" applyFont="1" applyFill="1" applyBorder="1"/>
    <xf numFmtId="0" fontId="0" fillId="0" borderId="2" xfId="0" applyBorder="1"/>
    <xf numFmtId="0" fontId="1" fillId="0" borderId="3" xfId="0" applyFont="1" applyBorder="1"/>
    <xf numFmtId="0" fontId="0" fillId="0" borderId="2" xfId="0" applyFill="1" applyBorder="1"/>
    <xf numFmtId="0" fontId="0" fillId="0" borderId="0" xfId="0" applyFont="1"/>
    <xf numFmtId="0" fontId="0" fillId="0" borderId="0" xfId="0" applyFont="1" applyFill="1"/>
    <xf numFmtId="3" fontId="1" fillId="0" borderId="1" xfId="0" applyNumberFormat="1" applyFont="1" applyBorder="1"/>
    <xf numFmtId="3" fontId="1" fillId="0" borderId="3" xfId="0" applyNumberFormat="1" applyFont="1" applyBorder="1"/>
    <xf numFmtId="0" fontId="2" fillId="2" borderId="0" xfId="0" applyFont="1" applyFill="1" applyProtection="1"/>
    <xf numFmtId="0" fontId="2" fillId="2" borderId="2" xfId="0" applyFont="1" applyFill="1" applyBorder="1" applyProtection="1"/>
    <xf numFmtId="3" fontId="2" fillId="2" borderId="0" xfId="0" applyNumberFormat="1" applyFont="1" applyFill="1" applyBorder="1" applyProtection="1"/>
    <xf numFmtId="0" fontId="2" fillId="2" borderId="0" xfId="0" applyFont="1" applyFill="1" applyBorder="1" applyProtection="1"/>
    <xf numFmtId="0" fontId="2" fillId="2" borderId="0" xfId="0" applyFont="1" applyFill="1" applyAlignment="1" applyProtection="1">
      <alignment horizontal="center"/>
    </xf>
    <xf numFmtId="0" fontId="2" fillId="2" borderId="2" xfId="0" applyFont="1" applyFill="1" applyBorder="1" applyAlignment="1" applyProtection="1"/>
    <xf numFmtId="3" fontId="2" fillId="2" borderId="0" xfId="0" applyNumberFormat="1" applyFont="1" applyFill="1" applyProtection="1"/>
    <xf numFmtId="3" fontId="2" fillId="2" borderId="0" xfId="0" applyNumberFormat="1" applyFont="1" applyFill="1" applyAlignment="1" applyProtection="1">
      <alignment horizontal="center"/>
    </xf>
    <xf numFmtId="3" fontId="2" fillId="2" borderId="2" xfId="0" applyNumberFormat="1" applyFont="1" applyFill="1" applyBorder="1" applyProtection="1"/>
    <xf numFmtId="0" fontId="0" fillId="0" borderId="0" xfId="0" pivotButton="1"/>
    <xf numFmtId="3" fontId="3" fillId="3" borderId="2" xfId="0" applyNumberFormat="1" applyFont="1" applyFill="1" applyBorder="1" applyProtection="1">
      <protection locked="0"/>
    </xf>
    <xf numFmtId="3" fontId="3" fillId="3" borderId="0" xfId="0" applyNumberFormat="1" applyFont="1" applyFill="1" applyBorder="1" applyProtection="1">
      <protection locked="0"/>
    </xf>
    <xf numFmtId="3" fontId="0" fillId="0" borderId="0" xfId="0" applyNumberFormat="1" applyBorder="1"/>
    <xf numFmtId="3" fontId="3" fillId="3" borderId="0" xfId="0" applyNumberFormat="1" applyFont="1" applyFill="1" applyBorder="1" applyAlignment="1" applyProtection="1">
      <alignment horizontal="center"/>
      <protection locked="0"/>
    </xf>
    <xf numFmtId="0" fontId="0" fillId="0" borderId="0" xfId="0" applyFill="1" applyBorder="1" applyProtection="1"/>
    <xf numFmtId="0" fontId="0" fillId="0" borderId="2" xfId="0" applyFill="1" applyBorder="1" applyProtection="1"/>
    <xf numFmtId="3" fontId="0" fillId="0" borderId="2" xfId="0" applyNumberFormat="1" applyFill="1" applyBorder="1" applyProtection="1"/>
    <xf numFmtId="3" fontId="0" fillId="0" borderId="0" xfId="0" applyNumberFormat="1" applyFill="1" applyBorder="1" applyProtection="1"/>
    <xf numFmtId="0" fontId="0" fillId="0" borderId="2" xfId="0" applyFont="1" applyFill="1" applyBorder="1" applyProtection="1"/>
    <xf numFmtId="0" fontId="0" fillId="0" borderId="0" xfId="0" applyFont="1" applyFill="1" applyBorder="1" applyProtection="1"/>
    <xf numFmtId="0" fontId="0" fillId="0" borderId="0" xfId="0" applyFill="1" applyBorder="1"/>
    <xf numFmtId="0" fontId="0" fillId="0" borderId="1" xfId="0" applyBorder="1"/>
    <xf numFmtId="3" fontId="0" fillId="0" borderId="3" xfId="0" applyNumberFormat="1" applyBorder="1"/>
    <xf numFmtId="3" fontId="0" fillId="0" borderId="1" xfId="0" applyNumberFormat="1" applyBorder="1"/>
    <xf numFmtId="0" fontId="0" fillId="0" borderId="3" xfId="0" applyBorder="1"/>
    <xf numFmtId="0" fontId="0" fillId="0" borderId="1" xfId="0" applyFont="1" applyBorder="1"/>
    <xf numFmtId="0" fontId="0" fillId="4" borderId="2" xfId="0" applyFont="1" applyFill="1" applyBorder="1"/>
    <xf numFmtId="0" fontId="0" fillId="4" borderId="2" xfId="0" applyFill="1" applyBorder="1"/>
    <xf numFmtId="0" fontId="1" fillId="4" borderId="3" xfId="0" applyFont="1" applyFill="1" applyBorder="1"/>
    <xf numFmtId="0" fontId="0" fillId="4" borderId="3" xfId="0" applyFill="1" applyBorder="1"/>
    <xf numFmtId="3" fontId="4" fillId="4" borderId="0" xfId="0" applyNumberFormat="1" applyFont="1" applyFill="1"/>
    <xf numFmtId="3" fontId="1" fillId="4" borderId="1" xfId="0" applyNumberFormat="1" applyFont="1" applyFill="1" applyBorder="1"/>
    <xf numFmtId="3" fontId="0" fillId="4" borderId="1" xfId="0" applyNumberFormat="1" applyFill="1" applyBorder="1"/>
    <xf numFmtId="3" fontId="0" fillId="4" borderId="0" xfId="0" applyNumberFormat="1" applyFill="1"/>
    <xf numFmtId="3" fontId="0" fillId="4" borderId="4" xfId="0" applyNumberFormat="1" applyFill="1" applyBorder="1"/>
    <xf numFmtId="3" fontId="1" fillId="4" borderId="5" xfId="0" applyNumberFormat="1" applyFont="1" applyFill="1" applyBorder="1"/>
    <xf numFmtId="3" fontId="0" fillId="4" borderId="5" xfId="0" applyNumberFormat="1" applyFill="1" applyBorder="1"/>
    <xf numFmtId="3" fontId="4" fillId="4" borderId="0" xfId="0" applyNumberFormat="1" applyFont="1" applyFill="1" applyBorder="1" applyProtection="1"/>
    <xf numFmtId="0" fontId="4" fillId="4" borderId="0" xfId="0" applyFont="1" applyFill="1"/>
    <xf numFmtId="0" fontId="0" fillId="4" borderId="0" xfId="0" applyFill="1" applyBorder="1" applyProtection="1"/>
    <xf numFmtId="0" fontId="0" fillId="4" borderId="2" xfId="0" applyFill="1" applyBorder="1" applyProtection="1"/>
    <xf numFmtId="3" fontId="0" fillId="4" borderId="2" xfId="0" applyNumberFormat="1" applyFill="1" applyBorder="1" applyProtection="1"/>
    <xf numFmtId="3" fontId="0" fillId="4" borderId="0" xfId="0" applyNumberFormat="1" applyFill="1" applyBorder="1" applyProtection="1"/>
    <xf numFmtId="0" fontId="0" fillId="4" borderId="2" xfId="0" applyFont="1" applyFill="1" applyBorder="1" applyProtection="1"/>
    <xf numFmtId="0" fontId="0" fillId="4" borderId="0" xfId="0" applyFont="1" applyFill="1" applyBorder="1" applyProtection="1"/>
    <xf numFmtId="0" fontId="0" fillId="4" borderId="0" xfId="0" applyFill="1" applyBorder="1"/>
    <xf numFmtId="0" fontId="0" fillId="5" borderId="0" xfId="0" applyFill="1" applyBorder="1" applyProtection="1"/>
    <xf numFmtId="0" fontId="0" fillId="5" borderId="2" xfId="0" applyFill="1" applyBorder="1" applyProtection="1"/>
    <xf numFmtId="3" fontId="0" fillId="5" borderId="2" xfId="0" applyNumberFormat="1" applyFill="1" applyBorder="1" applyProtection="1"/>
    <xf numFmtId="3" fontId="0" fillId="5" borderId="0" xfId="0" applyNumberFormat="1" applyFill="1" applyBorder="1" applyProtection="1"/>
    <xf numFmtId="3" fontId="4" fillId="5" borderId="0" xfId="0" applyNumberFormat="1" applyFont="1" applyFill="1" applyBorder="1" applyProtection="1"/>
    <xf numFmtId="0" fontId="0" fillId="5" borderId="2" xfId="0" applyFont="1" applyFill="1" applyBorder="1" applyProtection="1"/>
    <xf numFmtId="0" fontId="0" fillId="5" borderId="0" xfId="0" applyFont="1" applyFill="1" applyBorder="1" applyProtection="1"/>
    <xf numFmtId="0" fontId="0" fillId="5" borderId="2" xfId="0" applyFill="1" applyBorder="1"/>
    <xf numFmtId="0" fontId="0" fillId="5" borderId="0" xfId="0" applyFill="1" applyBorder="1"/>
    <xf numFmtId="0" fontId="0" fillId="6" borderId="0" xfId="0" applyFill="1" applyBorder="1" applyProtection="1"/>
    <xf numFmtId="0" fontId="0" fillId="6" borderId="2" xfId="0" applyFill="1" applyBorder="1" applyProtection="1"/>
    <xf numFmtId="3" fontId="0" fillId="6" borderId="2" xfId="0" applyNumberFormat="1" applyFill="1" applyBorder="1" applyProtection="1"/>
    <xf numFmtId="3" fontId="0" fillId="6" borderId="0" xfId="0" applyNumberFormat="1" applyFill="1" applyBorder="1" applyProtection="1"/>
    <xf numFmtId="3" fontId="4" fillId="6" borderId="0" xfId="0" applyNumberFormat="1" applyFont="1" applyFill="1" applyBorder="1" applyProtection="1"/>
    <xf numFmtId="0" fontId="0" fillId="6" borderId="2" xfId="0" applyFont="1" applyFill="1" applyBorder="1" applyProtection="1"/>
    <xf numFmtId="0" fontId="0" fillId="6" borderId="0" xfId="0" applyFont="1" applyFill="1" applyBorder="1" applyProtection="1"/>
    <xf numFmtId="0" fontId="0" fillId="6" borderId="2" xfId="0" applyFill="1" applyBorder="1"/>
    <xf numFmtId="0" fontId="0" fillId="6" borderId="0" xfId="0" applyFill="1" applyBorder="1"/>
    <xf numFmtId="0" fontId="0" fillId="7" borderId="0" xfId="0" applyFill="1" applyBorder="1" applyProtection="1"/>
    <xf numFmtId="0" fontId="0" fillId="7" borderId="2" xfId="0" applyFill="1" applyBorder="1" applyProtection="1"/>
    <xf numFmtId="3" fontId="0" fillId="7" borderId="2" xfId="0" applyNumberFormat="1" applyFill="1" applyBorder="1" applyProtection="1"/>
    <xf numFmtId="3" fontId="0" fillId="7" borderId="0" xfId="0" applyNumberFormat="1" applyFill="1" applyBorder="1" applyProtection="1"/>
    <xf numFmtId="3" fontId="4" fillId="7" borderId="0" xfId="0" applyNumberFormat="1" applyFont="1" applyFill="1" applyBorder="1" applyProtection="1"/>
    <xf numFmtId="0" fontId="0" fillId="7" borderId="2" xfId="0" applyFont="1" applyFill="1" applyBorder="1" applyProtection="1"/>
    <xf numFmtId="0" fontId="0" fillId="7" borderId="0" xfId="0" applyFont="1" applyFill="1" applyBorder="1" applyProtection="1"/>
    <xf numFmtId="0" fontId="0" fillId="7" borderId="2" xfId="0" applyFill="1" applyBorder="1"/>
    <xf numFmtId="0" fontId="0" fillId="7" borderId="0" xfId="0" applyFill="1" applyBorder="1"/>
    <xf numFmtId="3" fontId="0" fillId="8" borderId="2" xfId="0" applyNumberFormat="1" applyFill="1" applyBorder="1"/>
    <xf numFmtId="3" fontId="0" fillId="8" borderId="0" xfId="0" applyNumberFormat="1" applyFill="1" applyBorder="1"/>
    <xf numFmtId="3" fontId="0" fillId="0" borderId="0" xfId="0" applyNumberFormat="1" applyFont="1" applyFill="1" applyBorder="1"/>
    <xf numFmtId="3" fontId="2" fillId="3" borderId="0" xfId="0" applyNumberFormat="1" applyFont="1" applyFill="1" applyProtection="1">
      <protection locked="0"/>
    </xf>
    <xf numFmtId="3" fontId="2" fillId="3" borderId="4" xfId="0" applyNumberFormat="1" applyFont="1" applyFill="1" applyBorder="1" applyProtection="1">
      <protection locked="0"/>
    </xf>
    <xf numFmtId="3" fontId="2" fillId="3" borderId="0" xfId="0" applyNumberFormat="1" applyFont="1" applyFill="1" applyAlignment="1" applyProtection="1">
      <alignment horizontal="right"/>
      <protection locked="0"/>
    </xf>
    <xf numFmtId="3" fontId="2" fillId="3" borderId="0" xfId="0" applyNumberFormat="1" applyFont="1" applyFill="1" applyAlignment="1" applyProtection="1">
      <alignment horizontal="center"/>
      <protection locked="0"/>
    </xf>
    <xf numFmtId="9" fontId="0" fillId="0" borderId="0" xfId="0" applyNumberFormat="1"/>
    <xf numFmtId="0" fontId="4" fillId="0" borderId="0" xfId="0" applyFont="1"/>
    <xf numFmtId="3" fontId="2" fillId="3" borderId="0" xfId="0" applyNumberFormat="1" applyFont="1" applyFill="1" applyBorder="1" applyProtection="1">
      <protection locked="0"/>
    </xf>
    <xf numFmtId="0" fontId="2" fillId="2" borderId="4" xfId="0" applyFont="1" applyFill="1" applyBorder="1" applyAlignment="1" applyProtection="1"/>
    <xf numFmtId="0" fontId="2" fillId="2" borderId="4" xfId="0" applyFont="1" applyFill="1" applyBorder="1" applyProtection="1"/>
    <xf numFmtId="0" fontId="0" fillId="0" borderId="4" xfId="0" applyFont="1" applyFill="1" applyBorder="1" applyProtection="1"/>
    <xf numFmtId="0" fontId="0" fillId="4" borderId="4" xfId="0" applyFont="1" applyFill="1" applyBorder="1" applyProtection="1"/>
    <xf numFmtId="0" fontId="0" fillId="5" borderId="4" xfId="0" applyFont="1" applyFill="1" applyBorder="1" applyProtection="1"/>
    <xf numFmtId="0" fontId="0" fillId="6" borderId="4" xfId="0" applyFont="1" applyFill="1" applyBorder="1" applyProtection="1"/>
    <xf numFmtId="0" fontId="0" fillId="7" borderId="4" xfId="0" applyFont="1" applyFill="1" applyBorder="1" applyProtection="1"/>
    <xf numFmtId="0" fontId="1" fillId="0" borderId="5" xfId="0" applyFont="1" applyBorder="1"/>
    <xf numFmtId="0" fontId="0" fillId="0" borderId="4" xfId="0" applyBorder="1"/>
    <xf numFmtId="3" fontId="0" fillId="0" borderId="4" xfId="0" applyNumberFormat="1" applyBorder="1"/>
    <xf numFmtId="9" fontId="0" fillId="0" borderId="0" xfId="0" applyNumberFormat="1" applyFont="1" applyFill="1" applyBorder="1" applyProtection="1"/>
    <xf numFmtId="9" fontId="2" fillId="3" borderId="0" xfId="0" applyNumberFormat="1" applyFont="1" applyFill="1" applyBorder="1" applyProtection="1">
      <protection locked="0"/>
    </xf>
    <xf numFmtId="9" fontId="2" fillId="3" borderId="0" xfId="0" applyNumberFormat="1" applyFont="1" applyFill="1" applyProtection="1">
      <protection locked="0"/>
    </xf>
    <xf numFmtId="9" fontId="0" fillId="4" borderId="0" xfId="0" applyNumberFormat="1" applyFont="1" applyFill="1" applyBorder="1" applyProtection="1"/>
    <xf numFmtId="9" fontId="0" fillId="5" borderId="0" xfId="0" applyNumberFormat="1" applyFont="1" applyFill="1" applyBorder="1" applyProtection="1"/>
    <xf numFmtId="9" fontId="0" fillId="6" borderId="0" xfId="0" applyNumberFormat="1" applyFont="1" applyFill="1" applyBorder="1" applyProtection="1"/>
    <xf numFmtId="9" fontId="0" fillId="7" borderId="0" xfId="0" applyNumberFormat="1" applyFont="1" applyFill="1" applyBorder="1" applyProtection="1"/>
    <xf numFmtId="9" fontId="1" fillId="0" borderId="1" xfId="0" applyNumberFormat="1" applyFont="1" applyBorder="1"/>
    <xf numFmtId="9" fontId="0" fillId="0" borderId="0" xfId="0" applyNumberFormat="1" applyBorder="1"/>
    <xf numFmtId="3" fontId="0" fillId="0" borderId="4" xfId="0" applyNumberFormat="1" applyFont="1" applyFill="1" applyBorder="1" applyProtection="1"/>
    <xf numFmtId="3" fontId="0" fillId="4" borderId="4" xfId="0" applyNumberFormat="1" applyFont="1" applyFill="1" applyBorder="1" applyProtection="1"/>
    <xf numFmtId="3" fontId="0" fillId="5" borderId="4" xfId="0" applyNumberFormat="1" applyFont="1" applyFill="1" applyBorder="1" applyProtection="1"/>
    <xf numFmtId="3" fontId="0" fillId="6" borderId="4" xfId="0" applyNumberFormat="1" applyFont="1" applyFill="1" applyBorder="1" applyProtection="1"/>
    <xf numFmtId="3" fontId="0" fillId="7" borderId="4" xfId="0" applyNumberFormat="1" applyFont="1" applyFill="1" applyBorder="1" applyProtection="1"/>
    <xf numFmtId="3" fontId="1" fillId="0" borderId="5" xfId="0" applyNumberFormat="1" applyFont="1" applyBorder="1"/>
    <xf numFmtId="3" fontId="0" fillId="0" borderId="0" xfId="0" applyNumberFormat="1" applyFont="1" applyFill="1" applyBorder="1" applyProtection="1"/>
    <xf numFmtId="3" fontId="0" fillId="4" borderId="0" xfId="0" applyNumberFormat="1" applyFont="1" applyFill="1" applyBorder="1" applyProtection="1"/>
    <xf numFmtId="3" fontId="0" fillId="5" borderId="0" xfId="0" applyNumberFormat="1" applyFont="1" applyFill="1" applyBorder="1" applyProtection="1"/>
    <xf numFmtId="3" fontId="0" fillId="6" borderId="0" xfId="0" applyNumberFormat="1" applyFont="1" applyFill="1" applyBorder="1" applyProtection="1"/>
    <xf numFmtId="3" fontId="0" fillId="7" borderId="0" xfId="0" applyNumberFormat="1" applyFont="1" applyFill="1" applyBorder="1" applyProtection="1"/>
    <xf numFmtId="3" fontId="0" fillId="4" borderId="0" xfId="0" applyNumberFormat="1" applyFill="1" applyBorder="1"/>
    <xf numFmtId="0" fontId="3" fillId="3" borderId="2" xfId="0" applyFont="1" applyFill="1" applyBorder="1" applyProtection="1">
      <protection locked="0"/>
    </xf>
    <xf numFmtId="0" fontId="3" fillId="3" borderId="4" xfId="0" applyFont="1" applyFill="1" applyBorder="1" applyProtection="1">
      <protection locked="0"/>
    </xf>
    <xf numFmtId="3" fontId="3" fillId="3" borderId="4" xfId="0" applyNumberFormat="1" applyFont="1" applyFill="1" applyBorder="1" applyProtection="1">
      <protection locked="0"/>
    </xf>
    <xf numFmtId="3" fontId="0" fillId="0" borderId="0" xfId="0" applyNumberFormat="1" applyFill="1" applyBorder="1"/>
    <xf numFmtId="3" fontId="0" fillId="0" borderId="4" xfId="0" applyNumberFormat="1" applyFill="1" applyBorder="1"/>
    <xf numFmtId="3" fontId="1" fillId="0" borderId="5" xfId="0" applyNumberFormat="1" applyFont="1" applyFill="1" applyBorder="1"/>
    <xf numFmtId="3" fontId="0" fillId="0" borderId="1" xfId="0" applyNumberFormat="1" applyFill="1" applyBorder="1"/>
    <xf numFmtId="3" fontId="0" fillId="0" borderId="5" xfId="0" applyNumberFormat="1" applyFill="1" applyBorder="1"/>
    <xf numFmtId="3" fontId="0" fillId="8" borderId="4" xfId="0" applyNumberFormat="1" applyFill="1" applyBorder="1"/>
    <xf numFmtId="0" fontId="2" fillId="3" borderId="2" xfId="0" applyFont="1" applyFill="1" applyBorder="1" applyProtection="1">
      <protection locked="0"/>
    </xf>
    <xf numFmtId="164" fontId="0" fillId="0" borderId="2" xfId="9" applyNumberFormat="1" applyFont="1" applyBorder="1" applyProtection="1">
      <protection locked="0"/>
    </xf>
    <xf numFmtId="0" fontId="0" fillId="0" borderId="2" xfId="0" applyBorder="1" applyProtection="1">
      <protection locked="0"/>
    </xf>
    <xf numFmtId="164" fontId="1" fillId="0" borderId="3" xfId="9" applyNumberFormat="1" applyFont="1" applyBorder="1" applyProtection="1">
      <protection locked="0"/>
    </xf>
    <xf numFmtId="0" fontId="2" fillId="3" borderId="4" xfId="0" applyFont="1" applyFill="1" applyBorder="1" applyProtection="1">
      <protection locked="0"/>
    </xf>
    <xf numFmtId="164" fontId="0" fillId="0" borderId="4" xfId="9" applyNumberFormat="1" applyFont="1" applyBorder="1" applyProtection="1">
      <protection locked="0"/>
    </xf>
    <xf numFmtId="0" fontId="0" fillId="0" borderId="4" xfId="0" applyBorder="1" applyProtection="1">
      <protection locked="0"/>
    </xf>
    <xf numFmtId="164" fontId="1" fillId="0" borderId="5" xfId="9" applyNumberFormat="1" applyFont="1" applyBorder="1" applyProtection="1">
      <protection locked="0"/>
    </xf>
    <xf numFmtId="165" fontId="0" fillId="0" borderId="0" xfId="0" applyNumberFormat="1"/>
  </cellXfs>
  <cellStyles count="10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Normal" xfId="0" builtinId="0"/>
    <cellStyle name="Percent" xfId="9" builtinId="5"/>
  </cellStyles>
  <dxfs count="2">
    <dxf>
      <numFmt numFmtId="3" formatCode="#,##0"/>
    </dxf>
    <dxf>
      <numFmt numFmtId="3" formatCode="#,##0"/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ec Ramsay" refreshedDate="43743.454684837961" createdVersion="6" refreshedVersion="6" minRefreshableVersion="3" recordCount="75" xr:uid="{255D3A41-DC87-A24F-BE10-7DD3BF2F767B}">
  <cacheSource type="worksheet">
    <worksheetSource ref="A2:U77" sheet="Uncontested Races"/>
  </cacheSource>
  <cacheFields count="21">
    <cacheField name="State" numFmtId="0">
      <sharedItems count="50">
        <s v="Alabama"/>
        <s v="Alaska"/>
        <s v="Arizona"/>
        <s v="Arkansas"/>
        <s v="California"/>
        <s v="Colorado"/>
        <s v="Connecticut"/>
        <s v="Delaware"/>
        <s v="Florida"/>
        <s v="Georgia"/>
        <s v="Hawaiʻi"/>
        <s v="Idaho"/>
        <s v="Illinois"/>
        <s v="Indiana"/>
        <s v="Iowa"/>
        <s v="Kansas"/>
        <s v="Kentucky"/>
        <s v="Louisiana"/>
        <s v="Maine"/>
        <s v="Maryland"/>
        <s v="Massachusetts"/>
        <s v="Michigan"/>
        <s v="Minnesota"/>
        <s v="Mississippi"/>
        <s v="Missouri"/>
        <s v="Montana"/>
        <s v="Nebraska"/>
        <s v="Nevada"/>
        <s v="New Hampshire"/>
        <s v="New Jersey"/>
        <s v="New Mexico"/>
        <s v="New York"/>
        <s v="North Carolina"/>
        <s v="North Dakota"/>
        <s v="Ohio"/>
        <s v="Oklahoma"/>
        <s v="Oregon"/>
        <s v="Pennsylvania"/>
        <s v="Rhode Island"/>
        <s v="South Carolina"/>
        <s v="South Dakota"/>
        <s v="Tennessee"/>
        <s v="Texas"/>
        <s v="Utah"/>
        <s v="Vermont"/>
        <s v="Virginia"/>
        <s v="Washington"/>
        <s v="West Virginia"/>
        <s v="Wisconsin"/>
        <s v="Wyoming"/>
      </sharedItems>
    </cacheField>
    <cacheField name="**" numFmtId="0">
      <sharedItems count="50">
        <s v="AL"/>
        <s v="AK"/>
        <s v="AZ"/>
        <s v="AR"/>
        <s v="CA"/>
        <s v="CO"/>
        <s v="CT"/>
        <s v="DE"/>
        <s v="FL"/>
        <s v="GA"/>
        <s v="HI"/>
        <s v="ID"/>
        <s v="IL"/>
        <s v="IN"/>
        <s v="IA"/>
        <s v="KS"/>
        <s v="KY"/>
        <s v="LA"/>
        <s v="ME"/>
        <s v="MD"/>
        <s v="MA"/>
        <s v="MI"/>
        <s v="MN"/>
        <s v="MS"/>
        <s v="MO"/>
        <s v="MT"/>
        <s v="NE"/>
        <s v="NV"/>
        <s v="NH"/>
        <s v="NJ"/>
        <s v="NM"/>
        <s v="NY"/>
        <s v="NC"/>
        <s v="ND"/>
        <s v="OH"/>
        <s v="OK"/>
        <s v="OR"/>
        <s v="PA"/>
        <s v="RI"/>
        <s v="SC"/>
        <s v="SD"/>
        <s v="TN"/>
        <s v="TX"/>
        <s v="UT"/>
        <s v="VT"/>
        <s v="VA"/>
        <s v="WA"/>
        <s v="WV"/>
        <s v="WI"/>
        <s v="WY"/>
      </sharedItems>
    </cacheField>
    <cacheField name="District" numFmtId="0">
      <sharedItems/>
    </cacheField>
    <cacheField name="REP1" numFmtId="3">
      <sharedItems containsString="0" containsBlank="1" containsNumber="1" containsInteger="1" minValue="0" maxValue="198152"/>
    </cacheField>
    <cacheField name="DEM1" numFmtId="3">
      <sharedItems containsString="0" containsBlank="1" containsNumber="1" containsInteger="1" minValue="0" maxValue="309116"/>
    </cacheField>
    <cacheField name="OTH1" numFmtId="3">
      <sharedItems containsString="0" containsBlank="1" containsNumber="1" containsInteger="1" minValue="-187901" maxValue="84646"/>
    </cacheField>
    <cacheField name="TOT1" numFmtId="3">
      <sharedItems containsString="0" containsBlank="1" containsNumber="1" containsInteger="1" minValue="0" maxValue="327380"/>
    </cacheField>
    <cacheField name="REP2" numFmtId="0">
      <sharedItems containsSemiMixedTypes="0" containsString="0" containsNumber="1" containsInteger="1" minValue="0" maxValue="1"/>
    </cacheField>
    <cacheField name="DEM2" numFmtId="0">
      <sharedItems containsSemiMixedTypes="0" containsString="0" containsNumber="1" containsInteger="1" minValue="0" maxValue="1"/>
    </cacheField>
    <cacheField name="OTH2" numFmtId="0">
      <sharedItems containsSemiMixedTypes="0" containsString="0" containsNumber="1" containsInteger="1" minValue="0" maxValue="0"/>
    </cacheField>
    <cacheField name="REP win %" numFmtId="9">
      <sharedItems containsSemiMixedTypes="0" containsString="0" containsNumber="1" minValue="0.7" maxValue="0.7"/>
    </cacheField>
    <cacheField name="DEM win %" numFmtId="9">
      <sharedItems containsSemiMixedTypes="0" containsString="0" containsNumber="1" minValue="0.7" maxValue="0.7"/>
    </cacheField>
    <cacheField name="AVG Votes" numFmtId="3">
      <sharedItems containsSemiMixedTypes="0" containsString="0" containsNumber="1" minValue="186640" maxValue="504421"/>
    </cacheField>
    <cacheField name="REP3" numFmtId="3">
      <sharedItems containsSemiMixedTypes="0" containsString="0" containsNumber="1" containsInteger="1" minValue="0" maxValue="198152"/>
    </cacheField>
    <cacheField name="DEM3" numFmtId="3">
      <sharedItems containsSemiMixedTypes="0" containsString="0" containsNumber="1" containsInteger="1" minValue="0" maxValue="309116"/>
    </cacheField>
    <cacheField name="OTH3" numFmtId="3">
      <sharedItems containsSemiMixedTypes="0" containsString="0" containsNumber="1" containsInteger="1" minValue="0" maxValue="0"/>
    </cacheField>
    <cacheField name="TOT3" numFmtId="3">
      <sharedItems containsSemiMixedTypes="0" containsString="0" containsNumber="1" containsInteger="1" minValue="0" maxValue="441594"/>
    </cacheField>
    <cacheField name="REP4" numFmtId="3">
      <sharedItems containsSemiMixedTypes="0" containsString="0" containsNumber="1" containsInteger="1" minValue="0" maxValue="132478" count="27">
        <n v="79290"/>
        <n v="0"/>
        <n v="82846"/>
        <n v="88226"/>
        <n v="86545"/>
        <n v="111677"/>
        <n v="78719"/>
        <n v="86844"/>
        <n v="70983"/>
        <n v="92982"/>
        <n v="118031"/>
        <n v="81507"/>
        <n v="94723"/>
        <n v="105124"/>
        <n v="111068"/>
        <n v="84823"/>
        <n v="71752"/>
        <n v="73161"/>
        <n v="73221"/>
        <n v="74064"/>
        <n v="99202"/>
        <n v="70830"/>
        <n v="71479"/>
        <n v="92857"/>
        <n v="93246"/>
        <n v="103100"/>
        <n v="132478"/>
      </sharedItems>
    </cacheField>
    <cacheField name="DEM4" numFmtId="3">
      <sharedItems containsSemiMixedTypes="0" containsString="0" containsNumber="1" containsInteger="1" minValue="0" maxValue="84922" count="21">
        <n v="0"/>
        <n v="80263"/>
        <n v="73194"/>
        <n v="55433"/>
        <n v="71690"/>
        <n v="22306"/>
        <n v="14298"/>
        <n v="84922"/>
        <n v="9230"/>
        <n v="4463"/>
        <n v="32565"/>
        <n v="8501"/>
        <n v="10210"/>
        <n v="66417"/>
        <n v="36585"/>
        <n v="10787"/>
        <n v="29014"/>
        <n v="26232"/>
        <n v="47776"/>
        <n v="18051"/>
        <n v="7386"/>
      </sharedItems>
    </cacheField>
    <cacheField name="OTH4" numFmtId="3">
      <sharedItems containsSemiMixedTypes="0" containsString="0" containsNumber="1" containsInteger="1" minValue="-84646" maxValue="187901" count="31">
        <n v="-4153"/>
        <n v="0"/>
        <n v="-19007"/>
        <n v="-55158"/>
        <n v="-34257"/>
        <n v="-42044"/>
        <n v="-41711"/>
        <n v="-27511"/>
        <n v="-165"/>
        <n v="-564"/>
        <n v="-45800"/>
        <n v="-63276"/>
        <n v="-76838"/>
        <n v="-32818"/>
        <n v="-68221"/>
        <n v="-30944"/>
        <n v="-62458"/>
        <n v="-25825"/>
        <n v="-45247"/>
        <n v="-30710"/>
        <n v="-33918"/>
        <n v="-35029"/>
        <n v="-56349"/>
        <n v="187901"/>
        <n v="-16745"/>
        <n v="-32925"/>
        <n v="-21732"/>
        <n v="-16390"/>
        <n v="-19107"/>
        <n v="-84646"/>
        <n v="-8179"/>
      </sharedItems>
    </cacheField>
    <cacheField name="TOT4" numFmtId="3">
      <sharedItems containsSemiMixedTypes="0" containsString="0" containsNumber="1" containsInteger="1" minValue="0" maxValue="187901" count="38">
        <n v="75137"/>
        <n v="0"/>
        <n v="144102"/>
        <n v="33068"/>
        <n v="86545"/>
        <n v="73194"/>
        <n v="77420"/>
        <n v="36675"/>
        <n v="86844"/>
        <n v="84705"/>
        <n v="115162"/>
        <n v="93289"/>
        <n v="107115"/>
        <n v="118031"/>
        <n v="84358"/>
        <n v="35707"/>
        <n v="40677"/>
        <n v="28286"/>
        <n v="66368"/>
        <n v="42847"/>
        <n v="86444"/>
        <n v="17795"/>
        <n v="57546"/>
        <n v="94331"/>
        <n v="79036"/>
        <n v="39303"/>
        <n v="39035"/>
        <n v="27599"/>
        <n v="187901"/>
        <n v="99202"/>
        <n v="83099"/>
        <n v="64137"/>
        <n v="96874"/>
        <n v="55089"/>
        <n v="91801"/>
        <n v="15986"/>
        <n v="103100"/>
        <n v="12429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5">
  <r>
    <x v="0"/>
    <x v="0"/>
    <s v="7th"/>
    <n v="0"/>
    <n v="185010"/>
    <n v="4153"/>
    <n v="189163"/>
    <n v="0"/>
    <n v="1"/>
    <n v="0"/>
    <n v="0.7"/>
    <n v="0.7"/>
    <n v="245122"/>
    <n v="79290"/>
    <n v="185010"/>
    <n v="0"/>
    <n v="264300"/>
    <x v="0"/>
    <x v="0"/>
    <x v="0"/>
    <x v="0"/>
  </r>
  <r>
    <x v="1"/>
    <x v="1"/>
    <s v="n/a"/>
    <n v="0"/>
    <n v="0"/>
    <n v="0"/>
    <n v="0"/>
    <n v="0"/>
    <n v="0"/>
    <n v="0"/>
    <n v="0.7"/>
    <n v="0.7"/>
    <n v="282166"/>
    <n v="0"/>
    <n v="0"/>
    <n v="0"/>
    <n v="0"/>
    <x v="1"/>
    <x v="0"/>
    <x v="1"/>
    <x v="1"/>
  </r>
  <r>
    <x v="2"/>
    <x v="2"/>
    <s v="7th"/>
    <n v="0"/>
    <n v="113044"/>
    <n v="19007"/>
    <n v="132051"/>
    <n v="0"/>
    <n v="1"/>
    <n v="0"/>
    <n v="0.7"/>
    <n v="0.7"/>
    <n v="276152.375"/>
    <n v="82846"/>
    <n v="193307"/>
    <n v="0"/>
    <n v="276153"/>
    <x v="2"/>
    <x v="1"/>
    <x v="2"/>
    <x v="2"/>
  </r>
  <r>
    <x v="3"/>
    <x v="3"/>
    <s v="n/a"/>
    <n v="0"/>
    <n v="0"/>
    <n v="0"/>
    <n v="0"/>
    <n v="0"/>
    <n v="0"/>
    <n v="0"/>
    <n v="0.7"/>
    <n v="0.7"/>
    <n v="222289.5"/>
    <n v="0"/>
    <n v="0"/>
    <n v="0"/>
    <n v="0"/>
    <x v="1"/>
    <x v="0"/>
    <x v="1"/>
    <x v="1"/>
  </r>
  <r>
    <x v="4"/>
    <x v="4"/>
    <s v="5th"/>
    <n v="0"/>
    <n v="205860"/>
    <n v="55158"/>
    <n v="261018"/>
    <n v="0"/>
    <n v="1"/>
    <n v="0"/>
    <n v="0.7"/>
    <n v="0.7"/>
    <n v="236611.56818181818"/>
    <n v="88226"/>
    <n v="205860"/>
    <n v="0"/>
    <n v="294086"/>
    <x v="3"/>
    <x v="0"/>
    <x v="3"/>
    <x v="3"/>
  </r>
  <r>
    <x v="4"/>
    <x v="4"/>
    <s v="6th"/>
    <n v="0"/>
    <n v="201939"/>
    <n v="0"/>
    <n v="201939"/>
    <n v="0"/>
    <n v="1"/>
    <n v="0"/>
    <n v="0.7"/>
    <n v="0.7"/>
    <n v="236611.56818181818"/>
    <n v="86545"/>
    <n v="201939"/>
    <n v="0"/>
    <n v="288484"/>
    <x v="4"/>
    <x v="0"/>
    <x v="1"/>
    <x v="4"/>
  </r>
  <r>
    <x v="4"/>
    <x v="4"/>
    <s v="8th"/>
    <n v="170785"/>
    <n v="0"/>
    <n v="0"/>
    <n v="170785"/>
    <n v="1"/>
    <n v="0"/>
    <n v="0"/>
    <n v="0.7"/>
    <n v="0.7"/>
    <n v="236611.56818181818"/>
    <n v="170785"/>
    <n v="73194"/>
    <n v="0"/>
    <n v="243979"/>
    <x v="1"/>
    <x v="2"/>
    <x v="1"/>
    <x v="5"/>
  </r>
  <r>
    <x v="4"/>
    <x v="4"/>
    <s v="13th"/>
    <n v="0"/>
    <n v="260580"/>
    <n v="34257"/>
    <n v="294837"/>
    <n v="0"/>
    <n v="1"/>
    <n v="0"/>
    <n v="0.7"/>
    <n v="0.7"/>
    <n v="236611.56818181818"/>
    <n v="111677"/>
    <n v="260580"/>
    <n v="0"/>
    <n v="372257"/>
    <x v="5"/>
    <x v="0"/>
    <x v="4"/>
    <x v="6"/>
  </r>
  <r>
    <x v="4"/>
    <x v="4"/>
    <s v="20th"/>
    <n v="0"/>
    <n v="183677"/>
    <n v="42044"/>
    <n v="225721"/>
    <n v="0"/>
    <n v="1"/>
    <n v="0"/>
    <n v="0.7"/>
    <n v="0.7"/>
    <n v="236611.56818181818"/>
    <n v="78719"/>
    <n v="183677"/>
    <n v="0"/>
    <n v="262396"/>
    <x v="6"/>
    <x v="0"/>
    <x v="5"/>
    <x v="7"/>
  </r>
  <r>
    <x v="4"/>
    <x v="4"/>
    <s v="27th"/>
    <n v="0"/>
    <n v="202636"/>
    <n v="0"/>
    <n v="202636"/>
    <n v="0"/>
    <n v="1"/>
    <n v="0"/>
    <n v="0.7"/>
    <n v="0.7"/>
    <n v="236611.56818181818"/>
    <n v="86844"/>
    <n v="202636"/>
    <n v="0"/>
    <n v="289480"/>
    <x v="7"/>
    <x v="0"/>
    <x v="1"/>
    <x v="8"/>
  </r>
  <r>
    <x v="4"/>
    <x v="4"/>
    <s v="34th"/>
    <n v="0"/>
    <n v="110195"/>
    <n v="41711"/>
    <n v="151906"/>
    <n v="0"/>
    <n v="1"/>
    <n v="0"/>
    <n v="0.7"/>
    <n v="0.7"/>
    <n v="236611.56818181818"/>
    <n v="70983"/>
    <n v="165628"/>
    <n v="0"/>
    <n v="236611"/>
    <x v="8"/>
    <x v="3"/>
    <x v="6"/>
    <x v="9"/>
  </r>
  <r>
    <x v="4"/>
    <x v="4"/>
    <s v="40th"/>
    <n v="0"/>
    <n v="93938"/>
    <n v="27511"/>
    <n v="121449"/>
    <n v="0"/>
    <n v="1"/>
    <n v="0"/>
    <n v="0.7"/>
    <n v="0.7"/>
    <n v="236611.56818181818"/>
    <n v="70983"/>
    <n v="165628"/>
    <n v="0"/>
    <n v="236611"/>
    <x v="8"/>
    <x v="4"/>
    <x v="7"/>
    <x v="10"/>
  </r>
  <r>
    <x v="4"/>
    <x v="4"/>
    <s v="44th"/>
    <n v="0"/>
    <n v="143322"/>
    <n v="0"/>
    <n v="143322"/>
    <n v="0"/>
    <n v="1"/>
    <n v="0"/>
    <n v="0.7"/>
    <n v="0.7"/>
    <n v="236611.56818181818"/>
    <n v="70983"/>
    <n v="165628"/>
    <n v="0"/>
    <n v="236611"/>
    <x v="8"/>
    <x v="5"/>
    <x v="1"/>
    <x v="11"/>
  </r>
  <r>
    <x v="5"/>
    <x v="5"/>
    <s v="n/a"/>
    <n v="0"/>
    <n v="0"/>
    <n v="0"/>
    <n v="0"/>
    <n v="0"/>
    <n v="0"/>
    <n v="0"/>
    <n v="0.7"/>
    <n v="0.7"/>
    <n v="359129.57142857142"/>
    <n v="0"/>
    <n v="0"/>
    <n v="0"/>
    <n v="0"/>
    <x v="1"/>
    <x v="0"/>
    <x v="1"/>
    <x v="1"/>
  </r>
  <r>
    <x v="6"/>
    <x v="6"/>
    <s v="n/a"/>
    <n v="0"/>
    <n v="0"/>
    <n v="0"/>
    <n v="0"/>
    <n v="0"/>
    <n v="0"/>
    <n v="0"/>
    <n v="0.7"/>
    <n v="0.7"/>
    <n v="275961.59999999998"/>
    <n v="0"/>
    <n v="0"/>
    <n v="0"/>
    <n v="0"/>
    <x v="1"/>
    <x v="0"/>
    <x v="1"/>
    <x v="1"/>
  </r>
  <r>
    <x v="7"/>
    <x v="7"/>
    <s v="n/a"/>
    <n v="0"/>
    <n v="0"/>
    <n v="0"/>
    <n v="0"/>
    <n v="0"/>
    <n v="0"/>
    <n v="0"/>
    <n v="0.7"/>
    <n v="0.7"/>
    <n v="353814"/>
    <n v="0"/>
    <n v="0"/>
    <n v="0"/>
    <n v="0"/>
    <x v="1"/>
    <x v="0"/>
    <x v="1"/>
    <x v="1"/>
  </r>
  <r>
    <x v="8"/>
    <x v="8"/>
    <s v="10th"/>
    <m/>
    <m/>
    <m/>
    <m/>
    <n v="0"/>
    <n v="1"/>
    <n v="0"/>
    <n v="0.7"/>
    <n v="0.7"/>
    <n v="309938.72727272729"/>
    <n v="0"/>
    <n v="0"/>
    <n v="0"/>
    <n v="0"/>
    <x v="1"/>
    <x v="0"/>
    <x v="1"/>
    <x v="1"/>
  </r>
  <r>
    <x v="8"/>
    <x v="8"/>
    <s v="14th"/>
    <m/>
    <m/>
    <m/>
    <m/>
    <n v="0"/>
    <n v="1"/>
    <n v="0"/>
    <n v="0.7"/>
    <n v="0.7"/>
    <n v="309938.72727272729"/>
    <n v="0"/>
    <n v="0"/>
    <n v="0"/>
    <n v="0"/>
    <x v="1"/>
    <x v="0"/>
    <x v="1"/>
    <x v="1"/>
  </r>
  <r>
    <x v="8"/>
    <x v="8"/>
    <s v="20th"/>
    <n v="0"/>
    <n v="202659"/>
    <n v="165"/>
    <n v="202824"/>
    <n v="0"/>
    <n v="1"/>
    <n v="0"/>
    <n v="0.7"/>
    <n v="0.7"/>
    <n v="309938.72727272729"/>
    <n v="92982"/>
    <n v="216957"/>
    <n v="0"/>
    <n v="309939"/>
    <x v="9"/>
    <x v="6"/>
    <x v="8"/>
    <x v="12"/>
  </r>
  <r>
    <x v="8"/>
    <x v="8"/>
    <s v="21st"/>
    <m/>
    <m/>
    <m/>
    <m/>
    <n v="0"/>
    <n v="1"/>
    <n v="0"/>
    <n v="0.7"/>
    <n v="0.7"/>
    <n v="309938.72727272729"/>
    <n v="0"/>
    <n v="0"/>
    <n v="0"/>
    <n v="0"/>
    <x v="1"/>
    <x v="0"/>
    <x v="1"/>
    <x v="1"/>
  </r>
  <r>
    <x v="8"/>
    <x v="8"/>
    <s v="24th"/>
    <m/>
    <m/>
    <m/>
    <m/>
    <n v="0"/>
    <n v="1"/>
    <n v="0"/>
    <n v="0.7"/>
    <n v="0.7"/>
    <n v="309938.72727272729"/>
    <n v="0"/>
    <n v="0"/>
    <n v="0"/>
    <n v="0"/>
    <x v="1"/>
    <x v="0"/>
    <x v="1"/>
    <x v="1"/>
  </r>
  <r>
    <x v="9"/>
    <x v="9"/>
    <s v="5th"/>
    <n v="0"/>
    <n v="275406"/>
    <n v="0"/>
    <n v="275406"/>
    <n v="0"/>
    <n v="1"/>
    <n v="0"/>
    <n v="0.7"/>
    <n v="0.7"/>
    <n v="277351.75"/>
    <n v="118031"/>
    <n v="275406"/>
    <n v="0"/>
    <n v="393437"/>
    <x v="10"/>
    <x v="0"/>
    <x v="1"/>
    <x v="13"/>
  </r>
  <r>
    <x v="9"/>
    <x v="9"/>
    <s v="8th"/>
    <n v="198152"/>
    <n v="0"/>
    <n v="564"/>
    <n v="198716"/>
    <n v="1"/>
    <n v="0"/>
    <n v="0"/>
    <n v="0.7"/>
    <n v="0.7"/>
    <n v="277351.75"/>
    <n v="198152"/>
    <n v="84922"/>
    <n v="0"/>
    <n v="283074"/>
    <x v="1"/>
    <x v="7"/>
    <x v="9"/>
    <x v="14"/>
  </r>
  <r>
    <x v="10"/>
    <x v="10"/>
    <s v="n/a"/>
    <n v="0"/>
    <n v="0"/>
    <n v="0"/>
    <n v="0"/>
    <n v="0"/>
    <n v="0"/>
    <n v="0"/>
    <n v="0.7"/>
    <n v="0.7"/>
    <n v="199328.5"/>
    <n v="0"/>
    <n v="0"/>
    <n v="0"/>
    <n v="0"/>
    <x v="1"/>
    <x v="0"/>
    <x v="1"/>
    <x v="1"/>
  </r>
  <r>
    <x v="11"/>
    <x v="11"/>
    <s v="n/a"/>
    <n v="0"/>
    <n v="0"/>
    <n v="0"/>
    <n v="0"/>
    <n v="0"/>
    <n v="0"/>
    <n v="0"/>
    <n v="0.7"/>
    <n v="0.7"/>
    <n v="297862"/>
    <n v="0"/>
    <n v="0"/>
    <n v="0"/>
    <n v="0"/>
    <x v="1"/>
    <x v="0"/>
    <x v="1"/>
    <x v="1"/>
  </r>
  <r>
    <x v="12"/>
    <x v="12"/>
    <s v="n/a"/>
    <n v="0"/>
    <n v="0"/>
    <n v="0"/>
    <n v="0"/>
    <n v="0"/>
    <n v="0"/>
    <n v="0"/>
    <n v="0.7"/>
    <n v="0.7"/>
    <n v="252205.77777777778"/>
    <n v="0"/>
    <n v="0"/>
    <n v="0"/>
    <n v="0"/>
    <x v="1"/>
    <x v="0"/>
    <x v="1"/>
    <x v="1"/>
  </r>
  <r>
    <x v="13"/>
    <x v="13"/>
    <s v="n/a"/>
    <n v="0"/>
    <n v="0"/>
    <n v="0"/>
    <n v="0"/>
    <n v="0"/>
    <n v="0"/>
    <n v="0"/>
    <n v="0.7"/>
    <n v="0.7"/>
    <n v="250683.22222222222"/>
    <n v="0"/>
    <n v="0"/>
    <n v="0"/>
    <n v="0"/>
    <x v="1"/>
    <x v="0"/>
    <x v="1"/>
    <x v="1"/>
  </r>
  <r>
    <x v="14"/>
    <x v="14"/>
    <s v="n/a"/>
    <n v="0"/>
    <n v="0"/>
    <n v="0"/>
    <n v="0"/>
    <n v="0"/>
    <n v="0"/>
    <n v="0"/>
    <n v="0.7"/>
    <n v="0.7"/>
    <n v="329110.5"/>
    <n v="0"/>
    <n v="0"/>
    <n v="0"/>
    <n v="0"/>
    <x v="1"/>
    <x v="0"/>
    <x v="1"/>
    <x v="1"/>
  </r>
  <r>
    <x v="15"/>
    <x v="15"/>
    <s v="n/a"/>
    <n v="0"/>
    <n v="0"/>
    <n v="0"/>
    <n v="0"/>
    <n v="0"/>
    <n v="0"/>
    <n v="0"/>
    <n v="0.7"/>
    <n v="0.7"/>
    <n v="262580.5"/>
    <n v="0"/>
    <n v="0"/>
    <n v="0"/>
    <n v="0"/>
    <x v="1"/>
    <x v="0"/>
    <x v="1"/>
    <x v="1"/>
  </r>
  <r>
    <x v="16"/>
    <x v="16"/>
    <s v="n/a"/>
    <n v="0"/>
    <n v="0"/>
    <n v="0"/>
    <n v="0"/>
    <n v="0"/>
    <n v="0"/>
    <n v="0"/>
    <n v="0.7"/>
    <n v="0.7"/>
    <n v="261633"/>
    <n v="0"/>
    <n v="0"/>
    <n v="0"/>
    <n v="0"/>
    <x v="1"/>
    <x v="0"/>
    <x v="1"/>
    <x v="1"/>
  </r>
  <r>
    <x v="17"/>
    <x v="17"/>
    <s v="2nd"/>
    <n v="0"/>
    <n v="190182"/>
    <n v="45800"/>
    <n v="235982"/>
    <n v="0"/>
    <n v="1"/>
    <n v="0"/>
    <n v="0.7"/>
    <n v="0.7"/>
    <n v="244922.2"/>
    <n v="81507"/>
    <n v="190182"/>
    <n v="0"/>
    <n v="271689"/>
    <x v="11"/>
    <x v="0"/>
    <x v="10"/>
    <x v="15"/>
  </r>
  <r>
    <x v="18"/>
    <x v="18"/>
    <s v="n/a"/>
    <n v="0"/>
    <n v="0"/>
    <n v="0"/>
    <n v="0"/>
    <n v="0"/>
    <n v="0"/>
    <n v="0"/>
    <n v="0.7"/>
    <n v="0.7"/>
    <n v="315667"/>
    <n v="0"/>
    <n v="0"/>
    <n v="0"/>
    <n v="0"/>
    <x v="1"/>
    <x v="0"/>
    <x v="1"/>
    <x v="1"/>
  </r>
  <r>
    <x v="19"/>
    <x v="19"/>
    <s v="n/a"/>
    <n v="0"/>
    <n v="0"/>
    <n v="0"/>
    <n v="0"/>
    <n v="0"/>
    <n v="0"/>
    <n v="0"/>
    <n v="0.7"/>
    <n v="0.7"/>
    <n v="285785.5"/>
    <n v="0"/>
    <n v="0"/>
    <n v="0"/>
    <n v="0"/>
    <x v="1"/>
    <x v="0"/>
    <x v="1"/>
    <x v="1"/>
  </r>
  <r>
    <x v="20"/>
    <x v="20"/>
    <s v="1st"/>
    <n v="0"/>
    <n v="211790"/>
    <n v="63276"/>
    <n v="275066"/>
    <n v="0"/>
    <n v="1"/>
    <n v="0"/>
    <n v="0.7"/>
    <n v="0.7"/>
    <n v="315743.40000000002"/>
    <n v="94723"/>
    <n v="221020"/>
    <n v="0"/>
    <n v="315743"/>
    <x v="12"/>
    <x v="8"/>
    <x v="11"/>
    <x v="16"/>
  </r>
  <r>
    <x v="20"/>
    <x v="20"/>
    <s v="4th"/>
    <n v="0"/>
    <n v="245289"/>
    <n v="76838"/>
    <n v="322127"/>
    <n v="0"/>
    <n v="1"/>
    <n v="0"/>
    <n v="0.7"/>
    <n v="0.7"/>
    <n v="315743.40000000002"/>
    <n v="105124"/>
    <n v="245289"/>
    <n v="0"/>
    <n v="350413"/>
    <x v="13"/>
    <x v="0"/>
    <x v="12"/>
    <x v="17"/>
  </r>
  <r>
    <x v="20"/>
    <x v="20"/>
    <s v="7th"/>
    <n v="0"/>
    <n v="216557"/>
    <n v="32818"/>
    <n v="249375"/>
    <n v="0"/>
    <n v="1"/>
    <n v="0"/>
    <n v="0.7"/>
    <n v="0.7"/>
    <n v="315743.40000000002"/>
    <n v="94723"/>
    <n v="221020"/>
    <n v="0"/>
    <n v="315743"/>
    <x v="12"/>
    <x v="9"/>
    <x v="13"/>
    <x v="18"/>
  </r>
  <r>
    <x v="20"/>
    <x v="20"/>
    <s v="8th"/>
    <n v="0"/>
    <n v="259159"/>
    <n v="68221"/>
    <n v="327380"/>
    <n v="0"/>
    <n v="1"/>
    <n v="0"/>
    <n v="0.7"/>
    <n v="0.7"/>
    <n v="315743.40000000002"/>
    <n v="111068"/>
    <n v="259159"/>
    <n v="0"/>
    <n v="370227"/>
    <x v="14"/>
    <x v="0"/>
    <x v="14"/>
    <x v="19"/>
  </r>
  <r>
    <x v="21"/>
    <x v="21"/>
    <s v="13th"/>
    <n v="0"/>
    <n v="165355"/>
    <n v="30944"/>
    <n v="196299"/>
    <n v="0"/>
    <n v="1"/>
    <n v="0"/>
    <n v="0.7"/>
    <n v="0.7"/>
    <n v="282743.14285714284"/>
    <n v="84823"/>
    <n v="197920"/>
    <n v="0"/>
    <n v="282743"/>
    <x v="15"/>
    <x v="10"/>
    <x v="15"/>
    <x v="20"/>
  </r>
  <r>
    <x v="22"/>
    <x v="22"/>
    <s v="n/a"/>
    <n v="0"/>
    <n v="0"/>
    <n v="0"/>
    <n v="0"/>
    <n v="0"/>
    <n v="0"/>
    <n v="0"/>
    <n v="0.7"/>
    <n v="0.7"/>
    <n v="322124.5"/>
    <n v="0"/>
    <n v="0"/>
    <n v="0"/>
    <n v="0"/>
    <x v="1"/>
    <x v="0"/>
    <x v="1"/>
    <x v="1"/>
  </r>
  <r>
    <x v="23"/>
    <x v="23"/>
    <s v="2nd"/>
    <n v="0"/>
    <n v="158921"/>
    <n v="62458"/>
    <n v="221379"/>
    <n v="0"/>
    <n v="1"/>
    <n v="0"/>
    <n v="0.7"/>
    <n v="0.7"/>
    <n v="239174.66666666666"/>
    <n v="71752"/>
    <n v="167422"/>
    <n v="0"/>
    <n v="239174"/>
    <x v="16"/>
    <x v="11"/>
    <x v="16"/>
    <x v="21"/>
  </r>
  <r>
    <x v="24"/>
    <x v="24"/>
    <s v="n/a"/>
    <n v="0"/>
    <n v="0"/>
    <n v="0"/>
    <n v="0"/>
    <n v="0"/>
    <n v="0"/>
    <n v="0"/>
    <n v="0.7"/>
    <n v="0.7"/>
    <n v="302301.625"/>
    <n v="0"/>
    <n v="0"/>
    <n v="0"/>
    <n v="0"/>
    <x v="1"/>
    <x v="0"/>
    <x v="1"/>
    <x v="1"/>
  </r>
  <r>
    <x v="25"/>
    <x v="25"/>
    <s v="n/a"/>
    <n v="0"/>
    <n v="0"/>
    <n v="0"/>
    <n v="0"/>
    <n v="0"/>
    <n v="0"/>
    <n v="0"/>
    <n v="0.7"/>
    <n v="0.7"/>
    <n v="504421"/>
    <n v="0"/>
    <n v="0"/>
    <n v="0"/>
    <n v="0"/>
    <x v="1"/>
    <x v="0"/>
    <x v="1"/>
    <x v="1"/>
  </r>
  <r>
    <x v="26"/>
    <x v="26"/>
    <s v="n/a"/>
    <n v="0"/>
    <n v="0"/>
    <n v="0"/>
    <n v="0"/>
    <n v="0"/>
    <n v="0"/>
    <n v="0"/>
    <n v="0.7"/>
    <n v="0.7"/>
    <n v="232190"/>
    <n v="0"/>
    <n v="0"/>
    <n v="0"/>
    <n v="0"/>
    <x v="1"/>
    <x v="0"/>
    <x v="1"/>
    <x v="1"/>
  </r>
  <r>
    <x v="27"/>
    <x v="27"/>
    <s v="n/a"/>
    <n v="0"/>
    <n v="0"/>
    <n v="0"/>
    <n v="0"/>
    <n v="0"/>
    <n v="0"/>
    <n v="0"/>
    <n v="0.7"/>
    <n v="0.7"/>
    <n v="240193.5"/>
    <n v="0"/>
    <n v="0"/>
    <n v="0"/>
    <n v="0"/>
    <x v="1"/>
    <x v="0"/>
    <x v="1"/>
    <x v="1"/>
  </r>
  <r>
    <x v="28"/>
    <x v="28"/>
    <s v="n/a"/>
    <n v="0"/>
    <n v="0"/>
    <n v="0"/>
    <n v="0"/>
    <n v="0"/>
    <n v="0"/>
    <n v="0"/>
    <n v="0.7"/>
    <n v="0.7"/>
    <n v="285372"/>
    <n v="0"/>
    <n v="0"/>
    <n v="0"/>
    <n v="0"/>
    <x v="1"/>
    <x v="0"/>
    <x v="1"/>
    <x v="1"/>
  </r>
  <r>
    <x v="29"/>
    <x v="29"/>
    <s v="n/a"/>
    <n v="0"/>
    <n v="0"/>
    <n v="0"/>
    <n v="0"/>
    <n v="0"/>
    <n v="0"/>
    <n v="0"/>
    <n v="0.7"/>
    <n v="0.7"/>
    <n v="258228.58333333334"/>
    <n v="0"/>
    <n v="0"/>
    <n v="0"/>
    <n v="0"/>
    <x v="1"/>
    <x v="0"/>
    <x v="1"/>
    <x v="1"/>
  </r>
  <r>
    <x v="30"/>
    <x v="30"/>
    <s v="n/a"/>
    <n v="0"/>
    <n v="0"/>
    <n v="0"/>
    <n v="0"/>
    <n v="0"/>
    <n v="0"/>
    <n v="0"/>
    <n v="0.7"/>
    <n v="0.7"/>
    <n v="231103.66666666666"/>
    <n v="0"/>
    <n v="0"/>
    <n v="0"/>
    <n v="0"/>
    <x v="1"/>
    <x v="0"/>
    <x v="1"/>
    <x v="1"/>
  </r>
  <r>
    <x v="31"/>
    <x v="31"/>
    <s v="5th"/>
    <n v="0"/>
    <n v="160500"/>
    <n v="25825"/>
    <n v="186325"/>
    <n v="0"/>
    <n v="1"/>
    <n v="0"/>
    <n v="0.7"/>
    <n v="0.7"/>
    <n v="243871.47619047618"/>
    <n v="73161"/>
    <n v="170710"/>
    <n v="0"/>
    <n v="243871"/>
    <x v="17"/>
    <x v="12"/>
    <x v="17"/>
    <x v="22"/>
  </r>
  <r>
    <x v="31"/>
    <x v="31"/>
    <s v="6th"/>
    <n v="0"/>
    <n v="104293"/>
    <n v="45247"/>
    <n v="149540"/>
    <n v="0"/>
    <n v="1"/>
    <n v="0"/>
    <n v="0.7"/>
    <n v="0.7"/>
    <n v="243871.47619047618"/>
    <n v="73161"/>
    <n v="170710"/>
    <n v="0"/>
    <n v="243871"/>
    <x v="17"/>
    <x v="13"/>
    <x v="18"/>
    <x v="23"/>
  </r>
  <r>
    <x v="31"/>
    <x v="31"/>
    <s v="7th"/>
    <n v="0"/>
    <n v="134125"/>
    <n v="30710"/>
    <n v="164835"/>
    <n v="0"/>
    <n v="1"/>
    <n v="0"/>
    <n v="0.7"/>
    <n v="0.7"/>
    <n v="243871.47619047618"/>
    <n v="73161"/>
    <n v="170710"/>
    <n v="0"/>
    <n v="243871"/>
    <x v="17"/>
    <x v="14"/>
    <x v="19"/>
    <x v="24"/>
  </r>
  <r>
    <x v="31"/>
    <x v="31"/>
    <s v="8th"/>
    <n v="0"/>
    <n v="170850"/>
    <n v="33918"/>
    <n v="204768"/>
    <n v="0"/>
    <n v="1"/>
    <n v="0"/>
    <n v="0.7"/>
    <n v="0.7"/>
    <n v="243871.47619047618"/>
    <n v="73221"/>
    <n v="170850"/>
    <n v="0"/>
    <n v="244071"/>
    <x v="18"/>
    <x v="0"/>
    <x v="20"/>
    <x v="25"/>
  </r>
  <r>
    <x v="31"/>
    <x v="31"/>
    <s v="16th"/>
    <n v="0"/>
    <n v="172815"/>
    <n v="35029"/>
    <n v="207844"/>
    <n v="0"/>
    <n v="1"/>
    <n v="0"/>
    <n v="0.7"/>
    <n v="0.7"/>
    <n v="243871.47619047618"/>
    <n v="74064"/>
    <n v="172815"/>
    <n v="0"/>
    <n v="246879"/>
    <x v="19"/>
    <x v="0"/>
    <x v="21"/>
    <x v="26"/>
  </r>
  <r>
    <x v="31"/>
    <x v="31"/>
    <s v="17th"/>
    <n v="0"/>
    <n v="159923"/>
    <n v="56349"/>
    <n v="216272"/>
    <n v="0"/>
    <n v="1"/>
    <n v="0"/>
    <n v="0.7"/>
    <n v="0.7"/>
    <n v="243871.47619047618"/>
    <n v="73161"/>
    <n v="170710"/>
    <n v="0"/>
    <n v="243871"/>
    <x v="17"/>
    <x v="15"/>
    <x v="22"/>
    <x v="27"/>
  </r>
  <r>
    <x v="32"/>
    <x v="32"/>
    <s v="3rd"/>
    <n v="187901"/>
    <n v="0"/>
    <n v="-187901"/>
    <n v="0"/>
    <n v="1"/>
    <n v="0"/>
    <n v="0"/>
    <n v="0.7"/>
    <n v="0.7"/>
    <n v="297592.91666666669"/>
    <n v="187901"/>
    <n v="0"/>
    <n v="0"/>
    <n v="187901"/>
    <x v="1"/>
    <x v="0"/>
    <x v="23"/>
    <x v="28"/>
  </r>
  <r>
    <x v="33"/>
    <x v="33"/>
    <s v="n/a"/>
    <n v="0"/>
    <n v="0"/>
    <n v="0"/>
    <n v="0"/>
    <n v="0"/>
    <n v="0"/>
    <n v="0"/>
    <n v="0.7"/>
    <n v="0.7"/>
    <n v="321532"/>
    <n v="0"/>
    <n v="0"/>
    <n v="0"/>
    <n v="0"/>
    <x v="1"/>
    <x v="0"/>
    <x v="1"/>
    <x v="1"/>
  </r>
  <r>
    <x v="34"/>
    <x v="34"/>
    <s v="n/a"/>
    <n v="0"/>
    <n v="0"/>
    <n v="0"/>
    <n v="0"/>
    <n v="0"/>
    <n v="0"/>
    <n v="0"/>
    <n v="0.7"/>
    <n v="0.7"/>
    <n v="275397.375"/>
    <n v="0"/>
    <n v="0"/>
    <n v="0"/>
    <n v="0"/>
    <x v="1"/>
    <x v="0"/>
    <x v="1"/>
    <x v="1"/>
  </r>
  <r>
    <x v="35"/>
    <x v="35"/>
    <s v="n/a"/>
    <n v="0"/>
    <n v="0"/>
    <n v="0"/>
    <n v="0"/>
    <n v="0"/>
    <n v="0"/>
    <n v="0"/>
    <n v="0.7"/>
    <n v="0.7"/>
    <n v="235767.2"/>
    <n v="0"/>
    <n v="0"/>
    <n v="0"/>
    <n v="0"/>
    <x v="1"/>
    <x v="0"/>
    <x v="1"/>
    <x v="1"/>
  </r>
  <r>
    <x v="36"/>
    <x v="36"/>
    <s v="n/a"/>
    <n v="0"/>
    <n v="0"/>
    <n v="0"/>
    <n v="0"/>
    <n v="0"/>
    <n v="0"/>
    <n v="0"/>
    <n v="0.7"/>
    <n v="0.7"/>
    <n v="369529.2"/>
    <n v="0"/>
    <n v="0"/>
    <n v="0"/>
    <n v="0"/>
    <x v="1"/>
    <x v="0"/>
    <x v="1"/>
    <x v="1"/>
  </r>
  <r>
    <x v="37"/>
    <x v="37"/>
    <s v="18th"/>
    <n v="0"/>
    <n v="231472"/>
    <n v="0"/>
    <n v="231472"/>
    <n v="0"/>
    <n v="1"/>
    <n v="0"/>
    <n v="0.7"/>
    <n v="0.7"/>
    <n v="276376.64705882355"/>
    <n v="99202"/>
    <n v="231472"/>
    <n v="0"/>
    <n v="330674"/>
    <x v="20"/>
    <x v="0"/>
    <x v="1"/>
    <x v="29"/>
  </r>
  <r>
    <x v="38"/>
    <x v="38"/>
    <s v="n/a"/>
    <n v="0"/>
    <n v="0"/>
    <n v="0"/>
    <n v="0"/>
    <n v="0"/>
    <n v="0"/>
    <n v="0"/>
    <n v="0.7"/>
    <n v="0.7"/>
    <n v="186640"/>
    <n v="0"/>
    <n v="0"/>
    <n v="0"/>
    <n v="0"/>
    <x v="1"/>
    <x v="0"/>
    <x v="1"/>
    <x v="1"/>
  </r>
  <r>
    <x v="39"/>
    <x v="39"/>
    <s v="n/a"/>
    <n v="0"/>
    <n v="0"/>
    <n v="0"/>
    <n v="0"/>
    <n v="0"/>
    <n v="0"/>
    <n v="0"/>
    <n v="0.7"/>
    <n v="0.7"/>
    <n v="244184.57142857142"/>
    <n v="0"/>
    <n v="0"/>
    <n v="0"/>
    <n v="0"/>
    <x v="1"/>
    <x v="0"/>
    <x v="1"/>
    <x v="1"/>
  </r>
  <r>
    <x v="40"/>
    <x v="40"/>
    <s v="n/a"/>
    <n v="0"/>
    <n v="0"/>
    <n v="0"/>
    <n v="0"/>
    <n v="0"/>
    <n v="0"/>
    <n v="0"/>
    <n v="0.7"/>
    <n v="0.7"/>
    <n v="335965"/>
    <n v="0"/>
    <n v="0"/>
    <n v="0"/>
    <n v="0"/>
    <x v="1"/>
    <x v="0"/>
    <x v="1"/>
    <x v="1"/>
  </r>
  <r>
    <x v="41"/>
    <x v="41"/>
    <s v="n/a"/>
    <n v="0"/>
    <n v="0"/>
    <n v="0"/>
    <n v="0"/>
    <n v="0"/>
    <n v="0"/>
    <n v="0"/>
    <n v="0.7"/>
    <n v="0.7"/>
    <n v="239980.55555555556"/>
    <n v="0"/>
    <n v="0"/>
    <n v="0"/>
    <n v="0"/>
    <x v="1"/>
    <x v="0"/>
    <x v="1"/>
    <x v="1"/>
  </r>
  <r>
    <x v="42"/>
    <x v="42"/>
    <s v="9th"/>
    <n v="0"/>
    <n v="136256"/>
    <n v="16745"/>
    <n v="153001"/>
    <n v="0"/>
    <n v="1"/>
    <n v="0"/>
    <n v="0.7"/>
    <n v="0.7"/>
    <n v="236099.71875"/>
    <n v="70830"/>
    <n v="165270"/>
    <n v="0"/>
    <n v="236100"/>
    <x v="21"/>
    <x v="16"/>
    <x v="24"/>
    <x v="30"/>
  </r>
  <r>
    <x v="42"/>
    <x v="42"/>
    <s v="20th"/>
    <n v="0"/>
    <n v="139038"/>
    <n v="32925"/>
    <n v="171963"/>
    <n v="0"/>
    <n v="1"/>
    <n v="0"/>
    <n v="0.7"/>
    <n v="0.7"/>
    <n v="236099.71875"/>
    <n v="70830"/>
    <n v="165270"/>
    <n v="0"/>
    <n v="236100"/>
    <x v="21"/>
    <x v="17"/>
    <x v="25"/>
    <x v="31"/>
  </r>
  <r>
    <x v="42"/>
    <x v="42"/>
    <s v="28th"/>
    <n v="0"/>
    <n v="117494"/>
    <n v="21732"/>
    <n v="139226"/>
    <n v="0"/>
    <n v="1"/>
    <n v="0"/>
    <n v="0.7"/>
    <n v="0.7"/>
    <n v="236099.71875"/>
    <n v="70830"/>
    <n v="165270"/>
    <n v="0"/>
    <n v="236100"/>
    <x v="21"/>
    <x v="18"/>
    <x v="26"/>
    <x v="32"/>
  </r>
  <r>
    <x v="42"/>
    <x v="42"/>
    <s v="30th"/>
    <n v="0"/>
    <n v="166784"/>
    <n v="16390"/>
    <n v="183174"/>
    <n v="0"/>
    <n v="1"/>
    <n v="0"/>
    <n v="0.7"/>
    <n v="0.7"/>
    <n v="236099.71875"/>
    <n v="71479"/>
    <n v="166784"/>
    <n v="0"/>
    <n v="238263"/>
    <x v="22"/>
    <x v="0"/>
    <x v="27"/>
    <x v="33"/>
  </r>
  <r>
    <x v="43"/>
    <x v="43"/>
    <s v="n/a"/>
    <n v="0"/>
    <n v="0"/>
    <n v="0"/>
    <n v="0"/>
    <n v="0"/>
    <n v="0"/>
    <n v="0"/>
    <n v="0.7"/>
    <n v="0.7"/>
    <n v="263126.5"/>
    <n v="0"/>
    <n v="0"/>
    <n v="0"/>
    <n v="0"/>
    <x v="1"/>
    <x v="0"/>
    <x v="1"/>
    <x v="1"/>
  </r>
  <r>
    <x v="44"/>
    <x v="44"/>
    <s v="n/a"/>
    <n v="0"/>
    <n v="0"/>
    <n v="0"/>
    <n v="0"/>
    <n v="0"/>
    <n v="0"/>
    <n v="0"/>
    <n v="0.7"/>
    <n v="0.7"/>
    <n v="278230"/>
    <n v="0"/>
    <n v="0"/>
    <n v="0"/>
    <n v="0"/>
    <x v="1"/>
    <x v="0"/>
    <x v="1"/>
    <x v="1"/>
  </r>
  <r>
    <x v="45"/>
    <x v="45"/>
    <s v="3rd"/>
    <n v="0"/>
    <n v="198615"/>
    <n v="19107"/>
    <n v="217722"/>
    <n v="0"/>
    <n v="1"/>
    <n v="0"/>
    <n v="0.7"/>
    <n v="0.7"/>
    <n v="309523.40000000002"/>
    <n v="92857"/>
    <n v="216666"/>
    <n v="0"/>
    <n v="309523"/>
    <x v="23"/>
    <x v="19"/>
    <x v="28"/>
    <x v="34"/>
  </r>
  <r>
    <x v="46"/>
    <x v="46"/>
    <s v="2nd"/>
    <n v="0"/>
    <n v="210187"/>
    <n v="84646"/>
    <n v="294833"/>
    <n v="0"/>
    <n v="1"/>
    <n v="0"/>
    <n v="0.7"/>
    <n v="0.7"/>
    <n v="310818.875"/>
    <n v="93246"/>
    <n v="217573"/>
    <n v="0"/>
    <n v="310819"/>
    <x v="24"/>
    <x v="20"/>
    <x v="29"/>
    <x v="35"/>
  </r>
  <r>
    <x v="46"/>
    <x v="46"/>
    <s v="9th"/>
    <n v="0"/>
    <n v="240567"/>
    <n v="0"/>
    <n v="240567"/>
    <n v="0"/>
    <n v="1"/>
    <n v="0"/>
    <n v="0.7"/>
    <n v="0.7"/>
    <n v="310818.875"/>
    <n v="103100"/>
    <n v="240567"/>
    <n v="0"/>
    <n v="343667"/>
    <x v="25"/>
    <x v="0"/>
    <x v="1"/>
    <x v="36"/>
  </r>
  <r>
    <x v="47"/>
    <x v="47"/>
    <s v="n/a"/>
    <n v="0"/>
    <n v="0"/>
    <n v="0"/>
    <n v="0"/>
    <n v="0"/>
    <n v="0"/>
    <n v="0"/>
    <n v="0.7"/>
    <n v="0.7"/>
    <n v="192663.66666666666"/>
    <n v="0"/>
    <n v="0"/>
    <n v="0"/>
    <n v="0"/>
    <x v="1"/>
    <x v="0"/>
    <x v="1"/>
    <x v="1"/>
  </r>
  <r>
    <x v="48"/>
    <x v="48"/>
    <s v="2nd"/>
    <n v="0"/>
    <n v="309116"/>
    <n v="8179"/>
    <n v="317295"/>
    <n v="0"/>
    <n v="1"/>
    <n v="0"/>
    <n v="0.7"/>
    <n v="0.7"/>
    <n v="281795"/>
    <n v="132478"/>
    <n v="309116"/>
    <n v="0"/>
    <n v="441594"/>
    <x v="26"/>
    <x v="0"/>
    <x v="30"/>
    <x v="37"/>
  </r>
  <r>
    <x v="49"/>
    <x v="49"/>
    <s v="n/a"/>
    <n v="0"/>
    <n v="0"/>
    <n v="0"/>
    <n v="0"/>
    <n v="0"/>
    <n v="0"/>
    <n v="0"/>
    <n v="0.7"/>
    <n v="0.7"/>
    <n v="205275"/>
    <n v="0"/>
    <n v="0"/>
    <n v="0"/>
    <n v="0"/>
    <x v="1"/>
    <x v="0"/>
    <x v="1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87FBC7-6BCE-E040-9D92-96D5B48AF63B}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>
  <location ref="A3:F54" firstHeaderRow="0" firstDataRow="1" firstDataCol="2"/>
  <pivotFields count="21">
    <pivotField axis="axisRow" compact="0" outline="0" showAll="0" defaultSubtotal="0">
      <items count="5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</items>
    </pivotField>
    <pivotField axis="axisRow" compact="0" outline="0" showAll="0" defaultSubtotal="0">
      <items count="50">
        <item x="1"/>
        <item x="0"/>
        <item x="3"/>
        <item x="2"/>
        <item x="4"/>
        <item x="5"/>
        <item x="6"/>
        <item x="7"/>
        <item x="8"/>
        <item x="9"/>
        <item x="10"/>
        <item x="14"/>
        <item x="11"/>
        <item x="12"/>
        <item x="13"/>
        <item x="15"/>
        <item x="16"/>
        <item x="17"/>
        <item x="20"/>
        <item x="19"/>
        <item x="18"/>
        <item x="21"/>
        <item x="22"/>
        <item x="24"/>
        <item x="23"/>
        <item x="25"/>
        <item x="32"/>
        <item x="33"/>
        <item x="26"/>
        <item x="28"/>
        <item x="29"/>
        <item x="30"/>
        <item x="27"/>
        <item x="31"/>
        <item x="34"/>
        <item x="35"/>
        <item x="36"/>
        <item x="37"/>
        <item x="38"/>
        <item x="39"/>
        <item x="40"/>
        <item x="41"/>
        <item x="42"/>
        <item x="43"/>
        <item x="45"/>
        <item x="44"/>
        <item x="46"/>
        <item x="48"/>
        <item x="47"/>
        <item x="49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9" outline="0" showAll="0"/>
    <pivotField compact="0" numFmtId="9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compact="0" numFmtId="3" outline="0" showAll="0"/>
    <pivotField dataField="1" compact="0" numFmtId="3" outline="0" showAll="0">
      <items count="28">
        <item x="1"/>
        <item x="21"/>
        <item x="8"/>
        <item x="22"/>
        <item x="16"/>
        <item x="17"/>
        <item x="18"/>
        <item x="19"/>
        <item x="6"/>
        <item x="0"/>
        <item x="11"/>
        <item x="2"/>
        <item x="15"/>
        <item x="4"/>
        <item x="7"/>
        <item x="3"/>
        <item x="23"/>
        <item x="9"/>
        <item x="24"/>
        <item x="12"/>
        <item x="20"/>
        <item x="25"/>
        <item x="13"/>
        <item x="14"/>
        <item x="5"/>
        <item x="10"/>
        <item x="26"/>
        <item t="default"/>
      </items>
    </pivotField>
    <pivotField dataField="1" compact="0" numFmtId="3" outline="0" showAll="0">
      <items count="22">
        <item x="0"/>
        <item x="9"/>
        <item x="20"/>
        <item x="11"/>
        <item x="8"/>
        <item x="12"/>
        <item x="15"/>
        <item x="6"/>
        <item x="19"/>
        <item x="5"/>
        <item x="17"/>
        <item x="16"/>
        <item x="10"/>
        <item x="14"/>
        <item x="18"/>
        <item x="3"/>
        <item x="13"/>
        <item x="4"/>
        <item x="2"/>
        <item x="1"/>
        <item x="7"/>
        <item t="default"/>
      </items>
    </pivotField>
    <pivotField dataField="1" compact="0" numFmtId="3" outline="0" showAll="0">
      <items count="32">
        <item x="29"/>
        <item x="12"/>
        <item x="14"/>
        <item x="11"/>
        <item x="16"/>
        <item x="22"/>
        <item x="3"/>
        <item x="10"/>
        <item x="18"/>
        <item x="5"/>
        <item x="6"/>
        <item x="21"/>
        <item x="4"/>
        <item x="20"/>
        <item x="25"/>
        <item x="13"/>
        <item x="15"/>
        <item x="19"/>
        <item x="7"/>
        <item x="17"/>
        <item x="26"/>
        <item x="28"/>
        <item x="2"/>
        <item x="24"/>
        <item x="27"/>
        <item x="30"/>
        <item x="0"/>
        <item x="9"/>
        <item x="8"/>
        <item x="1"/>
        <item x="23"/>
        <item t="default"/>
      </items>
    </pivotField>
    <pivotField dataField="1" compact="0" numFmtId="3" outline="0" showAll="0">
      <items count="39">
        <item x="1"/>
        <item x="35"/>
        <item x="21"/>
        <item x="27"/>
        <item x="17"/>
        <item x="3"/>
        <item x="15"/>
        <item x="7"/>
        <item x="26"/>
        <item x="25"/>
        <item x="16"/>
        <item x="19"/>
        <item x="33"/>
        <item x="22"/>
        <item x="31"/>
        <item x="18"/>
        <item x="5"/>
        <item x="0"/>
        <item x="6"/>
        <item x="24"/>
        <item x="30"/>
        <item x="14"/>
        <item x="9"/>
        <item x="20"/>
        <item x="4"/>
        <item x="8"/>
        <item x="34"/>
        <item x="11"/>
        <item x="23"/>
        <item x="32"/>
        <item x="29"/>
        <item x="36"/>
        <item x="12"/>
        <item x="10"/>
        <item x="13"/>
        <item x="37"/>
        <item x="2"/>
        <item x="28"/>
        <item t="default"/>
      </items>
    </pivotField>
  </pivotFields>
  <rowFields count="2">
    <field x="0"/>
    <field x="1"/>
  </rowFields>
  <rowItems count="51">
    <i>
      <x/>
      <x v="1"/>
    </i>
    <i>
      <x v="1"/>
      <x/>
    </i>
    <i>
      <x v="2"/>
      <x v="3"/>
    </i>
    <i>
      <x v="3"/>
      <x v="2"/>
    </i>
    <i>
      <x v="4"/>
      <x v="4"/>
    </i>
    <i>
      <x v="5"/>
      <x v="5"/>
    </i>
    <i>
      <x v="6"/>
      <x v="6"/>
    </i>
    <i>
      <x v="7"/>
      <x v="7"/>
    </i>
    <i>
      <x v="8"/>
      <x v="8"/>
    </i>
    <i>
      <x v="9"/>
      <x v="9"/>
    </i>
    <i>
      <x v="10"/>
      <x v="10"/>
    </i>
    <i>
      <x v="11"/>
      <x v="12"/>
    </i>
    <i>
      <x v="12"/>
      <x v="13"/>
    </i>
    <i>
      <x v="13"/>
      <x v="14"/>
    </i>
    <i>
      <x v="14"/>
      <x v="11"/>
    </i>
    <i>
      <x v="15"/>
      <x v="15"/>
    </i>
    <i>
      <x v="16"/>
      <x v="16"/>
    </i>
    <i>
      <x v="17"/>
      <x v="17"/>
    </i>
    <i>
      <x v="18"/>
      <x v="20"/>
    </i>
    <i>
      <x v="19"/>
      <x v="19"/>
    </i>
    <i>
      <x v="20"/>
      <x v="18"/>
    </i>
    <i>
      <x v="21"/>
      <x v="21"/>
    </i>
    <i>
      <x v="22"/>
      <x v="22"/>
    </i>
    <i>
      <x v="23"/>
      <x v="24"/>
    </i>
    <i>
      <x v="24"/>
      <x v="23"/>
    </i>
    <i>
      <x v="25"/>
      <x v="25"/>
    </i>
    <i>
      <x v="26"/>
      <x v="28"/>
    </i>
    <i>
      <x v="27"/>
      <x v="32"/>
    </i>
    <i>
      <x v="28"/>
      <x v="29"/>
    </i>
    <i>
      <x v="29"/>
      <x v="30"/>
    </i>
    <i>
      <x v="30"/>
      <x v="31"/>
    </i>
    <i>
      <x v="31"/>
      <x v="33"/>
    </i>
    <i>
      <x v="32"/>
      <x v="26"/>
    </i>
    <i>
      <x v="33"/>
      <x v="27"/>
    </i>
    <i>
      <x v="34"/>
      <x v="34"/>
    </i>
    <i>
      <x v="35"/>
      <x v="35"/>
    </i>
    <i>
      <x v="36"/>
      <x v="36"/>
    </i>
    <i>
      <x v="37"/>
      <x v="37"/>
    </i>
    <i>
      <x v="38"/>
      <x v="38"/>
    </i>
    <i>
      <x v="39"/>
      <x v="39"/>
    </i>
    <i>
      <x v="40"/>
      <x v="40"/>
    </i>
    <i>
      <x v="41"/>
      <x v="41"/>
    </i>
    <i>
      <x v="42"/>
      <x v="42"/>
    </i>
    <i>
      <x v="43"/>
      <x v="43"/>
    </i>
    <i>
      <x v="44"/>
      <x v="45"/>
    </i>
    <i>
      <x v="45"/>
      <x v="44"/>
    </i>
    <i>
      <x v="46"/>
      <x v="46"/>
    </i>
    <i>
      <x v="47"/>
      <x v="48"/>
    </i>
    <i>
      <x v="48"/>
      <x v="47"/>
    </i>
    <i>
      <x v="49"/>
      <x v="49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REP4" fld="17" baseField="0" baseItem="0"/>
    <dataField name="Sum of DEM4" fld="18" baseField="0" baseItem="0"/>
    <dataField name="Sum of OTH4" fld="19" baseField="0" baseItem="0"/>
    <dataField name="Sum of TOT4" fld="20" baseField="0" baseItem="0"/>
  </dataFields>
  <formats count="2">
    <format dxfId="1">
      <pivotArea outline="0" collapsedLevelsAreSubtotals="1" fieldPosition="0"/>
    </format>
    <format dxfId="0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Medium7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8"/>
  <sheetViews>
    <sheetView workbookViewId="0">
      <pane xSplit="1" ySplit="2" topLeftCell="G3" activePane="bottomRight" state="frozen"/>
      <selection pane="topRight" activeCell="B1" sqref="B1"/>
      <selection pane="bottomLeft" activeCell="A5" sqref="A5"/>
      <selection pane="bottomRight" activeCell="X3" sqref="X3:X52"/>
    </sheetView>
  </sheetViews>
  <sheetFormatPr baseColWidth="10" defaultRowHeight="16" x14ac:dyDescent="0.2"/>
  <cols>
    <col min="1" max="1" width="15.1640625" customWidth="1"/>
    <col min="2" max="2" width="4.1640625" bestFit="1" customWidth="1"/>
    <col min="3" max="3" width="10.83203125" style="19"/>
    <col min="4" max="4" width="10.83203125" style="3"/>
    <col min="5" max="5" width="10.83203125" style="63"/>
    <col min="6" max="6" width="12.1640625" style="3" customWidth="1"/>
    <col min="7" max="7" width="10.83203125" style="19" customWidth="1"/>
    <col min="8" max="9" width="10.83203125" style="42" customWidth="1"/>
    <col min="10" max="10" width="10.83203125" style="64" customWidth="1"/>
    <col min="11" max="13" width="10.83203125" style="147" customWidth="1"/>
    <col min="14" max="14" width="10.83203125" style="148" customWidth="1"/>
    <col min="15" max="18" width="10.83203125" style="143" customWidth="1"/>
    <col min="19" max="19" width="5.83203125" style="57" customWidth="1"/>
    <col min="20" max="20" width="5.83203125" customWidth="1"/>
    <col min="21" max="21" width="5.83203125" style="26" customWidth="1"/>
    <col min="22" max="22" width="5.83203125" customWidth="1"/>
    <col min="23" max="23" width="10.83203125" style="155"/>
    <col min="24" max="24" width="10.83203125" style="159"/>
    <col min="25" max="25" width="26" style="23" customWidth="1"/>
  </cols>
  <sheetData>
    <row r="1" spans="1:26" s="12" customFormat="1" x14ac:dyDescent="0.2">
      <c r="A1" s="1"/>
      <c r="B1" s="1" t="s">
        <v>14</v>
      </c>
      <c r="C1" s="20"/>
      <c r="D1" s="14" t="s">
        <v>120</v>
      </c>
      <c r="E1" s="9"/>
      <c r="F1" s="9"/>
      <c r="G1" s="40"/>
      <c r="H1" s="43" t="s">
        <v>126</v>
      </c>
      <c r="I1" s="41"/>
      <c r="J1" s="146" t="s">
        <v>124</v>
      </c>
      <c r="K1" s="40"/>
      <c r="L1" s="43" t="s">
        <v>174</v>
      </c>
      <c r="M1" s="41"/>
      <c r="N1" s="146"/>
      <c r="O1" s="40"/>
      <c r="P1" s="43" t="s">
        <v>175</v>
      </c>
      <c r="Q1" s="41"/>
      <c r="R1" s="146"/>
      <c r="S1" s="4"/>
      <c r="T1" s="4" t="s">
        <v>121</v>
      </c>
      <c r="U1" s="18"/>
      <c r="V1" s="18"/>
      <c r="W1" s="153" t="s">
        <v>180</v>
      </c>
      <c r="X1" s="157"/>
      <c r="Y1" s="21"/>
    </row>
    <row r="2" spans="1:26" s="13" customFormat="1" x14ac:dyDescent="0.2">
      <c r="A2" s="15" t="s">
        <v>0</v>
      </c>
      <c r="B2" s="15" t="s">
        <v>104</v>
      </c>
      <c r="C2" s="21" t="s">
        <v>114</v>
      </c>
      <c r="D2" s="1" t="s">
        <v>113</v>
      </c>
      <c r="E2" s="16" t="s">
        <v>112</v>
      </c>
      <c r="F2" s="16" t="s">
        <v>111</v>
      </c>
      <c r="G2" s="40" t="s">
        <v>127</v>
      </c>
      <c r="H2" s="41" t="s">
        <v>122</v>
      </c>
      <c r="I2" s="41" t="s">
        <v>123</v>
      </c>
      <c r="J2" s="146" t="s">
        <v>125</v>
      </c>
      <c r="K2" s="40" t="s">
        <v>164</v>
      </c>
      <c r="L2" s="41" t="s">
        <v>165</v>
      </c>
      <c r="M2" s="41" t="s">
        <v>166</v>
      </c>
      <c r="N2" s="146" t="s">
        <v>167</v>
      </c>
      <c r="O2" s="40" t="s">
        <v>176</v>
      </c>
      <c r="P2" s="41" t="s">
        <v>177</v>
      </c>
      <c r="Q2" s="41" t="s">
        <v>178</v>
      </c>
      <c r="R2" s="146" t="s">
        <v>179</v>
      </c>
      <c r="S2" s="1" t="s">
        <v>110</v>
      </c>
      <c r="T2" s="1" t="s">
        <v>109</v>
      </c>
      <c r="U2" s="1" t="s">
        <v>108</v>
      </c>
      <c r="V2" s="1" t="s">
        <v>119</v>
      </c>
      <c r="W2" s="144" t="s">
        <v>181</v>
      </c>
      <c r="X2" s="145" t="s">
        <v>182</v>
      </c>
      <c r="Y2" s="21" t="s">
        <v>15</v>
      </c>
    </row>
    <row r="3" spans="1:26" s="10" customFormat="1" x14ac:dyDescent="0.2">
      <c r="A3" t="s">
        <v>16</v>
      </c>
      <c r="B3" t="s">
        <v>17</v>
      </c>
      <c r="C3" s="19">
        <v>975737</v>
      </c>
      <c r="D3" s="3">
        <v>678687</v>
      </c>
      <c r="E3" s="60">
        <f t="shared" ref="E3" si="0">F3-D3-C3</f>
        <v>5471</v>
      </c>
      <c r="F3" s="3">
        <v>1659895</v>
      </c>
      <c r="G3" s="103">
        <v>189163</v>
      </c>
      <c r="H3" s="104">
        <v>0</v>
      </c>
      <c r="I3" s="104">
        <v>1</v>
      </c>
      <c r="J3" s="64">
        <f t="shared" ref="J3:J34" si="1">(F3-G3)/(V3-SUM(H3:I3))</f>
        <v>245122</v>
      </c>
      <c r="K3" s="104">
        <v>79290</v>
      </c>
      <c r="L3" s="104">
        <v>0</v>
      </c>
      <c r="M3" s="104">
        <v>-4153</v>
      </c>
      <c r="N3" s="152">
        <v>75137</v>
      </c>
      <c r="O3" s="143">
        <f>C3+K3</f>
        <v>1055027</v>
      </c>
      <c r="P3" s="143">
        <f>D3+L3</f>
        <v>678687</v>
      </c>
      <c r="Q3" s="143">
        <f>E3+M3</f>
        <v>1318</v>
      </c>
      <c r="R3" s="143">
        <f>F3+N3</f>
        <v>1735032</v>
      </c>
      <c r="S3" s="56">
        <f t="shared" ref="S3:S34" si="2">V3-T3-U3</f>
        <v>6</v>
      </c>
      <c r="T3" s="105">
        <v>1</v>
      </c>
      <c r="U3" s="26">
        <v>0</v>
      </c>
      <c r="V3" s="17">
        <v>7</v>
      </c>
      <c r="W3" s="154">
        <f>O3/SUM(O3:P3)</f>
        <v>0.60853577925770919</v>
      </c>
      <c r="X3" s="158">
        <f>S3/SUM(S3:T3)</f>
        <v>0.8571428571428571</v>
      </c>
      <c r="Y3" s="23"/>
    </row>
    <row r="4" spans="1:26" s="6" customFormat="1" x14ac:dyDescent="0.2">
      <c r="A4" s="10" t="s">
        <v>18</v>
      </c>
      <c r="B4" s="10" t="s">
        <v>19</v>
      </c>
      <c r="C4" s="19">
        <v>149779</v>
      </c>
      <c r="D4" s="3">
        <v>131199</v>
      </c>
      <c r="E4" s="60">
        <f t="shared" ref="E4:E52" si="3">F4-D4-C4</f>
        <v>1188</v>
      </c>
      <c r="F4" s="3">
        <v>282166</v>
      </c>
      <c r="G4" s="103">
        <v>0</v>
      </c>
      <c r="H4" s="104">
        <v>0</v>
      </c>
      <c r="I4" s="104">
        <v>0</v>
      </c>
      <c r="J4" s="64">
        <f t="shared" si="1"/>
        <v>282166</v>
      </c>
      <c r="K4" s="104">
        <v>0</v>
      </c>
      <c r="L4" s="104">
        <v>0</v>
      </c>
      <c r="M4" s="104">
        <v>0</v>
      </c>
      <c r="N4" s="152">
        <v>0</v>
      </c>
      <c r="O4" s="143">
        <f t="shared" ref="O4:O52" si="4">C4+K4</f>
        <v>149779</v>
      </c>
      <c r="P4" s="143">
        <f t="shared" ref="P4:P52" si="5">D4+L4</f>
        <v>131199</v>
      </c>
      <c r="Q4" s="143">
        <f t="shared" ref="Q4:Q52" si="6">E4+M4</f>
        <v>1188</v>
      </c>
      <c r="R4" s="143">
        <f t="shared" ref="R4:R52" si="7">F4+N4</f>
        <v>282166</v>
      </c>
      <c r="S4" s="56">
        <f t="shared" si="2"/>
        <v>1</v>
      </c>
      <c r="T4" s="105">
        <v>0</v>
      </c>
      <c r="U4" s="26">
        <v>0</v>
      </c>
      <c r="V4" s="17">
        <v>1</v>
      </c>
      <c r="W4" s="154">
        <f t="shared" ref="W4:W52" si="8">O4/SUM(O4:P4)</f>
        <v>0.53306308678971304</v>
      </c>
      <c r="X4" s="158">
        <f t="shared" ref="X4:X52" si="9">S4/SUM(S4:T4)</f>
        <v>1</v>
      </c>
      <c r="Y4" s="25"/>
    </row>
    <row r="5" spans="1:26" s="6" customFormat="1" x14ac:dyDescent="0.2">
      <c r="A5" t="s">
        <v>20</v>
      </c>
      <c r="B5" t="s">
        <v>3</v>
      </c>
      <c r="C5" s="19">
        <v>1139251</v>
      </c>
      <c r="D5" s="3">
        <v>1179193</v>
      </c>
      <c r="E5" s="60">
        <f t="shared" si="3"/>
        <v>22826</v>
      </c>
      <c r="F5" s="3">
        <v>2341270</v>
      </c>
      <c r="G5" s="103">
        <v>132051</v>
      </c>
      <c r="H5" s="104">
        <v>0</v>
      </c>
      <c r="I5" s="104">
        <v>1</v>
      </c>
      <c r="J5" s="64">
        <f t="shared" si="1"/>
        <v>276152.375</v>
      </c>
      <c r="K5" s="104">
        <v>82846</v>
      </c>
      <c r="L5" s="104">
        <v>80263</v>
      </c>
      <c r="M5" s="104">
        <v>-19007</v>
      </c>
      <c r="N5" s="152">
        <v>144102</v>
      </c>
      <c r="O5" s="143">
        <f t="shared" si="4"/>
        <v>1222097</v>
      </c>
      <c r="P5" s="143">
        <f t="shared" si="5"/>
        <v>1259456</v>
      </c>
      <c r="Q5" s="143">
        <f t="shared" si="6"/>
        <v>3819</v>
      </c>
      <c r="R5" s="143">
        <f t="shared" si="7"/>
        <v>2485372</v>
      </c>
      <c r="S5" s="56">
        <f t="shared" si="2"/>
        <v>4</v>
      </c>
      <c r="T5" s="105">
        <v>5</v>
      </c>
      <c r="U5" s="26">
        <v>0</v>
      </c>
      <c r="V5" s="17">
        <v>9</v>
      </c>
      <c r="W5" s="154">
        <f t="shared" si="8"/>
        <v>0.49247265724326661</v>
      </c>
      <c r="X5" s="158">
        <f t="shared" si="9"/>
        <v>0.44444444444444442</v>
      </c>
      <c r="Y5" s="25"/>
    </row>
    <row r="6" spans="1:26" s="6" customFormat="1" x14ac:dyDescent="0.2">
      <c r="A6" t="s">
        <v>21</v>
      </c>
      <c r="B6" t="s">
        <v>22</v>
      </c>
      <c r="C6" s="19">
        <v>556339</v>
      </c>
      <c r="D6" s="3">
        <v>312978</v>
      </c>
      <c r="E6" s="60">
        <f t="shared" si="3"/>
        <v>19841</v>
      </c>
      <c r="F6" s="3">
        <v>889158</v>
      </c>
      <c r="G6" s="103">
        <v>0</v>
      </c>
      <c r="H6" s="104">
        <v>0</v>
      </c>
      <c r="I6" s="104">
        <v>0</v>
      </c>
      <c r="J6" s="64">
        <f t="shared" si="1"/>
        <v>222289.5</v>
      </c>
      <c r="K6" s="104">
        <v>0</v>
      </c>
      <c r="L6" s="104">
        <v>0</v>
      </c>
      <c r="M6" s="104">
        <v>0</v>
      </c>
      <c r="N6" s="152">
        <v>0</v>
      </c>
      <c r="O6" s="143">
        <f t="shared" si="4"/>
        <v>556339</v>
      </c>
      <c r="P6" s="143">
        <f t="shared" si="5"/>
        <v>312978</v>
      </c>
      <c r="Q6" s="143">
        <f t="shared" si="6"/>
        <v>19841</v>
      </c>
      <c r="R6" s="143">
        <f t="shared" si="7"/>
        <v>889158</v>
      </c>
      <c r="S6" s="56">
        <f t="shared" si="2"/>
        <v>4</v>
      </c>
      <c r="T6" s="105">
        <v>0</v>
      </c>
      <c r="U6" s="26">
        <v>0</v>
      </c>
      <c r="V6" s="17">
        <v>4</v>
      </c>
      <c r="W6" s="154">
        <f t="shared" si="8"/>
        <v>0.63997253015873379</v>
      </c>
      <c r="X6" s="158">
        <f t="shared" si="9"/>
        <v>1</v>
      </c>
      <c r="Y6" s="25"/>
    </row>
    <row r="7" spans="1:26" s="6" customFormat="1" x14ac:dyDescent="0.2">
      <c r="A7" t="s">
        <v>23</v>
      </c>
      <c r="B7" t="s">
        <v>24</v>
      </c>
      <c r="C7" s="19">
        <v>3973396</v>
      </c>
      <c r="D7" s="3">
        <v>8010445</v>
      </c>
      <c r="E7" s="60">
        <f t="shared" si="3"/>
        <v>200681</v>
      </c>
      <c r="F7" s="3">
        <v>12184522</v>
      </c>
      <c r="G7" s="103">
        <v>1773613</v>
      </c>
      <c r="H7" s="104">
        <v>1</v>
      </c>
      <c r="I7" s="104">
        <v>8</v>
      </c>
      <c r="J7" s="64">
        <f t="shared" si="1"/>
        <v>236611.56818181818</v>
      </c>
      <c r="K7" s="104">
        <v>664960</v>
      </c>
      <c r="L7" s="104">
        <v>222623</v>
      </c>
      <c r="M7" s="104">
        <v>-200681</v>
      </c>
      <c r="N7" s="152">
        <v>686902</v>
      </c>
      <c r="O7" s="143">
        <f t="shared" si="4"/>
        <v>4638356</v>
      </c>
      <c r="P7" s="143">
        <f t="shared" si="5"/>
        <v>8233068</v>
      </c>
      <c r="Q7" s="143">
        <f t="shared" si="6"/>
        <v>0</v>
      </c>
      <c r="R7" s="143">
        <f t="shared" si="7"/>
        <v>12871424</v>
      </c>
      <c r="S7" s="56">
        <f t="shared" si="2"/>
        <v>7</v>
      </c>
      <c r="T7" s="105">
        <v>46</v>
      </c>
      <c r="U7" s="26">
        <v>0</v>
      </c>
      <c r="V7" s="17">
        <v>53</v>
      </c>
      <c r="W7" s="154">
        <f t="shared" si="8"/>
        <v>0.36036074951769126</v>
      </c>
      <c r="X7" s="158">
        <f t="shared" si="9"/>
        <v>0.13207547169811321</v>
      </c>
      <c r="Y7" s="25"/>
    </row>
    <row r="8" spans="1:26" s="6" customFormat="1" x14ac:dyDescent="0.2">
      <c r="A8" t="s">
        <v>25</v>
      </c>
      <c r="B8" t="s">
        <v>26</v>
      </c>
      <c r="C8" s="19">
        <v>1079772</v>
      </c>
      <c r="D8" s="3">
        <v>1343211</v>
      </c>
      <c r="E8" s="60">
        <f t="shared" si="3"/>
        <v>90924</v>
      </c>
      <c r="F8" s="3">
        <v>2513907</v>
      </c>
      <c r="G8" s="103">
        <v>0</v>
      </c>
      <c r="H8" s="104">
        <v>0</v>
      </c>
      <c r="I8" s="104">
        <v>0</v>
      </c>
      <c r="J8" s="64">
        <f t="shared" si="1"/>
        <v>359129.57142857142</v>
      </c>
      <c r="K8" s="104">
        <v>0</v>
      </c>
      <c r="L8" s="104">
        <v>0</v>
      </c>
      <c r="M8" s="104">
        <v>0</v>
      </c>
      <c r="N8" s="152">
        <v>0</v>
      </c>
      <c r="O8" s="143">
        <f t="shared" si="4"/>
        <v>1079772</v>
      </c>
      <c r="P8" s="143">
        <f t="shared" si="5"/>
        <v>1343211</v>
      </c>
      <c r="Q8" s="143">
        <f t="shared" si="6"/>
        <v>90924</v>
      </c>
      <c r="R8" s="143">
        <f t="shared" si="7"/>
        <v>2513907</v>
      </c>
      <c r="S8" s="56">
        <f t="shared" si="2"/>
        <v>3</v>
      </c>
      <c r="T8" s="105">
        <v>4</v>
      </c>
      <c r="U8" s="26">
        <v>0</v>
      </c>
      <c r="V8" s="17">
        <v>7</v>
      </c>
      <c r="W8" s="154">
        <f t="shared" si="8"/>
        <v>0.44563746423313744</v>
      </c>
      <c r="X8" s="158">
        <f t="shared" si="9"/>
        <v>0.42857142857142855</v>
      </c>
      <c r="Y8" s="25"/>
    </row>
    <row r="9" spans="1:26" s="6" customFormat="1" x14ac:dyDescent="0.2">
      <c r="A9" t="s">
        <v>27</v>
      </c>
      <c r="B9" t="s">
        <v>28</v>
      </c>
      <c r="C9" s="19">
        <v>512495</v>
      </c>
      <c r="D9" s="3">
        <v>808652</v>
      </c>
      <c r="E9" s="60">
        <f t="shared" si="3"/>
        <v>58661</v>
      </c>
      <c r="F9" s="3">
        <v>1379808</v>
      </c>
      <c r="G9" s="103">
        <v>0</v>
      </c>
      <c r="H9" s="104">
        <v>0</v>
      </c>
      <c r="I9" s="104">
        <v>0</v>
      </c>
      <c r="J9" s="64">
        <f t="shared" si="1"/>
        <v>275961.59999999998</v>
      </c>
      <c r="K9" s="104">
        <v>0</v>
      </c>
      <c r="L9" s="104">
        <v>0</v>
      </c>
      <c r="M9" s="104">
        <v>0</v>
      </c>
      <c r="N9" s="152">
        <v>0</v>
      </c>
      <c r="O9" s="143">
        <f t="shared" si="4"/>
        <v>512495</v>
      </c>
      <c r="P9" s="143">
        <f t="shared" si="5"/>
        <v>808652</v>
      </c>
      <c r="Q9" s="143">
        <f t="shared" si="6"/>
        <v>58661</v>
      </c>
      <c r="R9" s="143">
        <f t="shared" si="7"/>
        <v>1379808</v>
      </c>
      <c r="S9" s="56">
        <f t="shared" si="2"/>
        <v>0</v>
      </c>
      <c r="T9" s="105">
        <v>5</v>
      </c>
      <c r="U9" s="26">
        <v>0</v>
      </c>
      <c r="V9" s="17">
        <v>5</v>
      </c>
      <c r="W9" s="154">
        <f t="shared" si="8"/>
        <v>0.38791671176636666</v>
      </c>
      <c r="X9" s="158">
        <f t="shared" si="9"/>
        <v>0</v>
      </c>
      <c r="Y9" s="25"/>
    </row>
    <row r="10" spans="1:26" s="6" customFormat="1" x14ac:dyDescent="0.2">
      <c r="A10" t="s">
        <v>29</v>
      </c>
      <c r="B10" t="s">
        <v>30</v>
      </c>
      <c r="C10" s="19">
        <v>125384</v>
      </c>
      <c r="D10" s="3">
        <v>227353</v>
      </c>
      <c r="E10" s="60">
        <f t="shared" si="3"/>
        <v>1077</v>
      </c>
      <c r="F10" s="3">
        <v>353814</v>
      </c>
      <c r="G10" s="103">
        <v>0</v>
      </c>
      <c r="H10" s="104">
        <v>0</v>
      </c>
      <c r="I10" s="104">
        <v>0</v>
      </c>
      <c r="J10" s="64">
        <f t="shared" si="1"/>
        <v>353814</v>
      </c>
      <c r="K10" s="104">
        <v>0</v>
      </c>
      <c r="L10" s="104">
        <v>0</v>
      </c>
      <c r="M10" s="104">
        <v>0</v>
      </c>
      <c r="N10" s="152">
        <v>0</v>
      </c>
      <c r="O10" s="143">
        <f t="shared" si="4"/>
        <v>125384</v>
      </c>
      <c r="P10" s="143">
        <f t="shared" si="5"/>
        <v>227353</v>
      </c>
      <c r="Q10" s="143">
        <f t="shared" si="6"/>
        <v>1077</v>
      </c>
      <c r="R10" s="143">
        <f t="shared" si="7"/>
        <v>353814</v>
      </c>
      <c r="S10" s="56">
        <f t="shared" si="2"/>
        <v>0</v>
      </c>
      <c r="T10" s="105">
        <v>1</v>
      </c>
      <c r="U10" s="26">
        <v>0</v>
      </c>
      <c r="V10" s="17">
        <v>1</v>
      </c>
      <c r="W10" s="154">
        <f t="shared" si="8"/>
        <v>0.35546030045047727</v>
      </c>
      <c r="X10" s="158">
        <f t="shared" si="9"/>
        <v>0</v>
      </c>
      <c r="Y10" s="25"/>
    </row>
    <row r="11" spans="1:26" s="6" customFormat="1" x14ac:dyDescent="0.2">
      <c r="A11" t="s">
        <v>31</v>
      </c>
      <c r="B11" s="6" t="s">
        <v>10</v>
      </c>
      <c r="C11" s="19">
        <v>3675417</v>
      </c>
      <c r="D11" s="3">
        <v>3307228</v>
      </c>
      <c r="E11" s="60">
        <f t="shared" si="3"/>
        <v>38831</v>
      </c>
      <c r="F11" s="3">
        <v>7021476</v>
      </c>
      <c r="G11" s="103">
        <v>202824</v>
      </c>
      <c r="H11" s="104">
        <v>0</v>
      </c>
      <c r="I11" s="104">
        <v>5</v>
      </c>
      <c r="J11" s="64">
        <f t="shared" si="1"/>
        <v>309938.72727272729</v>
      </c>
      <c r="K11" s="104">
        <v>92982</v>
      </c>
      <c r="L11" s="104">
        <v>14298</v>
      </c>
      <c r="M11" s="104">
        <v>-165</v>
      </c>
      <c r="N11" s="152">
        <v>107115</v>
      </c>
      <c r="O11" s="143">
        <f t="shared" si="4"/>
        <v>3768399</v>
      </c>
      <c r="P11" s="143">
        <f t="shared" si="5"/>
        <v>3321526</v>
      </c>
      <c r="Q11" s="143">
        <f t="shared" si="6"/>
        <v>38666</v>
      </c>
      <c r="R11" s="143">
        <f t="shared" si="7"/>
        <v>7128591</v>
      </c>
      <c r="S11" s="56">
        <f t="shared" si="2"/>
        <v>14</v>
      </c>
      <c r="T11" s="105">
        <v>13</v>
      </c>
      <c r="U11" s="26">
        <v>0</v>
      </c>
      <c r="V11" s="17">
        <v>27</v>
      </c>
      <c r="W11" s="154">
        <f t="shared" si="8"/>
        <v>0.53151464930870218</v>
      </c>
      <c r="X11" s="158">
        <f t="shared" si="9"/>
        <v>0.51851851851851849</v>
      </c>
      <c r="Y11" s="25" t="s">
        <v>157</v>
      </c>
      <c r="Z11" s="6" t="s">
        <v>14</v>
      </c>
    </row>
    <row r="12" spans="1:26" s="6" customFormat="1" x14ac:dyDescent="0.2">
      <c r="A12" t="s">
        <v>32</v>
      </c>
      <c r="B12" t="s">
        <v>33</v>
      </c>
      <c r="C12" s="19">
        <v>1987191</v>
      </c>
      <c r="D12" s="3">
        <v>1814469</v>
      </c>
      <c r="E12" s="60">
        <f t="shared" si="3"/>
        <v>683</v>
      </c>
      <c r="F12" s="3">
        <v>3802343</v>
      </c>
      <c r="G12" s="103">
        <v>474122</v>
      </c>
      <c r="H12" s="104">
        <v>1</v>
      </c>
      <c r="I12" s="104">
        <v>1</v>
      </c>
      <c r="J12" s="64">
        <f t="shared" si="1"/>
        <v>277351.75</v>
      </c>
      <c r="K12" s="104">
        <v>118031</v>
      </c>
      <c r="L12" s="104">
        <v>84922</v>
      </c>
      <c r="M12" s="104">
        <v>-564</v>
      </c>
      <c r="N12" s="152">
        <v>202389</v>
      </c>
      <c r="O12" s="143">
        <f t="shared" si="4"/>
        <v>2105222</v>
      </c>
      <c r="P12" s="143">
        <f t="shared" si="5"/>
        <v>1899391</v>
      </c>
      <c r="Q12" s="143">
        <f t="shared" si="6"/>
        <v>119</v>
      </c>
      <c r="R12" s="143">
        <f t="shared" si="7"/>
        <v>4004732</v>
      </c>
      <c r="S12" s="56">
        <f t="shared" si="2"/>
        <v>9</v>
      </c>
      <c r="T12" s="105">
        <v>5</v>
      </c>
      <c r="U12" s="26">
        <v>0</v>
      </c>
      <c r="V12" s="17">
        <v>14</v>
      </c>
      <c r="W12" s="154">
        <f t="shared" si="8"/>
        <v>0.52569923735452095</v>
      </c>
      <c r="X12" s="158">
        <f t="shared" si="9"/>
        <v>0.6428571428571429</v>
      </c>
      <c r="Y12" s="25"/>
    </row>
    <row r="13" spans="1:26" x14ac:dyDescent="0.2">
      <c r="A13" t="s">
        <v>34</v>
      </c>
      <c r="B13" t="s">
        <v>35</v>
      </c>
      <c r="C13" s="19">
        <v>87348</v>
      </c>
      <c r="D13" s="3">
        <v>287921</v>
      </c>
      <c r="E13" s="60">
        <f t="shared" si="3"/>
        <v>23388</v>
      </c>
      <c r="F13" s="3">
        <v>398657</v>
      </c>
      <c r="G13" s="103">
        <v>0</v>
      </c>
      <c r="H13" s="104">
        <v>0</v>
      </c>
      <c r="I13" s="104">
        <v>0</v>
      </c>
      <c r="J13" s="64">
        <f t="shared" si="1"/>
        <v>199328.5</v>
      </c>
      <c r="K13" s="104">
        <v>0</v>
      </c>
      <c r="L13" s="104">
        <v>0</v>
      </c>
      <c r="M13" s="104">
        <v>0</v>
      </c>
      <c r="N13" s="152">
        <v>0</v>
      </c>
      <c r="O13" s="143">
        <f t="shared" si="4"/>
        <v>87348</v>
      </c>
      <c r="P13" s="143">
        <f t="shared" si="5"/>
        <v>287921</v>
      </c>
      <c r="Q13" s="143">
        <f t="shared" si="6"/>
        <v>23388</v>
      </c>
      <c r="R13" s="143">
        <f t="shared" si="7"/>
        <v>398657</v>
      </c>
      <c r="S13" s="56">
        <f t="shared" si="2"/>
        <v>0</v>
      </c>
      <c r="T13" s="105">
        <v>2</v>
      </c>
      <c r="U13" s="26">
        <v>0</v>
      </c>
      <c r="V13" s="17">
        <v>2</v>
      </c>
      <c r="W13" s="154">
        <f t="shared" si="8"/>
        <v>0.23276103275250554</v>
      </c>
      <c r="X13" s="158">
        <f t="shared" si="9"/>
        <v>0</v>
      </c>
    </row>
    <row r="14" spans="1:26" x14ac:dyDescent="0.2">
      <c r="A14" t="s">
        <v>36</v>
      </c>
      <c r="B14" t="s">
        <v>37</v>
      </c>
      <c r="C14" s="19">
        <v>367993</v>
      </c>
      <c r="D14" s="3">
        <v>207303</v>
      </c>
      <c r="E14" s="60">
        <f t="shared" si="3"/>
        <v>20428</v>
      </c>
      <c r="F14" s="3">
        <v>595724</v>
      </c>
      <c r="G14" s="103">
        <v>0</v>
      </c>
      <c r="H14" s="104">
        <v>0</v>
      </c>
      <c r="I14" s="104">
        <v>0</v>
      </c>
      <c r="J14" s="64">
        <f t="shared" si="1"/>
        <v>297862</v>
      </c>
      <c r="K14" s="104">
        <v>0</v>
      </c>
      <c r="L14" s="104">
        <v>0</v>
      </c>
      <c r="M14" s="104">
        <v>0</v>
      </c>
      <c r="N14" s="152">
        <v>0</v>
      </c>
      <c r="O14" s="143">
        <f t="shared" si="4"/>
        <v>367993</v>
      </c>
      <c r="P14" s="143">
        <f t="shared" si="5"/>
        <v>207303</v>
      </c>
      <c r="Q14" s="143">
        <f t="shared" si="6"/>
        <v>20428</v>
      </c>
      <c r="R14" s="143">
        <f t="shared" si="7"/>
        <v>595724</v>
      </c>
      <c r="S14" s="56">
        <f t="shared" si="2"/>
        <v>2</v>
      </c>
      <c r="T14" s="105">
        <v>0</v>
      </c>
      <c r="U14" s="26">
        <v>0</v>
      </c>
      <c r="V14" s="17">
        <v>2</v>
      </c>
      <c r="W14" s="154">
        <f t="shared" si="8"/>
        <v>0.63965854099454889</v>
      </c>
      <c r="X14" s="158">
        <f t="shared" si="9"/>
        <v>1</v>
      </c>
    </row>
    <row r="15" spans="1:26" x14ac:dyDescent="0.2">
      <c r="A15" t="s">
        <v>38</v>
      </c>
      <c r="B15" s="6" t="s">
        <v>9</v>
      </c>
      <c r="C15" s="19">
        <v>1754449</v>
      </c>
      <c r="D15" s="3">
        <v>2757540</v>
      </c>
      <c r="E15" s="60">
        <f t="shared" si="3"/>
        <v>27715</v>
      </c>
      <c r="F15" s="3">
        <v>4539704</v>
      </c>
      <c r="G15" s="103">
        <v>0</v>
      </c>
      <c r="H15" s="104">
        <v>0</v>
      </c>
      <c r="I15" s="104">
        <v>0</v>
      </c>
      <c r="J15" s="64">
        <f t="shared" si="1"/>
        <v>252205.77777777778</v>
      </c>
      <c r="K15" s="104">
        <v>0</v>
      </c>
      <c r="L15" s="104">
        <v>0</v>
      </c>
      <c r="M15" s="104">
        <v>0</v>
      </c>
      <c r="N15" s="152">
        <v>0</v>
      </c>
      <c r="O15" s="143">
        <f t="shared" si="4"/>
        <v>1754449</v>
      </c>
      <c r="P15" s="143">
        <f t="shared" si="5"/>
        <v>2757540</v>
      </c>
      <c r="Q15" s="143">
        <f t="shared" si="6"/>
        <v>27715</v>
      </c>
      <c r="R15" s="143">
        <f t="shared" si="7"/>
        <v>4539704</v>
      </c>
      <c r="S15" s="56">
        <f t="shared" si="2"/>
        <v>5</v>
      </c>
      <c r="T15" s="105">
        <v>13</v>
      </c>
      <c r="U15" s="26">
        <v>0</v>
      </c>
      <c r="V15" s="17">
        <v>18</v>
      </c>
      <c r="W15" s="154">
        <f t="shared" si="8"/>
        <v>0.38884159513686756</v>
      </c>
      <c r="X15" s="158">
        <f t="shared" si="9"/>
        <v>0.27777777777777779</v>
      </c>
    </row>
    <row r="16" spans="1:26" x14ac:dyDescent="0.2">
      <c r="A16" t="s">
        <v>39</v>
      </c>
      <c r="B16" s="6" t="s">
        <v>12</v>
      </c>
      <c r="C16" s="19">
        <v>1247978</v>
      </c>
      <c r="D16" s="3">
        <v>1000104</v>
      </c>
      <c r="E16" s="60">
        <f t="shared" si="3"/>
        <v>8067</v>
      </c>
      <c r="F16" s="3">
        <v>2256149</v>
      </c>
      <c r="G16" s="103">
        <v>0</v>
      </c>
      <c r="H16" s="104">
        <v>0</v>
      </c>
      <c r="I16" s="104">
        <v>0</v>
      </c>
      <c r="J16" s="64">
        <f t="shared" si="1"/>
        <v>250683.22222222222</v>
      </c>
      <c r="K16" s="104">
        <v>0</v>
      </c>
      <c r="L16" s="104">
        <v>0</v>
      </c>
      <c r="M16" s="104">
        <v>0</v>
      </c>
      <c r="N16" s="152">
        <v>0</v>
      </c>
      <c r="O16" s="143">
        <f t="shared" si="4"/>
        <v>1247978</v>
      </c>
      <c r="P16" s="143">
        <f t="shared" si="5"/>
        <v>1000104</v>
      </c>
      <c r="Q16" s="143">
        <f t="shared" si="6"/>
        <v>8067</v>
      </c>
      <c r="R16" s="143">
        <f t="shared" si="7"/>
        <v>2256149</v>
      </c>
      <c r="S16" s="56">
        <f t="shared" si="2"/>
        <v>7</v>
      </c>
      <c r="T16" s="105">
        <v>2</v>
      </c>
      <c r="U16" s="26">
        <v>0</v>
      </c>
      <c r="V16" s="17">
        <v>9</v>
      </c>
      <c r="W16" s="154">
        <f t="shared" si="8"/>
        <v>0.555130106464088</v>
      </c>
      <c r="X16" s="158">
        <f t="shared" si="9"/>
        <v>0.77777777777777779</v>
      </c>
    </row>
    <row r="17" spans="1:24" x14ac:dyDescent="0.2">
      <c r="A17" t="s">
        <v>40</v>
      </c>
      <c r="B17" t="s">
        <v>41</v>
      </c>
      <c r="C17" s="19">
        <v>612338</v>
      </c>
      <c r="D17" s="3">
        <v>664676</v>
      </c>
      <c r="E17" s="60">
        <f t="shared" si="3"/>
        <v>39428</v>
      </c>
      <c r="F17" s="3">
        <v>1316442</v>
      </c>
      <c r="G17" s="103">
        <v>0</v>
      </c>
      <c r="H17" s="104">
        <v>0</v>
      </c>
      <c r="I17" s="104">
        <v>0</v>
      </c>
      <c r="J17" s="64">
        <f t="shared" si="1"/>
        <v>329110.5</v>
      </c>
      <c r="K17" s="104">
        <v>0</v>
      </c>
      <c r="L17" s="104">
        <v>0</v>
      </c>
      <c r="M17" s="104">
        <v>0</v>
      </c>
      <c r="N17" s="152">
        <v>0</v>
      </c>
      <c r="O17" s="143">
        <f t="shared" si="4"/>
        <v>612338</v>
      </c>
      <c r="P17" s="143">
        <f t="shared" si="5"/>
        <v>664676</v>
      </c>
      <c r="Q17" s="143">
        <f t="shared" si="6"/>
        <v>39428</v>
      </c>
      <c r="R17" s="143">
        <f t="shared" si="7"/>
        <v>1316442</v>
      </c>
      <c r="S17" s="56">
        <f t="shared" si="2"/>
        <v>1</v>
      </c>
      <c r="T17" s="105">
        <v>3</v>
      </c>
      <c r="U17" s="26">
        <v>0</v>
      </c>
      <c r="V17" s="17">
        <v>4</v>
      </c>
      <c r="W17" s="154">
        <f t="shared" si="8"/>
        <v>0.4795076639723605</v>
      </c>
      <c r="X17" s="158">
        <f t="shared" si="9"/>
        <v>0.25</v>
      </c>
    </row>
    <row r="18" spans="1:24" x14ac:dyDescent="0.2">
      <c r="A18" t="s">
        <v>42</v>
      </c>
      <c r="B18" t="s">
        <v>43</v>
      </c>
      <c r="C18" s="19">
        <v>563190</v>
      </c>
      <c r="D18" s="3">
        <v>464380</v>
      </c>
      <c r="E18" s="60">
        <f t="shared" si="3"/>
        <v>22752</v>
      </c>
      <c r="F18" s="3">
        <v>1050322</v>
      </c>
      <c r="G18" s="103">
        <v>0</v>
      </c>
      <c r="H18" s="104">
        <v>0</v>
      </c>
      <c r="I18" s="104">
        <v>0</v>
      </c>
      <c r="J18" s="64">
        <f t="shared" si="1"/>
        <v>262580.5</v>
      </c>
      <c r="K18" s="104">
        <v>0</v>
      </c>
      <c r="L18" s="104">
        <v>0</v>
      </c>
      <c r="M18" s="104">
        <v>0</v>
      </c>
      <c r="N18" s="152">
        <v>0</v>
      </c>
      <c r="O18" s="143">
        <f t="shared" si="4"/>
        <v>563190</v>
      </c>
      <c r="P18" s="143">
        <f t="shared" si="5"/>
        <v>464380</v>
      </c>
      <c r="Q18" s="143">
        <f t="shared" si="6"/>
        <v>22752</v>
      </c>
      <c r="R18" s="143">
        <f t="shared" si="7"/>
        <v>1050322</v>
      </c>
      <c r="S18" s="56">
        <f t="shared" si="2"/>
        <v>3</v>
      </c>
      <c r="T18" s="105">
        <v>1</v>
      </c>
      <c r="U18" s="26">
        <v>0</v>
      </c>
      <c r="V18" s="17">
        <v>4</v>
      </c>
      <c r="W18" s="154">
        <f t="shared" si="8"/>
        <v>0.54807944957521137</v>
      </c>
      <c r="X18" s="158">
        <f t="shared" si="9"/>
        <v>0.75</v>
      </c>
    </row>
    <row r="19" spans="1:24" x14ac:dyDescent="0.2">
      <c r="A19" t="s">
        <v>44</v>
      </c>
      <c r="B19" t="s">
        <v>45</v>
      </c>
      <c r="C19" s="19">
        <v>935304</v>
      </c>
      <c r="D19" s="3">
        <v>612977</v>
      </c>
      <c r="E19" s="60">
        <f t="shared" si="3"/>
        <v>21517</v>
      </c>
      <c r="F19" s="3">
        <v>1569798</v>
      </c>
      <c r="G19" s="103">
        <v>0</v>
      </c>
      <c r="H19" s="104">
        <v>0</v>
      </c>
      <c r="I19" s="104">
        <v>0</v>
      </c>
      <c r="J19" s="64">
        <f t="shared" si="1"/>
        <v>261633</v>
      </c>
      <c r="K19" s="104">
        <v>0</v>
      </c>
      <c r="L19" s="104">
        <v>0</v>
      </c>
      <c r="M19" s="104">
        <v>0</v>
      </c>
      <c r="N19" s="152">
        <v>0</v>
      </c>
      <c r="O19" s="143">
        <f t="shared" si="4"/>
        <v>935304</v>
      </c>
      <c r="P19" s="143">
        <f t="shared" si="5"/>
        <v>612977</v>
      </c>
      <c r="Q19" s="143">
        <f t="shared" si="6"/>
        <v>21517</v>
      </c>
      <c r="R19" s="143">
        <f t="shared" si="7"/>
        <v>1569798</v>
      </c>
      <c r="S19" s="56">
        <f t="shared" si="2"/>
        <v>5</v>
      </c>
      <c r="T19" s="105">
        <v>1</v>
      </c>
      <c r="U19" s="26">
        <v>0</v>
      </c>
      <c r="V19" s="17">
        <v>6</v>
      </c>
      <c r="W19" s="154">
        <f t="shared" si="8"/>
        <v>0.60409189287991005</v>
      </c>
      <c r="X19" s="158">
        <f t="shared" si="9"/>
        <v>0.83333333333333337</v>
      </c>
    </row>
    <row r="20" spans="1:24" x14ac:dyDescent="0.2">
      <c r="A20" t="s">
        <v>46</v>
      </c>
      <c r="B20" t="s">
        <v>47</v>
      </c>
      <c r="C20" s="19">
        <v>835715</v>
      </c>
      <c r="D20" s="3">
        <v>553184</v>
      </c>
      <c r="E20" s="60">
        <f t="shared" si="3"/>
        <v>71694</v>
      </c>
      <c r="F20" s="3">
        <v>1460593</v>
      </c>
      <c r="G20" s="103">
        <v>235982</v>
      </c>
      <c r="H20" s="104">
        <v>0</v>
      </c>
      <c r="I20" s="104">
        <v>1</v>
      </c>
      <c r="J20" s="64">
        <f t="shared" si="1"/>
        <v>244922.2</v>
      </c>
      <c r="K20" s="104">
        <v>81507</v>
      </c>
      <c r="L20" s="104">
        <v>0</v>
      </c>
      <c r="M20" s="104">
        <v>-45800</v>
      </c>
      <c r="N20" s="152">
        <v>35707</v>
      </c>
      <c r="O20" s="143">
        <f t="shared" si="4"/>
        <v>917222</v>
      </c>
      <c r="P20" s="143">
        <f t="shared" si="5"/>
        <v>553184</v>
      </c>
      <c r="Q20" s="143">
        <f t="shared" si="6"/>
        <v>25894</v>
      </c>
      <c r="R20" s="143">
        <f t="shared" si="7"/>
        <v>1496300</v>
      </c>
      <c r="S20" s="56">
        <f t="shared" si="2"/>
        <v>5</v>
      </c>
      <c r="T20" s="105">
        <v>1</v>
      </c>
      <c r="U20" s="26">
        <v>0</v>
      </c>
      <c r="V20" s="17">
        <v>6</v>
      </c>
      <c r="W20" s="154">
        <f t="shared" si="8"/>
        <v>0.62378825984115949</v>
      </c>
      <c r="X20" s="158">
        <f t="shared" si="9"/>
        <v>0.83333333333333337</v>
      </c>
    </row>
    <row r="21" spans="1:24" x14ac:dyDescent="0.2">
      <c r="A21" t="s">
        <v>48</v>
      </c>
      <c r="B21" t="s">
        <v>49</v>
      </c>
      <c r="C21" s="19">
        <v>250119</v>
      </c>
      <c r="D21" s="3">
        <v>343635</v>
      </c>
      <c r="E21" s="60">
        <f t="shared" si="3"/>
        <v>37580</v>
      </c>
      <c r="F21" s="3">
        <v>631334</v>
      </c>
      <c r="G21" s="103">
        <v>0</v>
      </c>
      <c r="H21" s="104">
        <v>0</v>
      </c>
      <c r="I21" s="104">
        <v>0</v>
      </c>
      <c r="J21" s="64">
        <f t="shared" si="1"/>
        <v>315667</v>
      </c>
      <c r="K21" s="104">
        <v>0</v>
      </c>
      <c r="L21" s="104">
        <v>0</v>
      </c>
      <c r="M21" s="104">
        <v>0</v>
      </c>
      <c r="N21" s="152">
        <v>0</v>
      </c>
      <c r="O21" s="143">
        <f t="shared" si="4"/>
        <v>250119</v>
      </c>
      <c r="P21" s="143">
        <f t="shared" si="5"/>
        <v>343635</v>
      </c>
      <c r="Q21" s="143">
        <f t="shared" si="6"/>
        <v>37580</v>
      </c>
      <c r="R21" s="143">
        <f t="shared" si="7"/>
        <v>631334</v>
      </c>
      <c r="S21" s="56">
        <f t="shared" si="2"/>
        <v>0</v>
      </c>
      <c r="T21" s="105">
        <v>2</v>
      </c>
      <c r="U21" s="26">
        <v>0</v>
      </c>
      <c r="V21" s="17">
        <v>2</v>
      </c>
      <c r="W21" s="154">
        <f t="shared" si="8"/>
        <v>0.42125021473539548</v>
      </c>
      <c r="X21" s="158">
        <f t="shared" si="9"/>
        <v>0</v>
      </c>
    </row>
    <row r="22" spans="1:24" x14ac:dyDescent="0.2">
      <c r="A22" t="s">
        <v>50</v>
      </c>
      <c r="B22" s="6" t="s">
        <v>6</v>
      </c>
      <c r="C22" s="19">
        <v>737906</v>
      </c>
      <c r="D22" s="3">
        <v>1493047</v>
      </c>
      <c r="E22" s="60">
        <f t="shared" si="3"/>
        <v>55331</v>
      </c>
      <c r="F22" s="3">
        <v>2286284</v>
      </c>
      <c r="G22" s="103">
        <v>0</v>
      </c>
      <c r="H22" s="104">
        <v>0</v>
      </c>
      <c r="I22" s="104">
        <v>0</v>
      </c>
      <c r="J22" s="64">
        <f t="shared" si="1"/>
        <v>285785.5</v>
      </c>
      <c r="K22" s="104">
        <v>0</v>
      </c>
      <c r="L22" s="104">
        <v>0</v>
      </c>
      <c r="M22" s="104">
        <v>0</v>
      </c>
      <c r="N22" s="152">
        <v>0</v>
      </c>
      <c r="O22" s="143">
        <f t="shared" si="4"/>
        <v>737906</v>
      </c>
      <c r="P22" s="143">
        <f t="shared" si="5"/>
        <v>1493047</v>
      </c>
      <c r="Q22" s="143">
        <f t="shared" si="6"/>
        <v>55331</v>
      </c>
      <c r="R22" s="143">
        <f t="shared" si="7"/>
        <v>2286284</v>
      </c>
      <c r="S22" s="56">
        <f t="shared" si="2"/>
        <v>1</v>
      </c>
      <c r="T22" s="105">
        <v>7</v>
      </c>
      <c r="U22" s="26">
        <v>0</v>
      </c>
      <c r="V22" s="17">
        <v>8</v>
      </c>
      <c r="W22" s="154">
        <f t="shared" si="8"/>
        <v>0.33075820064340217</v>
      </c>
      <c r="X22" s="158">
        <f t="shared" si="9"/>
        <v>0.125</v>
      </c>
    </row>
    <row r="23" spans="1:24" x14ac:dyDescent="0.2">
      <c r="A23" t="s">
        <v>51</v>
      </c>
      <c r="B23" t="s">
        <v>52</v>
      </c>
      <c r="C23" s="19">
        <v>497953</v>
      </c>
      <c r="D23" s="3">
        <v>1943595</v>
      </c>
      <c r="E23" s="60">
        <f t="shared" si="3"/>
        <v>311117</v>
      </c>
      <c r="F23" s="3">
        <v>2752665</v>
      </c>
      <c r="G23" s="103">
        <v>1173948</v>
      </c>
      <c r="H23" s="104">
        <v>0</v>
      </c>
      <c r="I23" s="104">
        <v>4</v>
      </c>
      <c r="J23" s="64">
        <f t="shared" si="1"/>
        <v>315743.40000000002</v>
      </c>
      <c r="K23" s="104">
        <v>405638</v>
      </c>
      <c r="L23" s="104">
        <v>13693</v>
      </c>
      <c r="M23" s="104">
        <v>-241153</v>
      </c>
      <c r="N23" s="152">
        <v>178178</v>
      </c>
      <c r="O23" s="143">
        <f t="shared" si="4"/>
        <v>903591</v>
      </c>
      <c r="P23" s="143">
        <f t="shared" si="5"/>
        <v>1957288</v>
      </c>
      <c r="Q23" s="143">
        <f t="shared" si="6"/>
        <v>69964</v>
      </c>
      <c r="R23" s="143">
        <f t="shared" si="7"/>
        <v>2930843</v>
      </c>
      <c r="S23" s="56">
        <f t="shared" si="2"/>
        <v>0</v>
      </c>
      <c r="T23" s="105">
        <v>9</v>
      </c>
      <c r="U23" s="26">
        <v>0</v>
      </c>
      <c r="V23" s="17">
        <v>9</v>
      </c>
      <c r="W23" s="154">
        <f t="shared" si="8"/>
        <v>0.31584383680679962</v>
      </c>
      <c r="X23" s="158">
        <f t="shared" si="9"/>
        <v>0</v>
      </c>
    </row>
    <row r="24" spans="1:24" x14ac:dyDescent="0.2">
      <c r="A24" t="s">
        <v>53</v>
      </c>
      <c r="B24" s="6" t="s">
        <v>4</v>
      </c>
      <c r="C24" s="19">
        <v>1853459</v>
      </c>
      <c r="D24" s="3">
        <v>2175003</v>
      </c>
      <c r="E24" s="60">
        <f t="shared" si="3"/>
        <v>126241</v>
      </c>
      <c r="F24" s="3">
        <v>4154703</v>
      </c>
      <c r="G24" s="103">
        <v>196299</v>
      </c>
      <c r="H24" s="104">
        <v>0</v>
      </c>
      <c r="I24" s="104">
        <v>0</v>
      </c>
      <c r="J24" s="64">
        <f t="shared" si="1"/>
        <v>282743.14285714284</v>
      </c>
      <c r="K24" s="104">
        <v>84823</v>
      </c>
      <c r="L24" s="104">
        <v>32565</v>
      </c>
      <c r="M24" s="104">
        <v>-30944</v>
      </c>
      <c r="N24" s="152">
        <v>86444</v>
      </c>
      <c r="O24" s="143">
        <f t="shared" si="4"/>
        <v>1938282</v>
      </c>
      <c r="P24" s="143">
        <f t="shared" si="5"/>
        <v>2207568</v>
      </c>
      <c r="Q24" s="143">
        <f t="shared" si="6"/>
        <v>95297</v>
      </c>
      <c r="R24" s="143">
        <f t="shared" si="7"/>
        <v>4241147</v>
      </c>
      <c r="S24" s="56">
        <f t="shared" si="2"/>
        <v>6</v>
      </c>
      <c r="T24" s="105">
        <v>7</v>
      </c>
      <c r="U24" s="26">
        <v>1</v>
      </c>
      <c r="V24" s="17">
        <v>14</v>
      </c>
      <c r="W24" s="154">
        <f t="shared" si="8"/>
        <v>0.46752342704149935</v>
      </c>
      <c r="X24" s="158">
        <f t="shared" si="9"/>
        <v>0.46153846153846156</v>
      </c>
    </row>
    <row r="25" spans="1:24" x14ac:dyDescent="0.2">
      <c r="A25" t="s">
        <v>54</v>
      </c>
      <c r="B25" t="s">
        <v>55</v>
      </c>
      <c r="C25" s="19">
        <v>1125533</v>
      </c>
      <c r="D25" s="3">
        <f>363537+1057232</f>
        <v>1420769</v>
      </c>
      <c r="E25" s="60">
        <f t="shared" si="3"/>
        <v>30694</v>
      </c>
      <c r="F25" s="3">
        <v>2576996</v>
      </c>
      <c r="G25" s="103">
        <v>0</v>
      </c>
      <c r="H25" s="104">
        <v>0</v>
      </c>
      <c r="I25" s="104">
        <v>0</v>
      </c>
      <c r="J25" s="64">
        <f t="shared" si="1"/>
        <v>322124.5</v>
      </c>
      <c r="K25" s="104">
        <v>0</v>
      </c>
      <c r="L25" s="104">
        <v>0</v>
      </c>
      <c r="M25" s="104">
        <v>0</v>
      </c>
      <c r="N25" s="152">
        <v>0</v>
      </c>
      <c r="O25" s="143">
        <f t="shared" si="4"/>
        <v>1125533</v>
      </c>
      <c r="P25" s="143">
        <f t="shared" si="5"/>
        <v>1420769</v>
      </c>
      <c r="Q25" s="143">
        <f t="shared" si="6"/>
        <v>30694</v>
      </c>
      <c r="R25" s="143">
        <f t="shared" si="7"/>
        <v>2576996</v>
      </c>
      <c r="S25" s="56">
        <f t="shared" si="2"/>
        <v>3</v>
      </c>
      <c r="T25" s="105">
        <v>5</v>
      </c>
      <c r="U25" s="26">
        <v>0</v>
      </c>
      <c r="V25" s="17">
        <v>8</v>
      </c>
      <c r="W25" s="154">
        <f t="shared" si="8"/>
        <v>0.44202651531515114</v>
      </c>
      <c r="X25" s="158">
        <f t="shared" si="9"/>
        <v>0.375</v>
      </c>
    </row>
    <row r="26" spans="1:24" x14ac:dyDescent="0.2">
      <c r="A26" t="s">
        <v>56</v>
      </c>
      <c r="B26" t="s">
        <v>57</v>
      </c>
      <c r="C26" s="19">
        <v>471162</v>
      </c>
      <c r="D26" s="3">
        <v>398770</v>
      </c>
      <c r="E26" s="60">
        <f t="shared" si="3"/>
        <v>68971</v>
      </c>
      <c r="F26" s="3">
        <v>938903</v>
      </c>
      <c r="G26" s="103">
        <v>221379</v>
      </c>
      <c r="H26" s="104">
        <v>0</v>
      </c>
      <c r="I26" s="104">
        <v>1</v>
      </c>
      <c r="J26" s="64">
        <f t="shared" si="1"/>
        <v>239174.66666666666</v>
      </c>
      <c r="K26" s="104">
        <v>71752</v>
      </c>
      <c r="L26" s="104">
        <v>8501</v>
      </c>
      <c r="M26" s="104">
        <v>-62458</v>
      </c>
      <c r="N26" s="152">
        <v>17795</v>
      </c>
      <c r="O26" s="143">
        <f t="shared" si="4"/>
        <v>542914</v>
      </c>
      <c r="P26" s="143">
        <f t="shared" si="5"/>
        <v>407271</v>
      </c>
      <c r="Q26" s="143">
        <f t="shared" si="6"/>
        <v>6513</v>
      </c>
      <c r="R26" s="143">
        <f t="shared" si="7"/>
        <v>956698</v>
      </c>
      <c r="S26" s="56">
        <f t="shared" si="2"/>
        <v>3</v>
      </c>
      <c r="T26" s="105">
        <v>1</v>
      </c>
      <c r="U26" s="26">
        <v>0</v>
      </c>
      <c r="V26" s="17">
        <v>4</v>
      </c>
      <c r="W26" s="154">
        <f t="shared" si="8"/>
        <v>0.5713771528702305</v>
      </c>
      <c r="X26" s="158">
        <f t="shared" si="9"/>
        <v>0.75</v>
      </c>
    </row>
    <row r="27" spans="1:24" x14ac:dyDescent="0.2">
      <c r="A27" t="s">
        <v>58</v>
      </c>
      <c r="B27" t="s">
        <v>59</v>
      </c>
      <c r="C27" s="19">
        <v>1330975</v>
      </c>
      <c r="D27" s="3">
        <v>1027969</v>
      </c>
      <c r="E27" s="60">
        <f t="shared" si="3"/>
        <v>59469</v>
      </c>
      <c r="F27" s="3">
        <v>2418413</v>
      </c>
      <c r="G27" s="103">
        <v>0</v>
      </c>
      <c r="H27" s="104">
        <v>0</v>
      </c>
      <c r="I27" s="104">
        <v>0</v>
      </c>
      <c r="J27" s="64">
        <f t="shared" si="1"/>
        <v>302301.625</v>
      </c>
      <c r="K27" s="104">
        <v>0</v>
      </c>
      <c r="L27" s="104">
        <v>0</v>
      </c>
      <c r="M27" s="104">
        <v>0</v>
      </c>
      <c r="N27" s="152">
        <v>0</v>
      </c>
      <c r="O27" s="143">
        <f t="shared" si="4"/>
        <v>1330975</v>
      </c>
      <c r="P27" s="143">
        <f t="shared" si="5"/>
        <v>1027969</v>
      </c>
      <c r="Q27" s="143">
        <f t="shared" si="6"/>
        <v>59469</v>
      </c>
      <c r="R27" s="143">
        <f t="shared" si="7"/>
        <v>2418413</v>
      </c>
      <c r="S27" s="56">
        <f t="shared" si="2"/>
        <v>6</v>
      </c>
      <c r="T27" s="105">
        <v>2</v>
      </c>
      <c r="U27" s="26">
        <v>0</v>
      </c>
      <c r="V27" s="17">
        <v>8</v>
      </c>
      <c r="W27" s="154">
        <f t="shared" si="8"/>
        <v>0.56422492437293981</v>
      </c>
      <c r="X27" s="158">
        <f t="shared" si="9"/>
        <v>0.75</v>
      </c>
    </row>
    <row r="28" spans="1:24" x14ac:dyDescent="0.2">
      <c r="A28" t="s">
        <v>60</v>
      </c>
      <c r="B28" t="s">
        <v>61</v>
      </c>
      <c r="C28" s="19">
        <v>256661</v>
      </c>
      <c r="D28" s="3">
        <v>233284</v>
      </c>
      <c r="E28" s="60">
        <f t="shared" si="3"/>
        <v>14476</v>
      </c>
      <c r="F28" s="3">
        <v>504421</v>
      </c>
      <c r="G28" s="103">
        <v>0</v>
      </c>
      <c r="H28" s="104">
        <v>0</v>
      </c>
      <c r="I28" s="104">
        <v>0</v>
      </c>
      <c r="J28" s="64">
        <f t="shared" si="1"/>
        <v>504421</v>
      </c>
      <c r="K28" s="104">
        <v>0</v>
      </c>
      <c r="L28" s="104">
        <v>0</v>
      </c>
      <c r="M28" s="104">
        <v>0</v>
      </c>
      <c r="N28" s="152">
        <v>0</v>
      </c>
      <c r="O28" s="143">
        <f t="shared" si="4"/>
        <v>256661</v>
      </c>
      <c r="P28" s="143">
        <f t="shared" si="5"/>
        <v>233284</v>
      </c>
      <c r="Q28" s="143">
        <f t="shared" si="6"/>
        <v>14476</v>
      </c>
      <c r="R28" s="143">
        <f t="shared" si="7"/>
        <v>504421</v>
      </c>
      <c r="S28" s="56">
        <f t="shared" si="2"/>
        <v>1</v>
      </c>
      <c r="T28" s="105">
        <v>0</v>
      </c>
      <c r="U28" s="26">
        <v>0</v>
      </c>
      <c r="V28" s="17">
        <v>1</v>
      </c>
      <c r="W28" s="154">
        <f t="shared" si="8"/>
        <v>0.52385675943218113</v>
      </c>
      <c r="X28" s="158">
        <f t="shared" si="9"/>
        <v>1</v>
      </c>
    </row>
    <row r="29" spans="1:24" x14ac:dyDescent="0.2">
      <c r="A29" t="s">
        <v>62</v>
      </c>
      <c r="B29" t="s">
        <v>63</v>
      </c>
      <c r="C29" s="19">
        <v>432077</v>
      </c>
      <c r="D29" s="3">
        <v>264493</v>
      </c>
      <c r="E29" s="60">
        <f t="shared" si="3"/>
        <v>0</v>
      </c>
      <c r="F29" s="3">
        <v>696570</v>
      </c>
      <c r="G29" s="103">
        <v>0</v>
      </c>
      <c r="H29" s="104">
        <v>0</v>
      </c>
      <c r="I29" s="104">
        <v>0</v>
      </c>
      <c r="J29" s="64">
        <f t="shared" si="1"/>
        <v>232190</v>
      </c>
      <c r="K29" s="104">
        <v>0</v>
      </c>
      <c r="L29" s="104">
        <v>0</v>
      </c>
      <c r="M29" s="104">
        <v>0</v>
      </c>
      <c r="N29" s="152">
        <v>0</v>
      </c>
      <c r="O29" s="143">
        <f t="shared" si="4"/>
        <v>432077</v>
      </c>
      <c r="P29" s="143">
        <f t="shared" si="5"/>
        <v>264493</v>
      </c>
      <c r="Q29" s="143">
        <f t="shared" si="6"/>
        <v>0</v>
      </c>
      <c r="R29" s="143">
        <f t="shared" si="7"/>
        <v>696570</v>
      </c>
      <c r="S29" s="56">
        <f t="shared" si="2"/>
        <v>3</v>
      </c>
      <c r="T29" s="105">
        <v>0</v>
      </c>
      <c r="U29" s="26">
        <v>0</v>
      </c>
      <c r="V29" s="17">
        <v>3</v>
      </c>
      <c r="W29" s="154">
        <f t="shared" si="8"/>
        <v>0.62029228936072467</v>
      </c>
      <c r="X29" s="158">
        <f t="shared" si="9"/>
        <v>1</v>
      </c>
    </row>
    <row r="30" spans="1:24" x14ac:dyDescent="0.2">
      <c r="A30" t="s">
        <v>64</v>
      </c>
      <c r="B30" t="s">
        <v>65</v>
      </c>
      <c r="C30" s="19">
        <v>439727</v>
      </c>
      <c r="D30" s="3">
        <v>491272</v>
      </c>
      <c r="E30" s="60">
        <f t="shared" si="3"/>
        <v>29775</v>
      </c>
      <c r="F30" s="3">
        <v>960774</v>
      </c>
      <c r="G30" s="103">
        <v>0</v>
      </c>
      <c r="H30" s="104">
        <v>0</v>
      </c>
      <c r="I30" s="104">
        <v>0</v>
      </c>
      <c r="J30" s="64">
        <f t="shared" si="1"/>
        <v>240193.5</v>
      </c>
      <c r="K30" s="104">
        <v>0</v>
      </c>
      <c r="L30" s="104">
        <v>0</v>
      </c>
      <c r="M30" s="104">
        <v>0</v>
      </c>
      <c r="N30" s="152">
        <v>0</v>
      </c>
      <c r="O30" s="143">
        <f t="shared" si="4"/>
        <v>439727</v>
      </c>
      <c r="P30" s="143">
        <f t="shared" si="5"/>
        <v>491272</v>
      </c>
      <c r="Q30" s="143">
        <f t="shared" si="6"/>
        <v>29775</v>
      </c>
      <c r="R30" s="143">
        <f t="shared" si="7"/>
        <v>960774</v>
      </c>
      <c r="S30" s="56">
        <f t="shared" si="2"/>
        <v>1</v>
      </c>
      <c r="T30" s="105">
        <v>3</v>
      </c>
      <c r="U30" s="26">
        <v>0</v>
      </c>
      <c r="V30" s="17">
        <v>4</v>
      </c>
      <c r="W30" s="154">
        <f t="shared" si="8"/>
        <v>0.47231737091017284</v>
      </c>
      <c r="X30" s="158">
        <f t="shared" si="9"/>
        <v>0.25</v>
      </c>
    </row>
    <row r="31" spans="1:24" x14ac:dyDescent="0.2">
      <c r="A31" t="s">
        <v>66</v>
      </c>
      <c r="B31" t="s">
        <v>67</v>
      </c>
      <c r="C31" s="19">
        <v>248986</v>
      </c>
      <c r="D31" s="3">
        <v>311242</v>
      </c>
      <c r="E31" s="60">
        <f t="shared" si="3"/>
        <v>10516</v>
      </c>
      <c r="F31" s="3">
        <v>570744</v>
      </c>
      <c r="G31" s="103">
        <v>0</v>
      </c>
      <c r="H31" s="104">
        <v>0</v>
      </c>
      <c r="I31" s="104">
        <v>0</v>
      </c>
      <c r="J31" s="64">
        <f t="shared" si="1"/>
        <v>285372</v>
      </c>
      <c r="K31" s="104">
        <v>0</v>
      </c>
      <c r="L31" s="104">
        <v>0</v>
      </c>
      <c r="M31" s="104">
        <v>0</v>
      </c>
      <c r="N31" s="152">
        <v>0</v>
      </c>
      <c r="O31" s="143">
        <f t="shared" si="4"/>
        <v>248986</v>
      </c>
      <c r="P31" s="143">
        <f t="shared" si="5"/>
        <v>311242</v>
      </c>
      <c r="Q31" s="143">
        <f t="shared" si="6"/>
        <v>10516</v>
      </c>
      <c r="R31" s="143">
        <f t="shared" si="7"/>
        <v>570744</v>
      </c>
      <c r="S31" s="56">
        <f t="shared" si="2"/>
        <v>0</v>
      </c>
      <c r="T31" s="105">
        <v>2</v>
      </c>
      <c r="U31" s="26">
        <v>0</v>
      </c>
      <c r="V31" s="17">
        <v>2</v>
      </c>
      <c r="W31" s="154">
        <f t="shared" si="8"/>
        <v>0.44443690783038337</v>
      </c>
      <c r="X31" s="158">
        <f t="shared" si="9"/>
        <v>0</v>
      </c>
    </row>
    <row r="32" spans="1:24" x14ac:dyDescent="0.2">
      <c r="A32" t="s">
        <v>68</v>
      </c>
      <c r="B32" t="s">
        <v>69</v>
      </c>
      <c r="C32" s="19">
        <v>1198664</v>
      </c>
      <c r="D32" s="3">
        <v>1856819</v>
      </c>
      <c r="E32" s="60">
        <f t="shared" si="3"/>
        <v>43260</v>
      </c>
      <c r="F32" s="3">
        <v>3098743</v>
      </c>
      <c r="G32" s="103">
        <v>0</v>
      </c>
      <c r="H32" s="104">
        <v>0</v>
      </c>
      <c r="I32" s="104">
        <v>0</v>
      </c>
      <c r="J32" s="64">
        <f t="shared" si="1"/>
        <v>258228.58333333334</v>
      </c>
      <c r="K32" s="104">
        <v>0</v>
      </c>
      <c r="L32" s="104">
        <v>0</v>
      </c>
      <c r="M32" s="104">
        <v>0</v>
      </c>
      <c r="N32" s="152">
        <v>0</v>
      </c>
      <c r="O32" s="143">
        <f t="shared" si="4"/>
        <v>1198664</v>
      </c>
      <c r="P32" s="143">
        <f t="shared" si="5"/>
        <v>1856819</v>
      </c>
      <c r="Q32" s="143">
        <f t="shared" si="6"/>
        <v>43260</v>
      </c>
      <c r="R32" s="143">
        <f t="shared" si="7"/>
        <v>3098743</v>
      </c>
      <c r="S32" s="56">
        <f t="shared" si="2"/>
        <v>1</v>
      </c>
      <c r="T32" s="105">
        <v>11</v>
      </c>
      <c r="U32" s="27">
        <v>0</v>
      </c>
      <c r="V32" s="17">
        <v>12</v>
      </c>
      <c r="W32" s="154">
        <f t="shared" si="8"/>
        <v>0.39229935169006014</v>
      </c>
      <c r="X32" s="158">
        <f t="shared" si="9"/>
        <v>8.3333333333333329E-2</v>
      </c>
    </row>
    <row r="33" spans="1:26" x14ac:dyDescent="0.2">
      <c r="A33" t="s">
        <v>70</v>
      </c>
      <c r="B33" t="s">
        <v>71</v>
      </c>
      <c r="C33" s="19">
        <v>264701</v>
      </c>
      <c r="D33" s="3">
        <v>404026</v>
      </c>
      <c r="E33" s="60">
        <f t="shared" si="3"/>
        <v>24584</v>
      </c>
      <c r="F33" s="3">
        <v>693311</v>
      </c>
      <c r="G33" s="103">
        <v>0</v>
      </c>
      <c r="H33" s="104">
        <v>0</v>
      </c>
      <c r="I33" s="104">
        <v>0</v>
      </c>
      <c r="J33" s="64">
        <f t="shared" si="1"/>
        <v>231103.66666666666</v>
      </c>
      <c r="K33" s="104">
        <v>0</v>
      </c>
      <c r="L33" s="104">
        <v>0</v>
      </c>
      <c r="M33" s="104">
        <v>0</v>
      </c>
      <c r="N33" s="152">
        <v>0</v>
      </c>
      <c r="O33" s="143">
        <f t="shared" si="4"/>
        <v>264701</v>
      </c>
      <c r="P33" s="143">
        <f t="shared" si="5"/>
        <v>404026</v>
      </c>
      <c r="Q33" s="143">
        <f t="shared" si="6"/>
        <v>24584</v>
      </c>
      <c r="R33" s="143">
        <f t="shared" si="7"/>
        <v>693311</v>
      </c>
      <c r="S33" s="56">
        <f t="shared" si="2"/>
        <v>0</v>
      </c>
      <c r="T33" s="105">
        <v>3</v>
      </c>
      <c r="U33" s="26">
        <v>0</v>
      </c>
      <c r="V33" s="17">
        <v>3</v>
      </c>
      <c r="W33" s="154">
        <f t="shared" si="8"/>
        <v>0.39582819296962735</v>
      </c>
      <c r="X33" s="158">
        <f t="shared" si="9"/>
        <v>0</v>
      </c>
    </row>
    <row r="34" spans="1:26" x14ac:dyDescent="0.2">
      <c r="A34" t="s">
        <v>72</v>
      </c>
      <c r="B34" t="s">
        <v>73</v>
      </c>
      <c r="C34" s="19">
        <v>1639593</v>
      </c>
      <c r="D34" s="3">
        <v>3760566</v>
      </c>
      <c r="E34" s="60">
        <f t="shared" si="3"/>
        <v>850726</v>
      </c>
      <c r="F34" s="3">
        <v>6250885</v>
      </c>
      <c r="G34" s="103">
        <v>1129584</v>
      </c>
      <c r="H34" s="104">
        <v>0</v>
      </c>
      <c r="I34" s="104">
        <v>6</v>
      </c>
      <c r="J34" s="64">
        <f t="shared" si="1"/>
        <v>243871.47619047618</v>
      </c>
      <c r="K34" s="104">
        <v>439929</v>
      </c>
      <c r="L34" s="104">
        <v>123999</v>
      </c>
      <c r="M34" s="104">
        <v>-227078</v>
      </c>
      <c r="N34" s="152">
        <v>336850</v>
      </c>
      <c r="O34" s="143">
        <f t="shared" si="4"/>
        <v>2079522</v>
      </c>
      <c r="P34" s="143">
        <f t="shared" si="5"/>
        <v>3884565</v>
      </c>
      <c r="Q34" s="143">
        <f t="shared" si="6"/>
        <v>623648</v>
      </c>
      <c r="R34" s="143">
        <f t="shared" si="7"/>
        <v>6587735</v>
      </c>
      <c r="S34" s="56">
        <f t="shared" si="2"/>
        <v>6</v>
      </c>
      <c r="T34" s="105">
        <v>21</v>
      </c>
      <c r="U34" s="26">
        <v>0</v>
      </c>
      <c r="V34" s="17">
        <v>27</v>
      </c>
      <c r="W34" s="154">
        <f t="shared" si="8"/>
        <v>0.34867398815610839</v>
      </c>
      <c r="X34" s="158">
        <f t="shared" si="9"/>
        <v>0.22222222222222221</v>
      </c>
    </row>
    <row r="35" spans="1:26" x14ac:dyDescent="0.2">
      <c r="A35" t="s">
        <v>74</v>
      </c>
      <c r="B35" s="6" t="s">
        <v>2</v>
      </c>
      <c r="C35" s="19">
        <f>1706795+96573</f>
        <v>1803368</v>
      </c>
      <c r="D35" s="3">
        <f>1632720+92785</f>
        <v>1725505</v>
      </c>
      <c r="E35" s="60">
        <f t="shared" si="3"/>
        <v>42242</v>
      </c>
      <c r="F35" s="3">
        <f>3380609+190506</f>
        <v>3571115</v>
      </c>
      <c r="G35" s="103">
        <v>0</v>
      </c>
      <c r="H35" s="104">
        <v>1</v>
      </c>
      <c r="I35" s="104">
        <v>0</v>
      </c>
      <c r="J35" s="64">
        <f t="shared" ref="J35:J52" si="10">(F35-G35)/(V35-SUM(H35:I35))</f>
        <v>297592.91666666669</v>
      </c>
      <c r="K35" s="104">
        <v>0</v>
      </c>
      <c r="L35" s="104">
        <v>0</v>
      </c>
      <c r="M35" s="104">
        <v>187901</v>
      </c>
      <c r="N35" s="152">
        <v>187901</v>
      </c>
      <c r="O35" s="143">
        <f t="shared" si="4"/>
        <v>1803368</v>
      </c>
      <c r="P35" s="143">
        <f t="shared" si="5"/>
        <v>1725505</v>
      </c>
      <c r="Q35" s="143">
        <f t="shared" si="6"/>
        <v>230143</v>
      </c>
      <c r="R35" s="143">
        <f t="shared" si="7"/>
        <v>3759016</v>
      </c>
      <c r="S35" s="56">
        <f t="shared" ref="S35:S52" si="11">V35-T35-U35</f>
        <v>10</v>
      </c>
      <c r="T35" s="105">
        <v>3</v>
      </c>
      <c r="U35" s="27">
        <v>0</v>
      </c>
      <c r="V35" s="17">
        <v>13</v>
      </c>
      <c r="W35" s="154">
        <f t="shared" si="8"/>
        <v>0.51103227574355892</v>
      </c>
      <c r="X35" s="158">
        <f t="shared" si="9"/>
        <v>0.76923076923076927</v>
      </c>
      <c r="Y35" s="23" t="s">
        <v>153</v>
      </c>
      <c r="Z35" t="s">
        <v>154</v>
      </c>
    </row>
    <row r="36" spans="1:26" x14ac:dyDescent="0.2">
      <c r="A36" t="s">
        <v>75</v>
      </c>
      <c r="B36" t="s">
        <v>76</v>
      </c>
      <c r="C36" s="19">
        <v>193568</v>
      </c>
      <c r="D36" s="3">
        <v>114377</v>
      </c>
      <c r="E36" s="60">
        <f t="shared" si="3"/>
        <v>13587</v>
      </c>
      <c r="F36" s="3">
        <v>321532</v>
      </c>
      <c r="G36" s="103">
        <v>0</v>
      </c>
      <c r="H36" s="104">
        <v>0</v>
      </c>
      <c r="I36" s="104">
        <v>0</v>
      </c>
      <c r="J36" s="64">
        <f t="shared" si="10"/>
        <v>321532</v>
      </c>
      <c r="K36" s="104">
        <v>0</v>
      </c>
      <c r="L36" s="104">
        <v>0</v>
      </c>
      <c r="M36" s="104">
        <v>0</v>
      </c>
      <c r="N36" s="152">
        <v>0</v>
      </c>
      <c r="O36" s="143">
        <f t="shared" si="4"/>
        <v>193568</v>
      </c>
      <c r="P36" s="143">
        <f t="shared" si="5"/>
        <v>114377</v>
      </c>
      <c r="Q36" s="143">
        <f t="shared" si="6"/>
        <v>13587</v>
      </c>
      <c r="R36" s="143">
        <f t="shared" si="7"/>
        <v>321532</v>
      </c>
      <c r="S36" s="56">
        <f t="shared" si="11"/>
        <v>1</v>
      </c>
      <c r="T36" s="105">
        <v>0</v>
      </c>
      <c r="U36" s="26">
        <v>0</v>
      </c>
      <c r="V36" s="17">
        <v>1</v>
      </c>
      <c r="W36" s="154">
        <f t="shared" si="8"/>
        <v>0.62857977885661398</v>
      </c>
      <c r="X36" s="158">
        <f t="shared" si="9"/>
        <v>1</v>
      </c>
    </row>
    <row r="37" spans="1:26" x14ac:dyDescent="0.2">
      <c r="A37" t="s">
        <v>77</v>
      </c>
      <c r="B37" s="6" t="s">
        <v>8</v>
      </c>
      <c r="C37" s="19">
        <v>2291333</v>
      </c>
      <c r="D37" s="3">
        <v>2082684</v>
      </c>
      <c r="E37" s="60">
        <f t="shared" si="3"/>
        <v>32341</v>
      </c>
      <c r="F37" s="3">
        <v>4406358</v>
      </c>
      <c r="G37" s="103">
        <v>0</v>
      </c>
      <c r="H37" s="104">
        <v>0</v>
      </c>
      <c r="I37" s="104">
        <v>0</v>
      </c>
      <c r="J37" s="64">
        <f t="shared" si="10"/>
        <v>275397.375</v>
      </c>
      <c r="K37" s="104">
        <v>0</v>
      </c>
      <c r="L37" s="104">
        <v>0</v>
      </c>
      <c r="M37" s="104">
        <v>0</v>
      </c>
      <c r="N37" s="152">
        <v>0</v>
      </c>
      <c r="O37" s="143">
        <f t="shared" si="4"/>
        <v>2291333</v>
      </c>
      <c r="P37" s="143">
        <f t="shared" si="5"/>
        <v>2082684</v>
      </c>
      <c r="Q37" s="143">
        <f t="shared" si="6"/>
        <v>32341</v>
      </c>
      <c r="R37" s="143">
        <f t="shared" si="7"/>
        <v>4406358</v>
      </c>
      <c r="S37" s="56">
        <f t="shared" si="11"/>
        <v>12</v>
      </c>
      <c r="T37" s="105">
        <v>4</v>
      </c>
      <c r="U37" s="26">
        <v>0</v>
      </c>
      <c r="V37" s="17">
        <v>16</v>
      </c>
      <c r="W37" s="154">
        <f t="shared" si="8"/>
        <v>0.52385095896975253</v>
      </c>
      <c r="X37" s="158">
        <f t="shared" si="9"/>
        <v>0.75</v>
      </c>
    </row>
    <row r="38" spans="1:26" x14ac:dyDescent="0.2">
      <c r="A38" t="s">
        <v>78</v>
      </c>
      <c r="B38" t="s">
        <v>79</v>
      </c>
      <c r="C38" s="19">
        <v>730531</v>
      </c>
      <c r="D38" s="3">
        <v>428452</v>
      </c>
      <c r="E38" s="60">
        <f t="shared" si="3"/>
        <v>19853</v>
      </c>
      <c r="F38" s="3">
        <v>1178836</v>
      </c>
      <c r="G38" s="103">
        <v>0</v>
      </c>
      <c r="H38" s="104">
        <v>0</v>
      </c>
      <c r="I38" s="104">
        <v>0</v>
      </c>
      <c r="J38" s="64">
        <f t="shared" si="10"/>
        <v>235767.2</v>
      </c>
      <c r="K38" s="104">
        <v>0</v>
      </c>
      <c r="L38" s="104">
        <v>0</v>
      </c>
      <c r="M38" s="104">
        <v>0</v>
      </c>
      <c r="N38" s="152">
        <v>0</v>
      </c>
      <c r="O38" s="143">
        <f t="shared" si="4"/>
        <v>730531</v>
      </c>
      <c r="P38" s="143">
        <f t="shared" si="5"/>
        <v>428452</v>
      </c>
      <c r="Q38" s="143">
        <f t="shared" si="6"/>
        <v>19853</v>
      </c>
      <c r="R38" s="143">
        <f t="shared" si="7"/>
        <v>1178836</v>
      </c>
      <c r="S38" s="56">
        <f t="shared" si="11"/>
        <v>4</v>
      </c>
      <c r="T38" s="105">
        <v>1</v>
      </c>
      <c r="U38" s="26">
        <v>0</v>
      </c>
      <c r="V38" s="17">
        <v>5</v>
      </c>
      <c r="W38" s="154">
        <f t="shared" si="8"/>
        <v>0.63032072083887336</v>
      </c>
      <c r="X38" s="158">
        <f t="shared" si="9"/>
        <v>0.8</v>
      </c>
    </row>
    <row r="39" spans="1:26" x14ac:dyDescent="0.2">
      <c r="A39" t="s">
        <v>80</v>
      </c>
      <c r="B39" t="s">
        <v>81</v>
      </c>
      <c r="C39" s="19">
        <v>702531</v>
      </c>
      <c r="D39" s="3">
        <v>1061412</v>
      </c>
      <c r="E39" s="60">
        <f t="shared" si="3"/>
        <v>83703</v>
      </c>
      <c r="F39" s="3">
        <v>1847646</v>
      </c>
      <c r="G39" s="103">
        <v>0</v>
      </c>
      <c r="H39" s="104">
        <v>0</v>
      </c>
      <c r="I39" s="104">
        <v>0</v>
      </c>
      <c r="J39" s="64">
        <f t="shared" si="10"/>
        <v>369529.2</v>
      </c>
      <c r="K39" s="104">
        <v>0</v>
      </c>
      <c r="L39" s="104">
        <v>0</v>
      </c>
      <c r="M39" s="104">
        <v>0</v>
      </c>
      <c r="N39" s="152">
        <v>0</v>
      </c>
      <c r="O39" s="143">
        <f t="shared" si="4"/>
        <v>702531</v>
      </c>
      <c r="P39" s="143">
        <f t="shared" si="5"/>
        <v>1061412</v>
      </c>
      <c r="Q39" s="143">
        <f t="shared" si="6"/>
        <v>83703</v>
      </c>
      <c r="R39" s="143">
        <f t="shared" si="7"/>
        <v>1847646</v>
      </c>
      <c r="S39" s="56">
        <f t="shared" si="11"/>
        <v>1</v>
      </c>
      <c r="T39" s="105">
        <v>4</v>
      </c>
      <c r="U39" s="26">
        <v>0</v>
      </c>
      <c r="V39" s="17">
        <v>5</v>
      </c>
      <c r="W39" s="154">
        <f t="shared" si="8"/>
        <v>0.39827307344965229</v>
      </c>
      <c r="X39" s="158">
        <f t="shared" si="9"/>
        <v>0.2</v>
      </c>
    </row>
    <row r="40" spans="1:26" x14ac:dyDescent="0.2">
      <c r="A40" t="s">
        <v>82</v>
      </c>
      <c r="B40" s="6" t="s">
        <v>1</v>
      </c>
      <c r="C40" s="19">
        <v>2206260</v>
      </c>
      <c r="D40" s="3">
        <v>2712665</v>
      </c>
      <c r="E40" s="60">
        <f t="shared" si="3"/>
        <v>10950</v>
      </c>
      <c r="F40" s="3">
        <v>4929875</v>
      </c>
      <c r="G40" s="103">
        <v>231472</v>
      </c>
      <c r="H40" s="104">
        <v>0</v>
      </c>
      <c r="I40" s="104">
        <v>1</v>
      </c>
      <c r="J40" s="64">
        <f t="shared" si="10"/>
        <v>276376.64705882355</v>
      </c>
      <c r="K40" s="104">
        <v>99202</v>
      </c>
      <c r="L40" s="104">
        <v>0</v>
      </c>
      <c r="M40" s="104">
        <v>0</v>
      </c>
      <c r="N40" s="152">
        <v>99202</v>
      </c>
      <c r="O40" s="143">
        <f t="shared" si="4"/>
        <v>2305462</v>
      </c>
      <c r="P40" s="143">
        <f t="shared" si="5"/>
        <v>2712665</v>
      </c>
      <c r="Q40" s="143">
        <f t="shared" si="6"/>
        <v>10950</v>
      </c>
      <c r="R40" s="143">
        <f t="shared" si="7"/>
        <v>5029077</v>
      </c>
      <c r="S40" s="56">
        <f t="shared" si="11"/>
        <v>9</v>
      </c>
      <c r="T40" s="105">
        <v>9</v>
      </c>
      <c r="U40" s="26">
        <v>0</v>
      </c>
      <c r="V40" s="17">
        <v>18</v>
      </c>
      <c r="W40" s="154">
        <f t="shared" si="8"/>
        <v>0.45942679410066745</v>
      </c>
      <c r="X40" s="158">
        <f t="shared" si="9"/>
        <v>0.5</v>
      </c>
    </row>
    <row r="41" spans="1:26" x14ac:dyDescent="0.2">
      <c r="A41" t="s">
        <v>83</v>
      </c>
      <c r="B41" t="s">
        <v>84</v>
      </c>
      <c r="C41" s="19">
        <v>129838</v>
      </c>
      <c r="D41" s="3">
        <v>242575</v>
      </c>
      <c r="E41" s="60">
        <f t="shared" si="3"/>
        <v>867</v>
      </c>
      <c r="F41" s="3">
        <v>373280</v>
      </c>
      <c r="G41" s="103">
        <v>0</v>
      </c>
      <c r="H41" s="104">
        <v>0</v>
      </c>
      <c r="I41" s="104">
        <v>0</v>
      </c>
      <c r="J41" s="64">
        <f t="shared" si="10"/>
        <v>186640</v>
      </c>
      <c r="K41" s="104">
        <v>0</v>
      </c>
      <c r="L41" s="104">
        <v>0</v>
      </c>
      <c r="M41" s="104">
        <v>0</v>
      </c>
      <c r="N41" s="152">
        <v>0</v>
      </c>
      <c r="O41" s="143">
        <f t="shared" si="4"/>
        <v>129838</v>
      </c>
      <c r="P41" s="143">
        <f t="shared" si="5"/>
        <v>242575</v>
      </c>
      <c r="Q41" s="143">
        <f t="shared" si="6"/>
        <v>867</v>
      </c>
      <c r="R41" s="143">
        <f t="shared" si="7"/>
        <v>373280</v>
      </c>
      <c r="S41" s="56">
        <f t="shared" si="11"/>
        <v>0</v>
      </c>
      <c r="T41" s="105">
        <v>2</v>
      </c>
      <c r="U41" s="26">
        <v>0</v>
      </c>
      <c r="V41" s="17">
        <v>2</v>
      </c>
      <c r="W41" s="154">
        <f t="shared" si="8"/>
        <v>0.34863981654775744</v>
      </c>
      <c r="X41" s="158">
        <f t="shared" si="9"/>
        <v>0</v>
      </c>
    </row>
    <row r="42" spans="1:26" x14ac:dyDescent="0.2">
      <c r="A42" t="s">
        <v>85</v>
      </c>
      <c r="B42" t="s">
        <v>86</v>
      </c>
      <c r="C42" s="19">
        <v>927494</v>
      </c>
      <c r="D42" s="3">
        <v>758340</v>
      </c>
      <c r="E42" s="60">
        <f t="shared" si="3"/>
        <v>23458</v>
      </c>
      <c r="F42" s="3">
        <v>1709292</v>
      </c>
      <c r="G42" s="103">
        <v>0</v>
      </c>
      <c r="H42" s="104">
        <v>0</v>
      </c>
      <c r="I42" s="104">
        <v>0</v>
      </c>
      <c r="J42" s="64">
        <f t="shared" si="10"/>
        <v>244184.57142857142</v>
      </c>
      <c r="K42" s="104">
        <v>0</v>
      </c>
      <c r="L42" s="104">
        <v>0</v>
      </c>
      <c r="M42" s="104">
        <v>0</v>
      </c>
      <c r="N42" s="152">
        <v>0</v>
      </c>
      <c r="O42" s="143">
        <f t="shared" si="4"/>
        <v>927494</v>
      </c>
      <c r="P42" s="143">
        <f t="shared" si="5"/>
        <v>758340</v>
      </c>
      <c r="Q42" s="143">
        <f t="shared" si="6"/>
        <v>23458</v>
      </c>
      <c r="R42" s="143">
        <f t="shared" si="7"/>
        <v>1709292</v>
      </c>
      <c r="S42" s="56">
        <f t="shared" si="11"/>
        <v>5</v>
      </c>
      <c r="T42" s="105">
        <v>2</v>
      </c>
      <c r="U42" s="26">
        <v>0</v>
      </c>
      <c r="V42" s="17">
        <v>7</v>
      </c>
      <c r="W42" s="154">
        <f t="shared" si="8"/>
        <v>0.55016923374424764</v>
      </c>
      <c r="X42" s="158">
        <f t="shared" si="9"/>
        <v>0.7142857142857143</v>
      </c>
    </row>
    <row r="43" spans="1:26" x14ac:dyDescent="0.2">
      <c r="A43" t="s">
        <v>87</v>
      </c>
      <c r="B43" t="s">
        <v>88</v>
      </c>
      <c r="C43" s="19">
        <v>202695</v>
      </c>
      <c r="D43" s="3">
        <v>121033</v>
      </c>
      <c r="E43" s="60">
        <f t="shared" si="3"/>
        <v>12237</v>
      </c>
      <c r="F43" s="3">
        <v>335965</v>
      </c>
      <c r="G43" s="103">
        <v>0</v>
      </c>
      <c r="H43" s="104">
        <v>0</v>
      </c>
      <c r="I43" s="104">
        <v>0</v>
      </c>
      <c r="J43" s="64">
        <f t="shared" si="10"/>
        <v>335965</v>
      </c>
      <c r="K43" s="104">
        <v>0</v>
      </c>
      <c r="L43" s="104">
        <v>0</v>
      </c>
      <c r="M43" s="104">
        <v>0</v>
      </c>
      <c r="N43" s="152">
        <v>0</v>
      </c>
      <c r="O43" s="143">
        <f t="shared" si="4"/>
        <v>202695</v>
      </c>
      <c r="P43" s="143">
        <f t="shared" si="5"/>
        <v>121033</v>
      </c>
      <c r="Q43" s="143">
        <f t="shared" si="6"/>
        <v>12237</v>
      </c>
      <c r="R43" s="143">
        <f t="shared" si="7"/>
        <v>335965</v>
      </c>
      <c r="S43" s="56">
        <f t="shared" si="11"/>
        <v>1</v>
      </c>
      <c r="T43" s="105">
        <v>0</v>
      </c>
      <c r="U43" s="26">
        <v>0</v>
      </c>
      <c r="V43" s="17">
        <v>1</v>
      </c>
      <c r="W43" s="154">
        <f t="shared" si="8"/>
        <v>0.62612748974447685</v>
      </c>
      <c r="X43" s="158">
        <f t="shared" si="9"/>
        <v>1</v>
      </c>
    </row>
    <row r="44" spans="1:26" x14ac:dyDescent="0.2">
      <c r="A44" t="s">
        <v>89</v>
      </c>
      <c r="B44" t="s">
        <v>90</v>
      </c>
      <c r="C44" s="19">
        <v>1279655</v>
      </c>
      <c r="D44" s="3">
        <v>846450</v>
      </c>
      <c r="E44" s="60">
        <f t="shared" si="3"/>
        <v>33720</v>
      </c>
      <c r="F44" s="3">
        <v>2159825</v>
      </c>
      <c r="G44" s="103">
        <v>0</v>
      </c>
      <c r="H44" s="104">
        <v>0</v>
      </c>
      <c r="I44" s="104">
        <v>0</v>
      </c>
      <c r="J44" s="64">
        <f t="shared" si="10"/>
        <v>239980.55555555556</v>
      </c>
      <c r="K44" s="104">
        <v>0</v>
      </c>
      <c r="L44" s="104">
        <v>0</v>
      </c>
      <c r="M44" s="104">
        <v>0</v>
      </c>
      <c r="N44" s="152">
        <v>0</v>
      </c>
      <c r="O44" s="143">
        <f t="shared" si="4"/>
        <v>1279655</v>
      </c>
      <c r="P44" s="143">
        <f t="shared" si="5"/>
        <v>846450</v>
      </c>
      <c r="Q44" s="143">
        <f t="shared" si="6"/>
        <v>33720</v>
      </c>
      <c r="R44" s="143">
        <f t="shared" si="7"/>
        <v>2159825</v>
      </c>
      <c r="S44" s="56">
        <f t="shared" si="11"/>
        <v>7</v>
      </c>
      <c r="T44" s="105">
        <v>2</v>
      </c>
      <c r="U44" s="26">
        <v>0</v>
      </c>
      <c r="V44" s="17">
        <v>9</v>
      </c>
      <c r="W44" s="154">
        <f t="shared" si="8"/>
        <v>0.60187761187711797</v>
      </c>
      <c r="X44" s="158">
        <f t="shared" si="9"/>
        <v>0.77777777777777779</v>
      </c>
    </row>
    <row r="45" spans="1:26" x14ac:dyDescent="0.2">
      <c r="A45" t="s">
        <v>91</v>
      </c>
      <c r="B45" s="6" t="s">
        <v>5</v>
      </c>
      <c r="C45" s="19">
        <v>4135359</v>
      </c>
      <c r="D45" s="3">
        <v>3852752</v>
      </c>
      <c r="E45" s="60">
        <f t="shared" si="3"/>
        <v>214444</v>
      </c>
      <c r="F45" s="3">
        <v>8202555</v>
      </c>
      <c r="G45" s="103">
        <v>647364</v>
      </c>
      <c r="H45" s="104">
        <v>0</v>
      </c>
      <c r="I45" s="104">
        <v>4</v>
      </c>
      <c r="J45" s="64">
        <f t="shared" si="10"/>
        <v>236099.71875</v>
      </c>
      <c r="K45" s="104">
        <v>283969</v>
      </c>
      <c r="L45" s="104">
        <v>103022</v>
      </c>
      <c r="M45" s="104">
        <v>-87792</v>
      </c>
      <c r="N45" s="152">
        <v>299199</v>
      </c>
      <c r="O45" s="143">
        <f t="shared" si="4"/>
        <v>4419328</v>
      </c>
      <c r="P45" s="143">
        <f t="shared" si="5"/>
        <v>3955774</v>
      </c>
      <c r="Q45" s="143">
        <f t="shared" si="6"/>
        <v>126652</v>
      </c>
      <c r="R45" s="143">
        <f t="shared" si="7"/>
        <v>8501754</v>
      </c>
      <c r="S45" s="56">
        <f t="shared" si="11"/>
        <v>23</v>
      </c>
      <c r="T45" s="105">
        <v>13</v>
      </c>
      <c r="U45" s="26">
        <v>0</v>
      </c>
      <c r="V45" s="17">
        <v>36</v>
      </c>
      <c r="W45" s="154">
        <f t="shared" si="8"/>
        <v>0.52767452862066633</v>
      </c>
      <c r="X45" s="158">
        <f t="shared" si="9"/>
        <v>0.63888888888888884</v>
      </c>
    </row>
    <row r="46" spans="1:26" x14ac:dyDescent="0.2">
      <c r="A46" t="s">
        <v>92</v>
      </c>
      <c r="B46" t="s">
        <v>93</v>
      </c>
      <c r="C46" s="19">
        <v>617307</v>
      </c>
      <c r="D46" s="3">
        <v>374009</v>
      </c>
      <c r="E46" s="60">
        <f t="shared" si="3"/>
        <v>61190</v>
      </c>
      <c r="F46" s="3">
        <v>1052506</v>
      </c>
      <c r="G46" s="103">
        <v>0</v>
      </c>
      <c r="H46" s="104">
        <v>0</v>
      </c>
      <c r="I46" s="104">
        <v>0</v>
      </c>
      <c r="J46" s="64">
        <f t="shared" si="10"/>
        <v>263126.5</v>
      </c>
      <c r="K46" s="104">
        <v>0</v>
      </c>
      <c r="L46" s="104">
        <v>0</v>
      </c>
      <c r="M46" s="104">
        <v>0</v>
      </c>
      <c r="N46" s="152">
        <v>0</v>
      </c>
      <c r="O46" s="143">
        <f t="shared" si="4"/>
        <v>617307</v>
      </c>
      <c r="P46" s="143">
        <f t="shared" si="5"/>
        <v>374009</v>
      </c>
      <c r="Q46" s="143">
        <f t="shared" si="6"/>
        <v>61190</v>
      </c>
      <c r="R46" s="143">
        <f t="shared" si="7"/>
        <v>1052506</v>
      </c>
      <c r="S46" s="56">
        <f t="shared" si="11"/>
        <v>3</v>
      </c>
      <c r="T46" s="105">
        <v>1</v>
      </c>
      <c r="U46" s="26">
        <v>0</v>
      </c>
      <c r="V46" s="17">
        <v>4</v>
      </c>
      <c r="W46" s="154">
        <f t="shared" si="8"/>
        <v>0.62271465405582072</v>
      </c>
      <c r="X46" s="158">
        <f t="shared" si="9"/>
        <v>0.75</v>
      </c>
    </row>
    <row r="47" spans="1:26" x14ac:dyDescent="0.2">
      <c r="A47" t="s">
        <v>94</v>
      </c>
      <c r="B47" t="s">
        <v>95</v>
      </c>
      <c r="C47" s="19">
        <v>70705</v>
      </c>
      <c r="D47" s="3">
        <v>188547</v>
      </c>
      <c r="E47" s="60">
        <f t="shared" si="3"/>
        <v>18978</v>
      </c>
      <c r="F47" s="3">
        <v>278230</v>
      </c>
      <c r="G47" s="103">
        <v>0</v>
      </c>
      <c r="H47" s="104">
        <v>0</v>
      </c>
      <c r="I47" s="104">
        <v>0</v>
      </c>
      <c r="J47" s="64">
        <f t="shared" si="10"/>
        <v>278230</v>
      </c>
      <c r="K47" s="104">
        <v>0</v>
      </c>
      <c r="L47" s="104">
        <v>0</v>
      </c>
      <c r="M47" s="104">
        <v>0</v>
      </c>
      <c r="N47" s="152">
        <v>0</v>
      </c>
      <c r="O47" s="143">
        <f t="shared" si="4"/>
        <v>70705</v>
      </c>
      <c r="P47" s="143">
        <f t="shared" si="5"/>
        <v>188547</v>
      </c>
      <c r="Q47" s="143">
        <f t="shared" si="6"/>
        <v>18978</v>
      </c>
      <c r="R47" s="143">
        <f t="shared" si="7"/>
        <v>278230</v>
      </c>
      <c r="S47" s="56">
        <f t="shared" si="11"/>
        <v>0</v>
      </c>
      <c r="T47" s="105">
        <v>1</v>
      </c>
      <c r="U47" s="26">
        <v>0</v>
      </c>
      <c r="V47" s="17">
        <v>1</v>
      </c>
      <c r="W47" s="154">
        <f t="shared" si="8"/>
        <v>0.27272692206810362</v>
      </c>
      <c r="X47" s="158">
        <f t="shared" si="9"/>
        <v>0</v>
      </c>
    </row>
    <row r="48" spans="1:26" x14ac:dyDescent="0.2">
      <c r="A48" t="s">
        <v>96</v>
      </c>
      <c r="B48" s="6" t="s">
        <v>7</v>
      </c>
      <c r="C48" s="19">
        <v>1408701</v>
      </c>
      <c r="D48" s="3">
        <v>1867061</v>
      </c>
      <c r="E48" s="60">
        <f t="shared" si="3"/>
        <v>37194</v>
      </c>
      <c r="F48" s="3">
        <v>3312956</v>
      </c>
      <c r="G48" s="103">
        <v>217722</v>
      </c>
      <c r="H48" s="104">
        <v>0</v>
      </c>
      <c r="I48" s="104">
        <v>1</v>
      </c>
      <c r="J48" s="64">
        <f t="shared" si="10"/>
        <v>309523.40000000002</v>
      </c>
      <c r="K48" s="104">
        <v>92857</v>
      </c>
      <c r="L48" s="104">
        <v>18051</v>
      </c>
      <c r="M48" s="104">
        <v>-19107</v>
      </c>
      <c r="N48" s="152">
        <v>91801</v>
      </c>
      <c r="O48" s="143">
        <f t="shared" si="4"/>
        <v>1501558</v>
      </c>
      <c r="P48" s="143">
        <f t="shared" si="5"/>
        <v>1885112</v>
      </c>
      <c r="Q48" s="143">
        <f t="shared" si="6"/>
        <v>18087</v>
      </c>
      <c r="R48" s="143">
        <f t="shared" si="7"/>
        <v>3404757</v>
      </c>
      <c r="S48" s="56">
        <f t="shared" si="11"/>
        <v>4</v>
      </c>
      <c r="T48" s="105">
        <v>7</v>
      </c>
      <c r="U48" s="27">
        <v>0</v>
      </c>
      <c r="V48" s="17">
        <v>11</v>
      </c>
      <c r="W48" s="154">
        <f t="shared" si="8"/>
        <v>0.44337298880611337</v>
      </c>
      <c r="X48" s="158">
        <f t="shared" si="9"/>
        <v>0.36363636363636365</v>
      </c>
    </row>
    <row r="49" spans="1:25" x14ac:dyDescent="0.2">
      <c r="A49" t="s">
        <v>97</v>
      </c>
      <c r="B49" t="s">
        <v>98</v>
      </c>
      <c r="C49" s="19">
        <v>899744</v>
      </c>
      <c r="D49" s="3">
        <v>1888593</v>
      </c>
      <c r="E49" s="60">
        <f t="shared" si="3"/>
        <v>233614</v>
      </c>
      <c r="F49" s="3">
        <v>3021951</v>
      </c>
      <c r="G49" s="103">
        <v>535400</v>
      </c>
      <c r="H49" s="104">
        <v>0</v>
      </c>
      <c r="I49" s="104">
        <v>2</v>
      </c>
      <c r="J49" s="64">
        <f t="shared" si="10"/>
        <v>310818.875</v>
      </c>
      <c r="K49" s="104">
        <v>196346</v>
      </c>
      <c r="L49" s="104">
        <v>7386</v>
      </c>
      <c r="M49" s="104">
        <v>-84646</v>
      </c>
      <c r="N49" s="152">
        <v>119086</v>
      </c>
      <c r="O49" s="143">
        <f t="shared" si="4"/>
        <v>1096090</v>
      </c>
      <c r="P49" s="143">
        <f t="shared" si="5"/>
        <v>1895979</v>
      </c>
      <c r="Q49" s="143">
        <f t="shared" si="6"/>
        <v>148968</v>
      </c>
      <c r="R49" s="143">
        <f t="shared" si="7"/>
        <v>3141037</v>
      </c>
      <c r="S49" s="56">
        <f t="shared" si="11"/>
        <v>3</v>
      </c>
      <c r="T49" s="105">
        <v>7</v>
      </c>
      <c r="U49" s="26">
        <v>0</v>
      </c>
      <c r="V49" s="17">
        <v>10</v>
      </c>
      <c r="W49" s="154">
        <f t="shared" si="8"/>
        <v>0.36633179248205838</v>
      </c>
      <c r="X49" s="158">
        <f t="shared" si="9"/>
        <v>0.3</v>
      </c>
    </row>
    <row r="50" spans="1:25" x14ac:dyDescent="0.2">
      <c r="A50" t="s">
        <v>99</v>
      </c>
      <c r="B50" t="s">
        <v>100</v>
      </c>
      <c r="C50" s="19">
        <v>337146</v>
      </c>
      <c r="D50" s="3">
        <v>234568</v>
      </c>
      <c r="E50" s="60">
        <f t="shared" si="3"/>
        <v>6277</v>
      </c>
      <c r="F50" s="3">
        <v>577991</v>
      </c>
      <c r="G50" s="103">
        <v>0</v>
      </c>
      <c r="H50" s="104">
        <v>0</v>
      </c>
      <c r="I50" s="104">
        <v>0</v>
      </c>
      <c r="J50" s="64">
        <f t="shared" si="10"/>
        <v>192663.66666666666</v>
      </c>
      <c r="K50" s="104">
        <v>0</v>
      </c>
      <c r="L50" s="104">
        <v>0</v>
      </c>
      <c r="M50" s="104">
        <v>0</v>
      </c>
      <c r="N50" s="152">
        <v>0</v>
      </c>
      <c r="O50" s="143">
        <f t="shared" si="4"/>
        <v>337146</v>
      </c>
      <c r="P50" s="143">
        <f t="shared" si="5"/>
        <v>234568</v>
      </c>
      <c r="Q50" s="143">
        <f t="shared" si="6"/>
        <v>6277</v>
      </c>
      <c r="R50" s="143">
        <f t="shared" si="7"/>
        <v>577991</v>
      </c>
      <c r="S50" s="56">
        <f t="shared" si="11"/>
        <v>3</v>
      </c>
      <c r="T50" s="105">
        <v>0</v>
      </c>
      <c r="U50" s="26">
        <v>0</v>
      </c>
      <c r="V50" s="17">
        <v>3</v>
      </c>
      <c r="W50" s="154">
        <f t="shared" si="8"/>
        <v>0.58971093938577679</v>
      </c>
      <c r="X50" s="158">
        <f t="shared" si="9"/>
        <v>1</v>
      </c>
    </row>
    <row r="51" spans="1:25" x14ac:dyDescent="0.2">
      <c r="A51" t="s">
        <v>101</v>
      </c>
      <c r="B51" s="6" t="s">
        <v>11</v>
      </c>
      <c r="C51" s="19">
        <v>1172964</v>
      </c>
      <c r="D51" s="3">
        <v>1367492</v>
      </c>
      <c r="E51" s="60">
        <f t="shared" si="3"/>
        <v>31199</v>
      </c>
      <c r="F51" s="3">
        <v>2571655</v>
      </c>
      <c r="G51" s="103">
        <v>317295</v>
      </c>
      <c r="H51" s="104">
        <v>0</v>
      </c>
      <c r="I51" s="104">
        <v>0</v>
      </c>
      <c r="J51" s="64">
        <f t="shared" si="10"/>
        <v>281795</v>
      </c>
      <c r="K51" s="104">
        <v>132478</v>
      </c>
      <c r="L51" s="104">
        <v>0</v>
      </c>
      <c r="M51" s="104">
        <v>-8179</v>
      </c>
      <c r="N51" s="152">
        <v>124299</v>
      </c>
      <c r="O51" s="143">
        <f t="shared" si="4"/>
        <v>1305442</v>
      </c>
      <c r="P51" s="143">
        <f t="shared" si="5"/>
        <v>1367492</v>
      </c>
      <c r="Q51" s="143">
        <f t="shared" si="6"/>
        <v>23020</v>
      </c>
      <c r="R51" s="143">
        <f t="shared" si="7"/>
        <v>2695954</v>
      </c>
      <c r="S51" s="56">
        <f t="shared" si="11"/>
        <v>5</v>
      </c>
      <c r="T51" s="105">
        <v>3</v>
      </c>
      <c r="U51" s="26">
        <v>0</v>
      </c>
      <c r="V51" s="17">
        <v>8</v>
      </c>
      <c r="W51" s="154">
        <f t="shared" si="8"/>
        <v>0.48839290457602019</v>
      </c>
      <c r="X51" s="158">
        <f t="shared" si="9"/>
        <v>0.625</v>
      </c>
    </row>
    <row r="52" spans="1:25" x14ac:dyDescent="0.2">
      <c r="A52" t="s">
        <v>102</v>
      </c>
      <c r="B52" t="s">
        <v>103</v>
      </c>
      <c r="C52" s="19">
        <v>127963</v>
      </c>
      <c r="D52" s="3">
        <v>59903</v>
      </c>
      <c r="E52" s="60">
        <f t="shared" si="3"/>
        <v>17409</v>
      </c>
      <c r="F52" s="3">
        <v>205275</v>
      </c>
      <c r="G52" s="103">
        <v>0</v>
      </c>
      <c r="H52" s="104">
        <v>0</v>
      </c>
      <c r="I52" s="104">
        <v>0</v>
      </c>
      <c r="J52" s="64">
        <f t="shared" si="10"/>
        <v>205275</v>
      </c>
      <c r="K52" s="104">
        <v>0</v>
      </c>
      <c r="L52" s="104">
        <v>0</v>
      </c>
      <c r="M52" s="104">
        <v>0</v>
      </c>
      <c r="N52" s="152">
        <v>0</v>
      </c>
      <c r="O52" s="143">
        <f t="shared" si="4"/>
        <v>127963</v>
      </c>
      <c r="P52" s="143">
        <f t="shared" si="5"/>
        <v>59903</v>
      </c>
      <c r="Q52" s="143">
        <f t="shared" si="6"/>
        <v>17409</v>
      </c>
      <c r="R52" s="143">
        <f t="shared" si="7"/>
        <v>205275</v>
      </c>
      <c r="S52" s="56">
        <f t="shared" si="11"/>
        <v>1</v>
      </c>
      <c r="T52" s="105">
        <v>0</v>
      </c>
      <c r="U52" s="26">
        <v>0</v>
      </c>
      <c r="V52" s="17">
        <v>1</v>
      </c>
      <c r="W52" s="154">
        <f t="shared" si="8"/>
        <v>0.68113974854417514</v>
      </c>
      <c r="X52" s="158">
        <f t="shared" si="9"/>
        <v>1</v>
      </c>
    </row>
    <row r="53" spans="1:25" x14ac:dyDescent="0.2">
      <c r="E53" s="60"/>
    </row>
    <row r="54" spans="1:25" s="11" customFormat="1" x14ac:dyDescent="0.2">
      <c r="A54" s="7" t="s">
        <v>13</v>
      </c>
      <c r="B54" s="7"/>
      <c r="C54" s="22">
        <f>SUM(C3:C52)</f>
        <v>50563754</v>
      </c>
      <c r="D54" s="8">
        <f t="shared" ref="D54:F54" si="12">SUM(D3:D52)</f>
        <v>60412408</v>
      </c>
      <c r="E54" s="61">
        <f t="shared" si="12"/>
        <v>3231175</v>
      </c>
      <c r="F54" s="8">
        <f t="shared" si="12"/>
        <v>114207337</v>
      </c>
      <c r="G54" s="22">
        <f>SUM(G3:G52)</f>
        <v>7678218</v>
      </c>
      <c r="H54" s="8">
        <f t="shared" ref="H54:I54" si="13">SUM(H3:H52)</f>
        <v>3</v>
      </c>
      <c r="I54" s="8">
        <f t="shared" si="13"/>
        <v>36</v>
      </c>
      <c r="J54" s="65" t="s">
        <v>14</v>
      </c>
      <c r="K54" s="8"/>
      <c r="L54" s="8"/>
      <c r="M54" s="8"/>
      <c r="N54" s="149"/>
      <c r="O54" s="61"/>
      <c r="P54" s="61"/>
      <c r="Q54" s="61"/>
      <c r="R54" s="61"/>
      <c r="S54" s="58">
        <f>SUM(S3:S52)</f>
        <v>199</v>
      </c>
      <c r="T54" s="5">
        <f t="shared" ref="T54:V54" si="14">SUM(T3:T52)</f>
        <v>235</v>
      </c>
      <c r="U54" s="5">
        <f t="shared" si="14"/>
        <v>1</v>
      </c>
      <c r="V54" s="5">
        <f t="shared" si="14"/>
        <v>435</v>
      </c>
      <c r="W54" s="156"/>
      <c r="X54" s="160"/>
      <c r="Y54" s="24"/>
    </row>
    <row r="57" spans="1:25" x14ac:dyDescent="0.2">
      <c r="A57" s="51" t="s">
        <v>105</v>
      </c>
      <c r="B57" s="51"/>
      <c r="C57" s="52">
        <v>50467181</v>
      </c>
      <c r="D57" s="53">
        <v>60319623</v>
      </c>
      <c r="E57" s="62"/>
      <c r="F57" s="53">
        <v>114016831</v>
      </c>
      <c r="G57" s="52"/>
      <c r="H57" s="53"/>
      <c r="I57" s="53"/>
      <c r="J57" s="66"/>
      <c r="K57" s="150"/>
      <c r="L57" s="150"/>
      <c r="M57" s="150"/>
      <c r="N57" s="151"/>
      <c r="O57" s="62"/>
      <c r="P57" s="62"/>
      <c r="Q57" s="62"/>
      <c r="R57" s="62"/>
      <c r="S57" s="59">
        <v>199</v>
      </c>
      <c r="T57" s="51">
        <v>235</v>
      </c>
      <c r="U57" s="55">
        <v>1</v>
      </c>
      <c r="V57" s="51">
        <v>435</v>
      </c>
      <c r="Y57" s="54"/>
    </row>
    <row r="58" spans="1:25" x14ac:dyDescent="0.2">
      <c r="A58" t="s">
        <v>106</v>
      </c>
      <c r="C58" s="19">
        <f>C54-C57</f>
        <v>96573</v>
      </c>
      <c r="D58" s="3">
        <f t="shared" ref="D58:F58" si="15">D54-D57</f>
        <v>92785</v>
      </c>
      <c r="E58" s="63" t="s">
        <v>14</v>
      </c>
      <c r="F58" s="3">
        <f t="shared" si="15"/>
        <v>190506</v>
      </c>
      <c r="S58" s="57">
        <f>S54-S57</f>
        <v>0</v>
      </c>
      <c r="T58">
        <f>T54-T57</f>
        <v>0</v>
      </c>
      <c r="U58" s="26">
        <f>U54-U57</f>
        <v>0</v>
      </c>
      <c r="V58">
        <f>V54-V57</f>
        <v>0</v>
      </c>
      <c r="Y58" s="23" t="s">
        <v>155</v>
      </c>
    </row>
  </sheetData>
  <autoFilter ref="A2:Z52" xr:uid="{452F9551-05D5-0141-B631-685BC4367B4D}"/>
  <sortState xmlns:xlrd2="http://schemas.microsoft.com/office/spreadsheetml/2017/richdata2" ref="A5:AH54">
    <sortCondition ref="A5:A54"/>
  </sortState>
  <pageMargins left="0.7" right="0.7" top="0.75" bottom="0.75" header="0.3" footer="0.3"/>
  <ignoredErrors>
    <ignoredError sqref="W4:W52 W3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82"/>
  <sheetViews>
    <sheetView workbookViewId="0">
      <pane xSplit="2" ySplit="2" topLeftCell="G3" activePane="bottomRight" state="frozen"/>
      <selection pane="topRight" activeCell="C1" sqref="C1"/>
      <selection pane="bottomLeft" activeCell="A3" sqref="A3"/>
      <selection pane="bottomRight" activeCell="U77" sqref="A1:U77"/>
    </sheetView>
  </sheetViews>
  <sheetFormatPr baseColWidth="10" defaultRowHeight="16" x14ac:dyDescent="0.2"/>
  <cols>
    <col min="1" max="1" width="22.1640625" customWidth="1"/>
    <col min="2" max="2" width="5.6640625" bestFit="1" customWidth="1"/>
    <col min="3" max="4" width="10.83203125" style="23"/>
    <col min="6" max="6" width="10.83203125" style="68"/>
    <col min="7" max="7" width="10.83203125" style="3"/>
    <col min="8" max="8" width="10.83203125" style="23"/>
    <col min="10" max="10" width="10.83203125" style="121"/>
    <col min="11" max="12" width="10.83203125" style="110"/>
    <col min="13" max="13" width="10.83203125" style="122"/>
    <col min="14" max="16" width="10.83203125" style="3"/>
    <col min="17" max="17" width="10.83203125" style="122"/>
    <col min="18" max="21" width="10.83203125" style="3"/>
    <col min="22" max="22" width="52.33203125" style="23" bestFit="1" customWidth="1"/>
  </cols>
  <sheetData>
    <row r="1" spans="1:22" x14ac:dyDescent="0.2">
      <c r="A1" s="30"/>
      <c r="B1" s="30" t="s">
        <v>14</v>
      </c>
      <c r="C1" s="31"/>
      <c r="D1" s="38"/>
      <c r="E1" s="37" t="s">
        <v>117</v>
      </c>
      <c r="F1" s="36"/>
      <c r="G1" s="36"/>
      <c r="H1" s="35"/>
      <c r="I1" s="34" t="s">
        <v>116</v>
      </c>
      <c r="J1" s="113"/>
      <c r="K1" s="124" t="s">
        <v>158</v>
      </c>
      <c r="L1" s="125"/>
      <c r="M1" s="107" t="s">
        <v>124</v>
      </c>
      <c r="N1" s="112"/>
      <c r="O1" s="108" t="s">
        <v>159</v>
      </c>
      <c r="P1" s="109"/>
      <c r="Q1" s="107"/>
      <c r="R1" s="112"/>
      <c r="S1" s="106" t="s">
        <v>160</v>
      </c>
      <c r="T1" s="106"/>
      <c r="U1" s="106"/>
      <c r="V1" s="35"/>
    </row>
    <row r="2" spans="1:22" x14ac:dyDescent="0.2">
      <c r="A2" s="33" t="s">
        <v>0</v>
      </c>
      <c r="B2" s="33" t="s">
        <v>104</v>
      </c>
      <c r="C2" s="31" t="s">
        <v>115</v>
      </c>
      <c r="D2" s="31" t="s">
        <v>114</v>
      </c>
      <c r="E2" s="30" t="s">
        <v>113</v>
      </c>
      <c r="F2" s="32" t="s">
        <v>112</v>
      </c>
      <c r="G2" s="32" t="s">
        <v>111</v>
      </c>
      <c r="H2" s="31" t="s">
        <v>110</v>
      </c>
      <c r="I2" s="30" t="s">
        <v>109</v>
      </c>
      <c r="J2" s="114" t="s">
        <v>108</v>
      </c>
      <c r="K2" s="124" t="s">
        <v>161</v>
      </c>
      <c r="L2" s="125" t="s">
        <v>162</v>
      </c>
      <c r="M2" s="107" t="s">
        <v>125</v>
      </c>
      <c r="N2" s="112" t="s">
        <v>122</v>
      </c>
      <c r="O2" s="106" t="s">
        <v>123</v>
      </c>
      <c r="P2" s="106" t="s">
        <v>163</v>
      </c>
      <c r="Q2" s="107" t="s">
        <v>127</v>
      </c>
      <c r="R2" s="112" t="s">
        <v>164</v>
      </c>
      <c r="S2" s="106" t="s">
        <v>165</v>
      </c>
      <c r="T2" s="106" t="s">
        <v>166</v>
      </c>
      <c r="U2" s="106" t="s">
        <v>167</v>
      </c>
      <c r="V2" s="35" t="s">
        <v>15</v>
      </c>
    </row>
    <row r="3" spans="1:22" s="50" customFormat="1" x14ac:dyDescent="0.2">
      <c r="A3" s="44" t="s">
        <v>16</v>
      </c>
      <c r="B3" s="44" t="s">
        <v>17</v>
      </c>
      <c r="C3" s="45" t="s">
        <v>128</v>
      </c>
      <c r="D3" s="46">
        <v>0</v>
      </c>
      <c r="E3" s="47">
        <v>185010</v>
      </c>
      <c r="F3" s="67">
        <f t="shared" ref="F3:F77" si="0">G3-SUM(D3:E3)</f>
        <v>4153</v>
      </c>
      <c r="G3" s="47">
        <v>189163</v>
      </c>
      <c r="H3" s="48">
        <v>0</v>
      </c>
      <c r="I3" s="49">
        <v>1</v>
      </c>
      <c r="J3" s="115">
        <v>0</v>
      </c>
      <c r="K3" s="123">
        <f>C$81</f>
        <v>0.7</v>
      </c>
      <c r="L3" s="123">
        <f>C$82</f>
        <v>0.7</v>
      </c>
      <c r="M3" s="132">
        <f>VLOOKUP(B3,'Election Results by State'!$B$3:$J$52,9,FALSE)</f>
        <v>245122</v>
      </c>
      <c r="N3" s="138">
        <f>IF(G3&gt;0,IF(H3&gt;0,MAX(D3,ROUND(K3*M3,0)),MAX(F3,ROUND((1-L3)*(O3/L3),0))),D3)</f>
        <v>79290</v>
      </c>
      <c r="O3" s="138">
        <f>IF(G3&gt;0,IF(I3&gt;0,MAX(E3,ROUND(L3*M3,0)),MAX(F3,ROUND((1-K3)*(N3/K3),0))),E3)</f>
        <v>185010</v>
      </c>
      <c r="P3" s="138">
        <v>0</v>
      </c>
      <c r="Q3" s="132">
        <f>SUM(N3:P3)</f>
        <v>264300</v>
      </c>
      <c r="R3" s="138">
        <f>N3-D3</f>
        <v>79290</v>
      </c>
      <c r="S3" s="138">
        <f>O3-E3</f>
        <v>0</v>
      </c>
      <c r="T3" s="138">
        <f>P3-F3</f>
        <v>-4153</v>
      </c>
      <c r="U3" s="138">
        <f>Q3-G3</f>
        <v>75137</v>
      </c>
      <c r="V3" s="25"/>
    </row>
    <row r="4" spans="1:22" s="50" customFormat="1" x14ac:dyDescent="0.2">
      <c r="A4" s="44" t="s">
        <v>18</v>
      </c>
      <c r="B4" s="44" t="s">
        <v>19</v>
      </c>
      <c r="C4" s="45" t="s">
        <v>107</v>
      </c>
      <c r="D4" s="46">
        <v>0</v>
      </c>
      <c r="E4" s="47">
        <v>0</v>
      </c>
      <c r="F4" s="67">
        <f t="shared" si="0"/>
        <v>0</v>
      </c>
      <c r="G4" s="47">
        <v>0</v>
      </c>
      <c r="H4" s="48">
        <v>0</v>
      </c>
      <c r="I4" s="49">
        <v>0</v>
      </c>
      <c r="J4" s="115">
        <v>0</v>
      </c>
      <c r="K4" s="123">
        <f t="shared" ref="K4:K67" si="1">C$81</f>
        <v>0.7</v>
      </c>
      <c r="L4" s="123">
        <f t="shared" ref="L4:L67" si="2">C$82</f>
        <v>0.7</v>
      </c>
      <c r="M4" s="132">
        <f>VLOOKUP(B4,'Election Results by State'!$B$3:$J$52,9,FALSE)</f>
        <v>282166</v>
      </c>
      <c r="N4" s="138">
        <f t="shared" ref="N4:N67" si="3">IF(G4&gt;0,IF(H4&gt;0,MAX(D4,ROUND(K4*M4,0)),MAX(F4,ROUND((1-L4)*(O4/L4),0))),D4)</f>
        <v>0</v>
      </c>
      <c r="O4" s="138">
        <f t="shared" ref="O4:O67" si="4">IF(G4&gt;0,IF(I4&gt;0,MAX(E4,ROUND(L4*M4,0)),MAX(F4,ROUND((1-K4)*(N4/K4),0))),E4)</f>
        <v>0</v>
      </c>
      <c r="P4" s="138">
        <v>0</v>
      </c>
      <c r="Q4" s="132">
        <f t="shared" ref="Q4:Q67" si="5">SUM(N4:P4)</f>
        <v>0</v>
      </c>
      <c r="R4" s="138">
        <f t="shared" ref="R4:R67" si="6">N4-D4</f>
        <v>0</v>
      </c>
      <c r="S4" s="138">
        <f t="shared" ref="S4:S67" si="7">O4-E4</f>
        <v>0</v>
      </c>
      <c r="T4" s="138">
        <f t="shared" ref="T4:T67" si="8">P4-F4</f>
        <v>0</v>
      </c>
      <c r="U4" s="138">
        <f t="shared" ref="U4:U67" si="9">Q4-G4</f>
        <v>0</v>
      </c>
      <c r="V4" s="25"/>
    </row>
    <row r="5" spans="1:22" s="50" customFormat="1" x14ac:dyDescent="0.2">
      <c r="A5" s="44" t="s">
        <v>20</v>
      </c>
      <c r="B5" s="44" t="s">
        <v>3</v>
      </c>
      <c r="C5" s="45" t="s">
        <v>128</v>
      </c>
      <c r="D5" s="46">
        <v>0</v>
      </c>
      <c r="E5" s="47">
        <v>113044</v>
      </c>
      <c r="F5" s="67">
        <f t="shared" si="0"/>
        <v>19007</v>
      </c>
      <c r="G5" s="47">
        <v>132051</v>
      </c>
      <c r="H5" s="48">
        <v>0</v>
      </c>
      <c r="I5" s="49">
        <v>1</v>
      </c>
      <c r="J5" s="115">
        <v>0</v>
      </c>
      <c r="K5" s="123">
        <f t="shared" si="1"/>
        <v>0.7</v>
      </c>
      <c r="L5" s="123">
        <f t="shared" si="2"/>
        <v>0.7</v>
      </c>
      <c r="M5" s="132">
        <f>VLOOKUP(B5,'Election Results by State'!$B$3:$J$52,9,FALSE)</f>
        <v>276152.375</v>
      </c>
      <c r="N5" s="138">
        <f t="shared" si="3"/>
        <v>82846</v>
      </c>
      <c r="O5" s="138">
        <f t="shared" si="4"/>
        <v>193307</v>
      </c>
      <c r="P5" s="138">
        <v>0</v>
      </c>
      <c r="Q5" s="132">
        <f t="shared" si="5"/>
        <v>276153</v>
      </c>
      <c r="R5" s="138">
        <f t="shared" si="6"/>
        <v>82846</v>
      </c>
      <c r="S5" s="138">
        <f t="shared" si="7"/>
        <v>80263</v>
      </c>
      <c r="T5" s="138">
        <f t="shared" si="8"/>
        <v>-19007</v>
      </c>
      <c r="U5" s="138">
        <f t="shared" si="9"/>
        <v>144102</v>
      </c>
      <c r="V5" s="25"/>
    </row>
    <row r="6" spans="1:22" s="50" customFormat="1" x14ac:dyDescent="0.2">
      <c r="A6" s="44" t="s">
        <v>21</v>
      </c>
      <c r="B6" s="44" t="s">
        <v>22</v>
      </c>
      <c r="C6" s="45" t="s">
        <v>107</v>
      </c>
      <c r="D6" s="46">
        <v>0</v>
      </c>
      <c r="E6" s="47">
        <v>0</v>
      </c>
      <c r="F6" s="67">
        <f t="shared" si="0"/>
        <v>0</v>
      </c>
      <c r="G6" s="47">
        <v>0</v>
      </c>
      <c r="H6" s="48">
        <v>0</v>
      </c>
      <c r="I6" s="49">
        <v>0</v>
      </c>
      <c r="J6" s="115">
        <v>0</v>
      </c>
      <c r="K6" s="123">
        <f t="shared" si="1"/>
        <v>0.7</v>
      </c>
      <c r="L6" s="123">
        <f t="shared" si="2"/>
        <v>0.7</v>
      </c>
      <c r="M6" s="132">
        <f>VLOOKUP(B6,'Election Results by State'!$B$3:$J$52,9,FALSE)</f>
        <v>222289.5</v>
      </c>
      <c r="N6" s="138">
        <f t="shared" si="3"/>
        <v>0</v>
      </c>
      <c r="O6" s="138">
        <f t="shared" si="4"/>
        <v>0</v>
      </c>
      <c r="P6" s="138">
        <v>0</v>
      </c>
      <c r="Q6" s="132">
        <f t="shared" si="5"/>
        <v>0</v>
      </c>
      <c r="R6" s="138">
        <f t="shared" si="6"/>
        <v>0</v>
      </c>
      <c r="S6" s="138">
        <f t="shared" si="7"/>
        <v>0</v>
      </c>
      <c r="T6" s="138">
        <f t="shared" si="8"/>
        <v>0</v>
      </c>
      <c r="U6" s="138">
        <f t="shared" si="9"/>
        <v>0</v>
      </c>
      <c r="V6" s="25"/>
    </row>
    <row r="7" spans="1:22" s="75" customFormat="1" x14ac:dyDescent="0.2">
      <c r="A7" s="69" t="s">
        <v>23</v>
      </c>
      <c r="B7" s="69" t="s">
        <v>24</v>
      </c>
      <c r="C7" s="70" t="s">
        <v>129</v>
      </c>
      <c r="D7" s="71">
        <v>0</v>
      </c>
      <c r="E7" s="72">
        <v>205860</v>
      </c>
      <c r="F7" s="67">
        <f t="shared" si="0"/>
        <v>55158</v>
      </c>
      <c r="G7" s="72">
        <v>261018</v>
      </c>
      <c r="H7" s="73">
        <v>0</v>
      </c>
      <c r="I7" s="74">
        <v>1</v>
      </c>
      <c r="J7" s="116">
        <v>0</v>
      </c>
      <c r="K7" s="126">
        <f t="shared" si="1"/>
        <v>0.7</v>
      </c>
      <c r="L7" s="126">
        <f t="shared" si="2"/>
        <v>0.7</v>
      </c>
      <c r="M7" s="133">
        <f>VLOOKUP(B7,'Election Results by State'!$B$3:$J$52,9,FALSE)</f>
        <v>236611.56818181818</v>
      </c>
      <c r="N7" s="139">
        <f t="shared" si="3"/>
        <v>88226</v>
      </c>
      <c r="O7" s="139">
        <f t="shared" si="4"/>
        <v>205860</v>
      </c>
      <c r="P7" s="139">
        <v>0</v>
      </c>
      <c r="Q7" s="133">
        <f t="shared" si="5"/>
        <v>294086</v>
      </c>
      <c r="R7" s="139">
        <f t="shared" si="6"/>
        <v>88226</v>
      </c>
      <c r="S7" s="139">
        <f t="shared" si="7"/>
        <v>0</v>
      </c>
      <c r="T7" s="139">
        <f t="shared" si="8"/>
        <v>-55158</v>
      </c>
      <c r="U7" s="139">
        <f t="shared" si="9"/>
        <v>33068</v>
      </c>
      <c r="V7" s="57"/>
    </row>
    <row r="8" spans="1:22" s="75" customFormat="1" x14ac:dyDescent="0.2">
      <c r="A8" s="69" t="s">
        <v>23</v>
      </c>
      <c r="B8" s="69" t="s">
        <v>24</v>
      </c>
      <c r="C8" s="70" t="s">
        <v>130</v>
      </c>
      <c r="D8" s="71">
        <v>0</v>
      </c>
      <c r="E8" s="72">
        <v>201939</v>
      </c>
      <c r="F8" s="67">
        <f t="shared" ref="F8:F15" si="10">G8-SUM(D8:E8)</f>
        <v>0</v>
      </c>
      <c r="G8" s="72">
        <v>201939</v>
      </c>
      <c r="H8" s="73">
        <v>0</v>
      </c>
      <c r="I8" s="74">
        <v>1</v>
      </c>
      <c r="J8" s="116">
        <v>0</v>
      </c>
      <c r="K8" s="126">
        <f t="shared" si="1"/>
        <v>0.7</v>
      </c>
      <c r="L8" s="126">
        <f t="shared" si="2"/>
        <v>0.7</v>
      </c>
      <c r="M8" s="133">
        <f>VLOOKUP(B8,'Election Results by State'!$B$3:$J$52,9,FALSE)</f>
        <v>236611.56818181818</v>
      </c>
      <c r="N8" s="139">
        <f t="shared" si="3"/>
        <v>86545</v>
      </c>
      <c r="O8" s="139">
        <f t="shared" si="4"/>
        <v>201939</v>
      </c>
      <c r="P8" s="139">
        <v>0</v>
      </c>
      <c r="Q8" s="133">
        <f t="shared" si="5"/>
        <v>288484</v>
      </c>
      <c r="R8" s="139">
        <f t="shared" si="6"/>
        <v>86545</v>
      </c>
      <c r="S8" s="139">
        <f t="shared" si="7"/>
        <v>0</v>
      </c>
      <c r="T8" s="139">
        <f t="shared" si="8"/>
        <v>0</v>
      </c>
      <c r="U8" s="139">
        <f t="shared" si="9"/>
        <v>86545</v>
      </c>
      <c r="V8" s="57"/>
    </row>
    <row r="9" spans="1:22" s="75" customFormat="1" x14ac:dyDescent="0.2">
      <c r="A9" s="69" t="s">
        <v>23</v>
      </c>
      <c r="B9" s="69" t="s">
        <v>24</v>
      </c>
      <c r="C9" s="70" t="s">
        <v>131</v>
      </c>
      <c r="D9" s="71">
        <v>170785</v>
      </c>
      <c r="E9" s="72">
        <v>0</v>
      </c>
      <c r="F9" s="67">
        <f t="shared" si="10"/>
        <v>0</v>
      </c>
      <c r="G9" s="72">
        <v>170785</v>
      </c>
      <c r="H9" s="73">
        <v>1</v>
      </c>
      <c r="I9" s="74">
        <v>0</v>
      </c>
      <c r="J9" s="116">
        <v>0</v>
      </c>
      <c r="K9" s="126">
        <f t="shared" si="1"/>
        <v>0.7</v>
      </c>
      <c r="L9" s="126">
        <f t="shared" si="2"/>
        <v>0.7</v>
      </c>
      <c r="M9" s="133">
        <f>VLOOKUP(B9,'Election Results by State'!$B$3:$J$52,9,FALSE)</f>
        <v>236611.56818181818</v>
      </c>
      <c r="N9" s="139">
        <f t="shared" si="3"/>
        <v>170785</v>
      </c>
      <c r="O9" s="139">
        <f t="shared" si="4"/>
        <v>73194</v>
      </c>
      <c r="P9" s="139">
        <v>0</v>
      </c>
      <c r="Q9" s="133">
        <f t="shared" si="5"/>
        <v>243979</v>
      </c>
      <c r="R9" s="139">
        <f t="shared" si="6"/>
        <v>0</v>
      </c>
      <c r="S9" s="139">
        <f t="shared" si="7"/>
        <v>73194</v>
      </c>
      <c r="T9" s="139">
        <f t="shared" si="8"/>
        <v>0</v>
      </c>
      <c r="U9" s="139">
        <f t="shared" si="9"/>
        <v>73194</v>
      </c>
      <c r="V9" s="57"/>
    </row>
    <row r="10" spans="1:22" s="75" customFormat="1" x14ac:dyDescent="0.2">
      <c r="A10" s="69" t="s">
        <v>23</v>
      </c>
      <c r="B10" s="69" t="s">
        <v>24</v>
      </c>
      <c r="C10" s="70" t="s">
        <v>132</v>
      </c>
      <c r="D10" s="71">
        <v>0</v>
      </c>
      <c r="E10" s="72">
        <v>260580</v>
      </c>
      <c r="F10" s="67">
        <f t="shared" si="10"/>
        <v>34257</v>
      </c>
      <c r="G10" s="72">
        <v>294837</v>
      </c>
      <c r="H10" s="73">
        <v>0</v>
      </c>
      <c r="I10" s="74">
        <v>1</v>
      </c>
      <c r="J10" s="116">
        <v>0</v>
      </c>
      <c r="K10" s="126">
        <f t="shared" si="1"/>
        <v>0.7</v>
      </c>
      <c r="L10" s="126">
        <f t="shared" si="2"/>
        <v>0.7</v>
      </c>
      <c r="M10" s="133">
        <f>VLOOKUP(B10,'Election Results by State'!$B$3:$J$52,9,FALSE)</f>
        <v>236611.56818181818</v>
      </c>
      <c r="N10" s="139">
        <f t="shared" si="3"/>
        <v>111677</v>
      </c>
      <c r="O10" s="139">
        <f t="shared" si="4"/>
        <v>260580</v>
      </c>
      <c r="P10" s="139">
        <v>0</v>
      </c>
      <c r="Q10" s="133">
        <f t="shared" si="5"/>
        <v>372257</v>
      </c>
      <c r="R10" s="139">
        <f t="shared" si="6"/>
        <v>111677</v>
      </c>
      <c r="S10" s="139">
        <f t="shared" si="7"/>
        <v>0</v>
      </c>
      <c r="T10" s="139">
        <f t="shared" si="8"/>
        <v>-34257</v>
      </c>
      <c r="U10" s="139">
        <f t="shared" si="9"/>
        <v>77420</v>
      </c>
      <c r="V10" s="57"/>
    </row>
    <row r="11" spans="1:22" s="75" customFormat="1" x14ac:dyDescent="0.2">
      <c r="A11" s="69" t="s">
        <v>23</v>
      </c>
      <c r="B11" s="69" t="s">
        <v>24</v>
      </c>
      <c r="C11" s="70" t="s">
        <v>133</v>
      </c>
      <c r="D11" s="71">
        <v>0</v>
      </c>
      <c r="E11" s="72">
        <v>183677</v>
      </c>
      <c r="F11" s="67">
        <f t="shared" si="10"/>
        <v>42044</v>
      </c>
      <c r="G11" s="72">
        <v>225721</v>
      </c>
      <c r="H11" s="73">
        <v>0</v>
      </c>
      <c r="I11" s="74">
        <v>1</v>
      </c>
      <c r="J11" s="116">
        <v>0</v>
      </c>
      <c r="K11" s="126">
        <f t="shared" si="1"/>
        <v>0.7</v>
      </c>
      <c r="L11" s="126">
        <f t="shared" si="2"/>
        <v>0.7</v>
      </c>
      <c r="M11" s="133">
        <f>VLOOKUP(B11,'Election Results by State'!$B$3:$J$52,9,FALSE)</f>
        <v>236611.56818181818</v>
      </c>
      <c r="N11" s="139">
        <f t="shared" si="3"/>
        <v>78719</v>
      </c>
      <c r="O11" s="139">
        <f t="shared" si="4"/>
        <v>183677</v>
      </c>
      <c r="P11" s="139">
        <v>0</v>
      </c>
      <c r="Q11" s="133">
        <f t="shared" si="5"/>
        <v>262396</v>
      </c>
      <c r="R11" s="139">
        <f t="shared" si="6"/>
        <v>78719</v>
      </c>
      <c r="S11" s="139">
        <f t="shared" si="7"/>
        <v>0</v>
      </c>
      <c r="T11" s="139">
        <f t="shared" si="8"/>
        <v>-42044</v>
      </c>
      <c r="U11" s="139">
        <f t="shared" si="9"/>
        <v>36675</v>
      </c>
      <c r="V11" s="57"/>
    </row>
    <row r="12" spans="1:22" s="75" customFormat="1" x14ac:dyDescent="0.2">
      <c r="A12" s="69" t="s">
        <v>23</v>
      </c>
      <c r="B12" s="69" t="s">
        <v>24</v>
      </c>
      <c r="C12" s="70" t="s">
        <v>134</v>
      </c>
      <c r="D12" s="71">
        <v>0</v>
      </c>
      <c r="E12" s="72">
        <v>202636</v>
      </c>
      <c r="F12" s="67">
        <f t="shared" si="10"/>
        <v>0</v>
      </c>
      <c r="G12" s="72">
        <v>202636</v>
      </c>
      <c r="H12" s="73">
        <v>0</v>
      </c>
      <c r="I12" s="74">
        <v>1</v>
      </c>
      <c r="J12" s="116">
        <v>0</v>
      </c>
      <c r="K12" s="126">
        <f t="shared" si="1"/>
        <v>0.7</v>
      </c>
      <c r="L12" s="126">
        <f t="shared" si="2"/>
        <v>0.7</v>
      </c>
      <c r="M12" s="133">
        <f>VLOOKUP(B12,'Election Results by State'!$B$3:$J$52,9,FALSE)</f>
        <v>236611.56818181818</v>
      </c>
      <c r="N12" s="139">
        <f t="shared" si="3"/>
        <v>86844</v>
      </c>
      <c r="O12" s="139">
        <f t="shared" si="4"/>
        <v>202636</v>
      </c>
      <c r="P12" s="139">
        <v>0</v>
      </c>
      <c r="Q12" s="133">
        <f t="shared" si="5"/>
        <v>289480</v>
      </c>
      <c r="R12" s="139">
        <f t="shared" si="6"/>
        <v>86844</v>
      </c>
      <c r="S12" s="139">
        <f t="shared" si="7"/>
        <v>0</v>
      </c>
      <c r="T12" s="139">
        <f t="shared" si="8"/>
        <v>0</v>
      </c>
      <c r="U12" s="139">
        <f t="shared" si="9"/>
        <v>86844</v>
      </c>
      <c r="V12" s="57"/>
    </row>
    <row r="13" spans="1:22" s="75" customFormat="1" x14ac:dyDescent="0.2">
      <c r="A13" s="69" t="s">
        <v>23</v>
      </c>
      <c r="B13" s="69" t="s">
        <v>24</v>
      </c>
      <c r="C13" s="70" t="s">
        <v>135</v>
      </c>
      <c r="D13" s="71">
        <v>0</v>
      </c>
      <c r="E13" s="72">
        <v>110195</v>
      </c>
      <c r="F13" s="67">
        <f t="shared" si="10"/>
        <v>41711</v>
      </c>
      <c r="G13" s="72">
        <v>151906</v>
      </c>
      <c r="H13" s="73">
        <v>0</v>
      </c>
      <c r="I13" s="74">
        <v>1</v>
      </c>
      <c r="J13" s="116">
        <v>0</v>
      </c>
      <c r="K13" s="126">
        <f t="shared" si="1"/>
        <v>0.7</v>
      </c>
      <c r="L13" s="126">
        <f t="shared" si="2"/>
        <v>0.7</v>
      </c>
      <c r="M13" s="133">
        <f>VLOOKUP(B13,'Election Results by State'!$B$3:$J$52,9,FALSE)</f>
        <v>236611.56818181818</v>
      </c>
      <c r="N13" s="139">
        <f t="shared" si="3"/>
        <v>70983</v>
      </c>
      <c r="O13" s="139">
        <f t="shared" si="4"/>
        <v>165628</v>
      </c>
      <c r="P13" s="139">
        <v>0</v>
      </c>
      <c r="Q13" s="133">
        <f t="shared" si="5"/>
        <v>236611</v>
      </c>
      <c r="R13" s="139">
        <f t="shared" si="6"/>
        <v>70983</v>
      </c>
      <c r="S13" s="139">
        <f t="shared" si="7"/>
        <v>55433</v>
      </c>
      <c r="T13" s="139">
        <f t="shared" si="8"/>
        <v>-41711</v>
      </c>
      <c r="U13" s="139">
        <f t="shared" si="9"/>
        <v>84705</v>
      </c>
      <c r="V13" s="57"/>
    </row>
    <row r="14" spans="1:22" s="75" customFormat="1" x14ac:dyDescent="0.2">
      <c r="A14" s="69" t="s">
        <v>23</v>
      </c>
      <c r="B14" s="69" t="s">
        <v>24</v>
      </c>
      <c r="C14" s="70" t="s">
        <v>136</v>
      </c>
      <c r="D14" s="71">
        <v>0</v>
      </c>
      <c r="E14" s="72">
        <v>93938</v>
      </c>
      <c r="F14" s="67">
        <f t="shared" si="10"/>
        <v>27511</v>
      </c>
      <c r="G14" s="72">
        <v>121449</v>
      </c>
      <c r="H14" s="73">
        <v>0</v>
      </c>
      <c r="I14" s="74">
        <v>1</v>
      </c>
      <c r="J14" s="116">
        <v>0</v>
      </c>
      <c r="K14" s="126">
        <f t="shared" si="1"/>
        <v>0.7</v>
      </c>
      <c r="L14" s="126">
        <f t="shared" si="2"/>
        <v>0.7</v>
      </c>
      <c r="M14" s="133">
        <f>VLOOKUP(B14,'Election Results by State'!$B$3:$J$52,9,FALSE)</f>
        <v>236611.56818181818</v>
      </c>
      <c r="N14" s="139">
        <f t="shared" si="3"/>
        <v>70983</v>
      </c>
      <c r="O14" s="139">
        <f t="shared" si="4"/>
        <v>165628</v>
      </c>
      <c r="P14" s="139">
        <v>0</v>
      </c>
      <c r="Q14" s="133">
        <f t="shared" si="5"/>
        <v>236611</v>
      </c>
      <c r="R14" s="139">
        <f t="shared" si="6"/>
        <v>70983</v>
      </c>
      <c r="S14" s="139">
        <f t="shared" si="7"/>
        <v>71690</v>
      </c>
      <c r="T14" s="139">
        <f t="shared" si="8"/>
        <v>-27511</v>
      </c>
      <c r="U14" s="139">
        <f t="shared" si="9"/>
        <v>115162</v>
      </c>
      <c r="V14" s="57"/>
    </row>
    <row r="15" spans="1:22" s="75" customFormat="1" x14ac:dyDescent="0.2">
      <c r="A15" s="69" t="s">
        <v>23</v>
      </c>
      <c r="B15" s="69" t="s">
        <v>24</v>
      </c>
      <c r="C15" s="70" t="s">
        <v>137</v>
      </c>
      <c r="D15" s="71">
        <v>0</v>
      </c>
      <c r="E15" s="72">
        <v>143322</v>
      </c>
      <c r="F15" s="67">
        <f t="shared" si="10"/>
        <v>0</v>
      </c>
      <c r="G15" s="72">
        <v>143322</v>
      </c>
      <c r="H15" s="73">
        <v>0</v>
      </c>
      <c r="I15" s="74">
        <v>1</v>
      </c>
      <c r="J15" s="116">
        <v>0</v>
      </c>
      <c r="K15" s="126">
        <f t="shared" si="1"/>
        <v>0.7</v>
      </c>
      <c r="L15" s="126">
        <f t="shared" si="2"/>
        <v>0.7</v>
      </c>
      <c r="M15" s="133">
        <f>VLOOKUP(B15,'Election Results by State'!$B$3:$J$52,9,FALSE)</f>
        <v>236611.56818181818</v>
      </c>
      <c r="N15" s="139">
        <f t="shared" si="3"/>
        <v>70983</v>
      </c>
      <c r="O15" s="139">
        <f t="shared" si="4"/>
        <v>165628</v>
      </c>
      <c r="P15" s="139">
        <v>0</v>
      </c>
      <c r="Q15" s="133">
        <f t="shared" si="5"/>
        <v>236611</v>
      </c>
      <c r="R15" s="139">
        <f t="shared" si="6"/>
        <v>70983</v>
      </c>
      <c r="S15" s="139">
        <f t="shared" si="7"/>
        <v>22306</v>
      </c>
      <c r="T15" s="139">
        <f t="shared" si="8"/>
        <v>0</v>
      </c>
      <c r="U15" s="139">
        <f t="shared" si="9"/>
        <v>93289</v>
      </c>
      <c r="V15" s="57"/>
    </row>
    <row r="16" spans="1:22" s="50" customFormat="1" x14ac:dyDescent="0.2">
      <c r="A16" s="44" t="s">
        <v>25</v>
      </c>
      <c r="B16" s="44" t="s">
        <v>26</v>
      </c>
      <c r="C16" s="45" t="s">
        <v>107</v>
      </c>
      <c r="D16" s="46">
        <v>0</v>
      </c>
      <c r="E16" s="47">
        <v>0</v>
      </c>
      <c r="F16" s="67">
        <f t="shared" si="0"/>
        <v>0</v>
      </c>
      <c r="G16" s="47">
        <v>0</v>
      </c>
      <c r="H16" s="48">
        <v>0</v>
      </c>
      <c r="I16" s="49">
        <v>0</v>
      </c>
      <c r="J16" s="115">
        <v>0</v>
      </c>
      <c r="K16" s="123">
        <f t="shared" si="1"/>
        <v>0.7</v>
      </c>
      <c r="L16" s="123">
        <f t="shared" si="2"/>
        <v>0.7</v>
      </c>
      <c r="M16" s="132">
        <f>VLOOKUP(B16,'Election Results by State'!$B$3:$J$52,9,FALSE)</f>
        <v>359129.57142857142</v>
      </c>
      <c r="N16" s="138">
        <f t="shared" si="3"/>
        <v>0</v>
      </c>
      <c r="O16" s="138">
        <f t="shared" si="4"/>
        <v>0</v>
      </c>
      <c r="P16" s="138">
        <v>0</v>
      </c>
      <c r="Q16" s="132">
        <f t="shared" si="5"/>
        <v>0</v>
      </c>
      <c r="R16" s="138">
        <f t="shared" si="6"/>
        <v>0</v>
      </c>
      <c r="S16" s="138">
        <f t="shared" si="7"/>
        <v>0</v>
      </c>
      <c r="T16" s="138">
        <f t="shared" si="8"/>
        <v>0</v>
      </c>
      <c r="U16" s="138">
        <f t="shared" si="9"/>
        <v>0</v>
      </c>
      <c r="V16" s="25"/>
    </row>
    <row r="17" spans="1:22" s="50" customFormat="1" x14ac:dyDescent="0.2">
      <c r="A17" s="44" t="s">
        <v>27</v>
      </c>
      <c r="B17" s="44" t="s">
        <v>28</v>
      </c>
      <c r="C17" s="45" t="s">
        <v>107</v>
      </c>
      <c r="D17" s="46">
        <v>0</v>
      </c>
      <c r="E17" s="47">
        <v>0</v>
      </c>
      <c r="F17" s="67">
        <f t="shared" si="0"/>
        <v>0</v>
      </c>
      <c r="G17" s="47">
        <v>0</v>
      </c>
      <c r="H17" s="48">
        <v>0</v>
      </c>
      <c r="I17" s="49">
        <v>0</v>
      </c>
      <c r="J17" s="115">
        <v>0</v>
      </c>
      <c r="K17" s="123">
        <f t="shared" si="1"/>
        <v>0.7</v>
      </c>
      <c r="L17" s="123">
        <f t="shared" si="2"/>
        <v>0.7</v>
      </c>
      <c r="M17" s="132">
        <f>VLOOKUP(B17,'Election Results by State'!$B$3:$J$52,9,FALSE)</f>
        <v>275961.59999999998</v>
      </c>
      <c r="N17" s="138">
        <f t="shared" si="3"/>
        <v>0</v>
      </c>
      <c r="O17" s="138">
        <f t="shared" si="4"/>
        <v>0</v>
      </c>
      <c r="P17" s="138">
        <v>0</v>
      </c>
      <c r="Q17" s="132">
        <f t="shared" si="5"/>
        <v>0</v>
      </c>
      <c r="R17" s="138">
        <f t="shared" si="6"/>
        <v>0</v>
      </c>
      <c r="S17" s="138">
        <f t="shared" si="7"/>
        <v>0</v>
      </c>
      <c r="T17" s="138">
        <f t="shared" si="8"/>
        <v>0</v>
      </c>
      <c r="U17" s="138">
        <f t="shared" si="9"/>
        <v>0</v>
      </c>
      <c r="V17" s="25"/>
    </row>
    <row r="18" spans="1:22" s="50" customFormat="1" x14ac:dyDescent="0.2">
      <c r="A18" s="44" t="s">
        <v>29</v>
      </c>
      <c r="B18" s="44" t="s">
        <v>30</v>
      </c>
      <c r="C18" s="45" t="s">
        <v>107</v>
      </c>
      <c r="D18" s="46">
        <v>0</v>
      </c>
      <c r="E18" s="47">
        <v>0</v>
      </c>
      <c r="F18" s="67">
        <f t="shared" si="0"/>
        <v>0</v>
      </c>
      <c r="G18" s="47">
        <v>0</v>
      </c>
      <c r="H18" s="48">
        <v>0</v>
      </c>
      <c r="I18" s="49">
        <v>0</v>
      </c>
      <c r="J18" s="115">
        <v>0</v>
      </c>
      <c r="K18" s="123">
        <f t="shared" si="1"/>
        <v>0.7</v>
      </c>
      <c r="L18" s="123">
        <f t="shared" si="2"/>
        <v>0.7</v>
      </c>
      <c r="M18" s="132">
        <f>VLOOKUP(B18,'Election Results by State'!$B$3:$J$52,9,FALSE)</f>
        <v>353814</v>
      </c>
      <c r="N18" s="138">
        <f t="shared" si="3"/>
        <v>0</v>
      </c>
      <c r="O18" s="138">
        <f t="shared" si="4"/>
        <v>0</v>
      </c>
      <c r="P18" s="138">
        <v>0</v>
      </c>
      <c r="Q18" s="132">
        <f t="shared" si="5"/>
        <v>0</v>
      </c>
      <c r="R18" s="138">
        <f t="shared" si="6"/>
        <v>0</v>
      </c>
      <c r="S18" s="138">
        <f t="shared" si="7"/>
        <v>0</v>
      </c>
      <c r="T18" s="138">
        <f t="shared" si="8"/>
        <v>0</v>
      </c>
      <c r="U18" s="138">
        <f t="shared" si="9"/>
        <v>0</v>
      </c>
      <c r="V18" s="25"/>
    </row>
    <row r="19" spans="1:22" s="75" customFormat="1" x14ac:dyDescent="0.2">
      <c r="A19" s="69" t="s">
        <v>31</v>
      </c>
      <c r="B19" s="69" t="s">
        <v>10</v>
      </c>
      <c r="C19" s="70" t="s">
        <v>138</v>
      </c>
      <c r="D19" s="71"/>
      <c r="E19" s="72"/>
      <c r="F19" s="67"/>
      <c r="G19" s="72"/>
      <c r="H19" s="73">
        <v>0</v>
      </c>
      <c r="I19" s="74">
        <v>1</v>
      </c>
      <c r="J19" s="116">
        <v>0</v>
      </c>
      <c r="K19" s="126">
        <f t="shared" si="1"/>
        <v>0.7</v>
      </c>
      <c r="L19" s="126">
        <f t="shared" si="2"/>
        <v>0.7</v>
      </c>
      <c r="M19" s="133">
        <f>VLOOKUP(B19,'Election Results by State'!$B$3:$J$52,9,FALSE)</f>
        <v>309938.72727272729</v>
      </c>
      <c r="N19" s="139">
        <f t="shared" si="3"/>
        <v>0</v>
      </c>
      <c r="O19" s="139">
        <f t="shared" si="4"/>
        <v>0</v>
      </c>
      <c r="P19" s="139">
        <v>0</v>
      </c>
      <c r="Q19" s="133">
        <f t="shared" si="5"/>
        <v>0</v>
      </c>
      <c r="R19" s="139">
        <f t="shared" si="6"/>
        <v>0</v>
      </c>
      <c r="S19" s="139">
        <f t="shared" si="7"/>
        <v>0</v>
      </c>
      <c r="T19" s="139">
        <f t="shared" si="8"/>
        <v>0</v>
      </c>
      <c r="U19" s="139">
        <f t="shared" si="9"/>
        <v>0</v>
      </c>
      <c r="V19" s="57" t="s">
        <v>156</v>
      </c>
    </row>
    <row r="20" spans="1:22" s="75" customFormat="1" x14ac:dyDescent="0.2">
      <c r="A20" s="69" t="s">
        <v>31</v>
      </c>
      <c r="B20" s="69" t="s">
        <v>10</v>
      </c>
      <c r="C20" s="70" t="s">
        <v>139</v>
      </c>
      <c r="D20" s="71"/>
      <c r="E20" s="72"/>
      <c r="F20" s="67"/>
      <c r="G20" s="72"/>
      <c r="H20" s="73">
        <v>0</v>
      </c>
      <c r="I20" s="74">
        <v>1</v>
      </c>
      <c r="J20" s="116">
        <v>0</v>
      </c>
      <c r="K20" s="126">
        <f t="shared" si="1"/>
        <v>0.7</v>
      </c>
      <c r="L20" s="126">
        <f t="shared" si="2"/>
        <v>0.7</v>
      </c>
      <c r="M20" s="133">
        <f>VLOOKUP(B20,'Election Results by State'!$B$3:$J$52,9,FALSE)</f>
        <v>309938.72727272729</v>
      </c>
      <c r="N20" s="139">
        <f t="shared" si="3"/>
        <v>0</v>
      </c>
      <c r="O20" s="139">
        <f t="shared" si="4"/>
        <v>0</v>
      </c>
      <c r="P20" s="139">
        <v>0</v>
      </c>
      <c r="Q20" s="133">
        <f t="shared" si="5"/>
        <v>0</v>
      </c>
      <c r="R20" s="139">
        <f t="shared" si="6"/>
        <v>0</v>
      </c>
      <c r="S20" s="139">
        <f t="shared" si="7"/>
        <v>0</v>
      </c>
      <c r="T20" s="139">
        <f t="shared" si="8"/>
        <v>0</v>
      </c>
      <c r="U20" s="139">
        <f t="shared" si="9"/>
        <v>0</v>
      </c>
      <c r="V20" s="57" t="s">
        <v>156</v>
      </c>
    </row>
    <row r="21" spans="1:22" s="75" customFormat="1" x14ac:dyDescent="0.2">
      <c r="A21" s="69" t="s">
        <v>31</v>
      </c>
      <c r="B21" s="69" t="s">
        <v>10</v>
      </c>
      <c r="C21" s="70" t="s">
        <v>133</v>
      </c>
      <c r="D21" s="71">
        <v>0</v>
      </c>
      <c r="E21" s="72">
        <v>202659</v>
      </c>
      <c r="F21" s="67">
        <f t="shared" ref="F21" si="11">G21-SUM(D21:E21)</f>
        <v>165</v>
      </c>
      <c r="G21" s="72">
        <v>202824</v>
      </c>
      <c r="H21" s="73">
        <v>0</v>
      </c>
      <c r="I21" s="74">
        <v>1</v>
      </c>
      <c r="J21" s="116">
        <v>0</v>
      </c>
      <c r="K21" s="126">
        <f t="shared" si="1"/>
        <v>0.7</v>
      </c>
      <c r="L21" s="126">
        <f t="shared" si="2"/>
        <v>0.7</v>
      </c>
      <c r="M21" s="133">
        <f>VLOOKUP(B21,'Election Results by State'!$B$3:$J$52,9,FALSE)</f>
        <v>309938.72727272729</v>
      </c>
      <c r="N21" s="139">
        <f t="shared" si="3"/>
        <v>92982</v>
      </c>
      <c r="O21" s="139">
        <f t="shared" si="4"/>
        <v>216957</v>
      </c>
      <c r="P21" s="139">
        <v>0</v>
      </c>
      <c r="Q21" s="133">
        <f t="shared" si="5"/>
        <v>309939</v>
      </c>
      <c r="R21" s="139">
        <f t="shared" si="6"/>
        <v>92982</v>
      </c>
      <c r="S21" s="139">
        <f t="shared" si="7"/>
        <v>14298</v>
      </c>
      <c r="T21" s="139">
        <f t="shared" si="8"/>
        <v>-165</v>
      </c>
      <c r="U21" s="139">
        <f t="shared" si="9"/>
        <v>107115</v>
      </c>
      <c r="V21" s="57"/>
    </row>
    <row r="22" spans="1:22" s="75" customFormat="1" x14ac:dyDescent="0.2">
      <c r="A22" s="69" t="s">
        <v>31</v>
      </c>
      <c r="B22" s="69" t="s">
        <v>10</v>
      </c>
      <c r="C22" s="70" t="s">
        <v>140</v>
      </c>
      <c r="D22" s="71"/>
      <c r="E22" s="72"/>
      <c r="F22" s="67"/>
      <c r="G22" s="72"/>
      <c r="H22" s="73">
        <v>0</v>
      </c>
      <c r="I22" s="74">
        <v>1</v>
      </c>
      <c r="J22" s="116">
        <v>0</v>
      </c>
      <c r="K22" s="126">
        <f t="shared" si="1"/>
        <v>0.7</v>
      </c>
      <c r="L22" s="126">
        <f t="shared" si="2"/>
        <v>0.7</v>
      </c>
      <c r="M22" s="133">
        <f>VLOOKUP(B22,'Election Results by State'!$B$3:$J$52,9,FALSE)</f>
        <v>309938.72727272729</v>
      </c>
      <c r="N22" s="139">
        <f t="shared" si="3"/>
        <v>0</v>
      </c>
      <c r="O22" s="139">
        <f t="shared" si="4"/>
        <v>0</v>
      </c>
      <c r="P22" s="139">
        <v>0</v>
      </c>
      <c r="Q22" s="133">
        <f t="shared" si="5"/>
        <v>0</v>
      </c>
      <c r="R22" s="139">
        <f t="shared" si="6"/>
        <v>0</v>
      </c>
      <c r="S22" s="139">
        <f t="shared" si="7"/>
        <v>0</v>
      </c>
      <c r="T22" s="139">
        <f t="shared" si="8"/>
        <v>0</v>
      </c>
      <c r="U22" s="139">
        <f t="shared" si="9"/>
        <v>0</v>
      </c>
      <c r="V22" s="57" t="s">
        <v>156</v>
      </c>
    </row>
    <row r="23" spans="1:22" s="75" customFormat="1" x14ac:dyDescent="0.2">
      <c r="A23" s="69" t="s">
        <v>31</v>
      </c>
      <c r="B23" s="69" t="s">
        <v>10</v>
      </c>
      <c r="C23" s="70" t="s">
        <v>141</v>
      </c>
      <c r="D23" s="71"/>
      <c r="E23" s="72"/>
      <c r="F23" s="67"/>
      <c r="G23" s="72"/>
      <c r="H23" s="73">
        <v>0</v>
      </c>
      <c r="I23" s="74">
        <v>1</v>
      </c>
      <c r="J23" s="116">
        <v>0</v>
      </c>
      <c r="K23" s="126">
        <f t="shared" si="1"/>
        <v>0.7</v>
      </c>
      <c r="L23" s="126">
        <f t="shared" si="2"/>
        <v>0.7</v>
      </c>
      <c r="M23" s="133">
        <f>VLOOKUP(B23,'Election Results by State'!$B$3:$J$52,9,FALSE)</f>
        <v>309938.72727272729</v>
      </c>
      <c r="N23" s="139">
        <f t="shared" si="3"/>
        <v>0</v>
      </c>
      <c r="O23" s="139">
        <f t="shared" si="4"/>
        <v>0</v>
      </c>
      <c r="P23" s="139">
        <v>0</v>
      </c>
      <c r="Q23" s="133">
        <f t="shared" si="5"/>
        <v>0</v>
      </c>
      <c r="R23" s="139">
        <f t="shared" si="6"/>
        <v>0</v>
      </c>
      <c r="S23" s="139">
        <f t="shared" si="7"/>
        <v>0</v>
      </c>
      <c r="T23" s="139">
        <f t="shared" si="8"/>
        <v>0</v>
      </c>
      <c r="U23" s="139">
        <f t="shared" si="9"/>
        <v>0</v>
      </c>
      <c r="V23" s="57" t="s">
        <v>156</v>
      </c>
    </row>
    <row r="24" spans="1:22" s="84" customFormat="1" x14ac:dyDescent="0.2">
      <c r="A24" s="76" t="s">
        <v>32</v>
      </c>
      <c r="B24" s="76" t="s">
        <v>33</v>
      </c>
      <c r="C24" s="77" t="s">
        <v>129</v>
      </c>
      <c r="D24" s="78">
        <v>0</v>
      </c>
      <c r="E24" s="79">
        <v>275406</v>
      </c>
      <c r="F24" s="80">
        <f t="shared" si="0"/>
        <v>0</v>
      </c>
      <c r="G24" s="79">
        <v>275406</v>
      </c>
      <c r="H24" s="81">
        <v>0</v>
      </c>
      <c r="I24" s="82">
        <v>1</v>
      </c>
      <c r="J24" s="117">
        <v>0</v>
      </c>
      <c r="K24" s="127">
        <f t="shared" si="1"/>
        <v>0.7</v>
      </c>
      <c r="L24" s="127">
        <f t="shared" si="2"/>
        <v>0.7</v>
      </c>
      <c r="M24" s="134">
        <f>VLOOKUP(B24,'Election Results by State'!$B$3:$J$52,9,FALSE)</f>
        <v>277351.75</v>
      </c>
      <c r="N24" s="140">
        <f t="shared" si="3"/>
        <v>118031</v>
      </c>
      <c r="O24" s="140">
        <f t="shared" si="4"/>
        <v>275406</v>
      </c>
      <c r="P24" s="140">
        <v>0</v>
      </c>
      <c r="Q24" s="134">
        <f t="shared" si="5"/>
        <v>393437</v>
      </c>
      <c r="R24" s="140">
        <f t="shared" si="6"/>
        <v>118031</v>
      </c>
      <c r="S24" s="140">
        <f t="shared" si="7"/>
        <v>0</v>
      </c>
      <c r="T24" s="140">
        <f t="shared" si="8"/>
        <v>0</v>
      </c>
      <c r="U24" s="140">
        <f t="shared" si="9"/>
        <v>118031</v>
      </c>
      <c r="V24" s="83"/>
    </row>
    <row r="25" spans="1:22" s="84" customFormat="1" x14ac:dyDescent="0.2">
      <c r="A25" s="76" t="s">
        <v>32</v>
      </c>
      <c r="B25" s="76" t="s">
        <v>33</v>
      </c>
      <c r="C25" s="77" t="s">
        <v>131</v>
      </c>
      <c r="D25" s="78">
        <v>198152</v>
      </c>
      <c r="E25" s="79">
        <v>0</v>
      </c>
      <c r="F25" s="80">
        <f t="shared" ref="F25" si="12">G25-SUM(D25:E25)</f>
        <v>564</v>
      </c>
      <c r="G25" s="79">
        <v>198716</v>
      </c>
      <c r="H25" s="81">
        <v>1</v>
      </c>
      <c r="I25" s="82">
        <v>0</v>
      </c>
      <c r="J25" s="117">
        <v>0</v>
      </c>
      <c r="K25" s="127">
        <f t="shared" si="1"/>
        <v>0.7</v>
      </c>
      <c r="L25" s="127">
        <f t="shared" si="2"/>
        <v>0.7</v>
      </c>
      <c r="M25" s="134">
        <f>VLOOKUP(B25,'Election Results by State'!$B$3:$J$52,9,FALSE)</f>
        <v>277351.75</v>
      </c>
      <c r="N25" s="140">
        <f t="shared" si="3"/>
        <v>198152</v>
      </c>
      <c r="O25" s="140">
        <f t="shared" si="4"/>
        <v>84922</v>
      </c>
      <c r="P25" s="140">
        <v>0</v>
      </c>
      <c r="Q25" s="134">
        <f t="shared" si="5"/>
        <v>283074</v>
      </c>
      <c r="R25" s="140">
        <f t="shared" si="6"/>
        <v>0</v>
      </c>
      <c r="S25" s="140">
        <f t="shared" si="7"/>
        <v>84922</v>
      </c>
      <c r="T25" s="140">
        <f t="shared" si="8"/>
        <v>-564</v>
      </c>
      <c r="U25" s="140">
        <f t="shared" si="9"/>
        <v>84358</v>
      </c>
      <c r="V25" s="83"/>
    </row>
    <row r="26" spans="1:22" s="50" customFormat="1" x14ac:dyDescent="0.2">
      <c r="A26" s="44" t="s">
        <v>34</v>
      </c>
      <c r="B26" s="44" t="s">
        <v>35</v>
      </c>
      <c r="C26" s="45" t="s">
        <v>107</v>
      </c>
      <c r="D26" s="46">
        <v>0</v>
      </c>
      <c r="E26" s="47">
        <v>0</v>
      </c>
      <c r="F26" s="67">
        <f t="shared" si="0"/>
        <v>0</v>
      </c>
      <c r="G26" s="47">
        <v>0</v>
      </c>
      <c r="H26" s="48">
        <v>0</v>
      </c>
      <c r="I26" s="49">
        <v>0</v>
      </c>
      <c r="J26" s="115">
        <v>0</v>
      </c>
      <c r="K26" s="123">
        <f t="shared" si="1"/>
        <v>0.7</v>
      </c>
      <c r="L26" s="123">
        <f t="shared" si="2"/>
        <v>0.7</v>
      </c>
      <c r="M26" s="132">
        <f>VLOOKUP(B26,'Election Results by State'!$B$3:$J$52,9,FALSE)</f>
        <v>199328.5</v>
      </c>
      <c r="N26" s="138">
        <f t="shared" si="3"/>
        <v>0</v>
      </c>
      <c r="O26" s="138">
        <f t="shared" si="4"/>
        <v>0</v>
      </c>
      <c r="P26" s="138">
        <v>0</v>
      </c>
      <c r="Q26" s="132">
        <f t="shared" si="5"/>
        <v>0</v>
      </c>
      <c r="R26" s="138">
        <f t="shared" si="6"/>
        <v>0</v>
      </c>
      <c r="S26" s="138">
        <f t="shared" si="7"/>
        <v>0</v>
      </c>
      <c r="T26" s="138">
        <f t="shared" si="8"/>
        <v>0</v>
      </c>
      <c r="U26" s="138">
        <f t="shared" si="9"/>
        <v>0</v>
      </c>
      <c r="V26" s="25"/>
    </row>
    <row r="27" spans="1:22" s="50" customFormat="1" x14ac:dyDescent="0.2">
      <c r="A27" s="44" t="s">
        <v>36</v>
      </c>
      <c r="B27" s="44" t="s">
        <v>37</v>
      </c>
      <c r="C27" s="45" t="s">
        <v>107</v>
      </c>
      <c r="D27" s="46">
        <v>0</v>
      </c>
      <c r="E27" s="47">
        <v>0</v>
      </c>
      <c r="F27" s="67">
        <f t="shared" si="0"/>
        <v>0</v>
      </c>
      <c r="G27" s="47">
        <v>0</v>
      </c>
      <c r="H27" s="48">
        <v>0</v>
      </c>
      <c r="I27" s="49">
        <v>0</v>
      </c>
      <c r="J27" s="115">
        <v>0</v>
      </c>
      <c r="K27" s="123">
        <f t="shared" si="1"/>
        <v>0.7</v>
      </c>
      <c r="L27" s="123">
        <f t="shared" si="2"/>
        <v>0.7</v>
      </c>
      <c r="M27" s="132">
        <f>VLOOKUP(B27,'Election Results by State'!$B$3:$J$52,9,FALSE)</f>
        <v>297862</v>
      </c>
      <c r="N27" s="138">
        <f t="shared" si="3"/>
        <v>0</v>
      </c>
      <c r="O27" s="138">
        <f t="shared" si="4"/>
        <v>0</v>
      </c>
      <c r="P27" s="138">
        <v>0</v>
      </c>
      <c r="Q27" s="132">
        <f t="shared" si="5"/>
        <v>0</v>
      </c>
      <c r="R27" s="138">
        <f t="shared" si="6"/>
        <v>0</v>
      </c>
      <c r="S27" s="138">
        <f t="shared" si="7"/>
        <v>0</v>
      </c>
      <c r="T27" s="138">
        <f t="shared" si="8"/>
        <v>0</v>
      </c>
      <c r="U27" s="138">
        <f t="shared" si="9"/>
        <v>0</v>
      </c>
      <c r="V27" s="25"/>
    </row>
    <row r="28" spans="1:22" s="50" customFormat="1" x14ac:dyDescent="0.2">
      <c r="A28" s="44" t="s">
        <v>38</v>
      </c>
      <c r="B28" s="44" t="s">
        <v>9</v>
      </c>
      <c r="C28" s="45" t="s">
        <v>107</v>
      </c>
      <c r="D28" s="46">
        <v>0</v>
      </c>
      <c r="E28" s="47">
        <v>0</v>
      </c>
      <c r="F28" s="67">
        <f t="shared" si="0"/>
        <v>0</v>
      </c>
      <c r="G28" s="47">
        <v>0</v>
      </c>
      <c r="H28" s="48">
        <v>0</v>
      </c>
      <c r="I28" s="49">
        <v>0</v>
      </c>
      <c r="J28" s="115">
        <v>0</v>
      </c>
      <c r="K28" s="123">
        <f t="shared" si="1"/>
        <v>0.7</v>
      </c>
      <c r="L28" s="123">
        <f t="shared" si="2"/>
        <v>0.7</v>
      </c>
      <c r="M28" s="132">
        <f>VLOOKUP(B28,'Election Results by State'!$B$3:$J$52,9,FALSE)</f>
        <v>252205.77777777778</v>
      </c>
      <c r="N28" s="138">
        <f t="shared" si="3"/>
        <v>0</v>
      </c>
      <c r="O28" s="138">
        <f t="shared" si="4"/>
        <v>0</v>
      </c>
      <c r="P28" s="138">
        <v>0</v>
      </c>
      <c r="Q28" s="132">
        <f t="shared" si="5"/>
        <v>0</v>
      </c>
      <c r="R28" s="138">
        <f t="shared" si="6"/>
        <v>0</v>
      </c>
      <c r="S28" s="138">
        <f t="shared" si="7"/>
        <v>0</v>
      </c>
      <c r="T28" s="138">
        <f t="shared" si="8"/>
        <v>0</v>
      </c>
      <c r="U28" s="138">
        <f t="shared" si="9"/>
        <v>0</v>
      </c>
      <c r="V28" s="25"/>
    </row>
    <row r="29" spans="1:22" s="50" customFormat="1" x14ac:dyDescent="0.2">
      <c r="A29" s="44" t="s">
        <v>39</v>
      </c>
      <c r="B29" s="44" t="s">
        <v>12</v>
      </c>
      <c r="C29" s="45" t="s">
        <v>107</v>
      </c>
      <c r="D29" s="46">
        <v>0</v>
      </c>
      <c r="E29" s="47">
        <v>0</v>
      </c>
      <c r="F29" s="67">
        <f t="shared" si="0"/>
        <v>0</v>
      </c>
      <c r="G29" s="47">
        <v>0</v>
      </c>
      <c r="H29" s="48">
        <v>0</v>
      </c>
      <c r="I29" s="49">
        <v>0</v>
      </c>
      <c r="J29" s="115">
        <v>0</v>
      </c>
      <c r="K29" s="123">
        <f t="shared" si="1"/>
        <v>0.7</v>
      </c>
      <c r="L29" s="123">
        <f t="shared" si="2"/>
        <v>0.7</v>
      </c>
      <c r="M29" s="132">
        <f>VLOOKUP(B29,'Election Results by State'!$B$3:$J$52,9,FALSE)</f>
        <v>250683.22222222222</v>
      </c>
      <c r="N29" s="138">
        <f t="shared" si="3"/>
        <v>0</v>
      </c>
      <c r="O29" s="138">
        <f t="shared" si="4"/>
        <v>0</v>
      </c>
      <c r="P29" s="138">
        <v>0</v>
      </c>
      <c r="Q29" s="132">
        <f t="shared" si="5"/>
        <v>0</v>
      </c>
      <c r="R29" s="138">
        <f t="shared" si="6"/>
        <v>0</v>
      </c>
      <c r="S29" s="138">
        <f t="shared" si="7"/>
        <v>0</v>
      </c>
      <c r="T29" s="138">
        <f t="shared" si="8"/>
        <v>0</v>
      </c>
      <c r="U29" s="138">
        <f t="shared" si="9"/>
        <v>0</v>
      </c>
      <c r="V29" s="25"/>
    </row>
    <row r="30" spans="1:22" s="50" customFormat="1" x14ac:dyDescent="0.2">
      <c r="A30" s="44" t="s">
        <v>40</v>
      </c>
      <c r="B30" s="44" t="s">
        <v>41</v>
      </c>
      <c r="C30" s="45" t="s">
        <v>107</v>
      </c>
      <c r="D30" s="46">
        <v>0</v>
      </c>
      <c r="E30" s="47">
        <v>0</v>
      </c>
      <c r="F30" s="67">
        <f t="shared" si="0"/>
        <v>0</v>
      </c>
      <c r="G30" s="47">
        <v>0</v>
      </c>
      <c r="H30" s="48">
        <v>0</v>
      </c>
      <c r="I30" s="49">
        <v>0</v>
      </c>
      <c r="J30" s="115">
        <v>0</v>
      </c>
      <c r="K30" s="123">
        <f t="shared" si="1"/>
        <v>0.7</v>
      </c>
      <c r="L30" s="123">
        <f t="shared" si="2"/>
        <v>0.7</v>
      </c>
      <c r="M30" s="132">
        <f>VLOOKUP(B30,'Election Results by State'!$B$3:$J$52,9,FALSE)</f>
        <v>329110.5</v>
      </c>
      <c r="N30" s="138">
        <f t="shared" si="3"/>
        <v>0</v>
      </c>
      <c r="O30" s="138">
        <f t="shared" si="4"/>
        <v>0</v>
      </c>
      <c r="P30" s="138">
        <v>0</v>
      </c>
      <c r="Q30" s="132">
        <f t="shared" si="5"/>
        <v>0</v>
      </c>
      <c r="R30" s="138">
        <f t="shared" si="6"/>
        <v>0</v>
      </c>
      <c r="S30" s="138">
        <f t="shared" si="7"/>
        <v>0</v>
      </c>
      <c r="T30" s="138">
        <f t="shared" si="8"/>
        <v>0</v>
      </c>
      <c r="U30" s="138">
        <f t="shared" si="9"/>
        <v>0</v>
      </c>
      <c r="V30" s="25"/>
    </row>
    <row r="31" spans="1:22" s="50" customFormat="1" x14ac:dyDescent="0.2">
      <c r="A31" s="44" t="s">
        <v>42</v>
      </c>
      <c r="B31" s="44" t="s">
        <v>43</v>
      </c>
      <c r="C31" s="45" t="s">
        <v>107</v>
      </c>
      <c r="D31" s="46">
        <v>0</v>
      </c>
      <c r="E31" s="47">
        <v>0</v>
      </c>
      <c r="F31" s="67">
        <f t="shared" si="0"/>
        <v>0</v>
      </c>
      <c r="G31" s="47">
        <v>0</v>
      </c>
      <c r="H31" s="48">
        <v>0</v>
      </c>
      <c r="I31" s="49">
        <v>0</v>
      </c>
      <c r="J31" s="115">
        <v>0</v>
      </c>
      <c r="K31" s="123">
        <f t="shared" si="1"/>
        <v>0.7</v>
      </c>
      <c r="L31" s="123">
        <f t="shared" si="2"/>
        <v>0.7</v>
      </c>
      <c r="M31" s="132">
        <f>VLOOKUP(B31,'Election Results by State'!$B$3:$J$52,9,FALSE)</f>
        <v>262580.5</v>
      </c>
      <c r="N31" s="138">
        <f t="shared" si="3"/>
        <v>0</v>
      </c>
      <c r="O31" s="138">
        <f t="shared" si="4"/>
        <v>0</v>
      </c>
      <c r="P31" s="138">
        <v>0</v>
      </c>
      <c r="Q31" s="132">
        <f t="shared" si="5"/>
        <v>0</v>
      </c>
      <c r="R31" s="138">
        <f t="shared" si="6"/>
        <v>0</v>
      </c>
      <c r="S31" s="138">
        <f t="shared" si="7"/>
        <v>0</v>
      </c>
      <c r="T31" s="138">
        <f t="shared" si="8"/>
        <v>0</v>
      </c>
      <c r="U31" s="138">
        <f t="shared" si="9"/>
        <v>0</v>
      </c>
      <c r="V31" s="25"/>
    </row>
    <row r="32" spans="1:22" s="50" customFormat="1" x14ac:dyDescent="0.2">
      <c r="A32" s="44" t="s">
        <v>44</v>
      </c>
      <c r="B32" s="44" t="s">
        <v>45</v>
      </c>
      <c r="C32" s="45" t="s">
        <v>107</v>
      </c>
      <c r="D32" s="46">
        <v>0</v>
      </c>
      <c r="E32" s="47">
        <v>0</v>
      </c>
      <c r="F32" s="67">
        <f t="shared" si="0"/>
        <v>0</v>
      </c>
      <c r="G32" s="47">
        <v>0</v>
      </c>
      <c r="H32" s="48">
        <v>0</v>
      </c>
      <c r="I32" s="49">
        <v>0</v>
      </c>
      <c r="J32" s="115">
        <v>0</v>
      </c>
      <c r="K32" s="123">
        <f t="shared" si="1"/>
        <v>0.7</v>
      </c>
      <c r="L32" s="123">
        <f t="shared" si="2"/>
        <v>0.7</v>
      </c>
      <c r="M32" s="132">
        <f>VLOOKUP(B32,'Election Results by State'!$B$3:$J$52,9,FALSE)</f>
        <v>261633</v>
      </c>
      <c r="N32" s="138">
        <f t="shared" si="3"/>
        <v>0</v>
      </c>
      <c r="O32" s="138">
        <f t="shared" si="4"/>
        <v>0</v>
      </c>
      <c r="P32" s="138">
        <v>0</v>
      </c>
      <c r="Q32" s="132">
        <f t="shared" si="5"/>
        <v>0</v>
      </c>
      <c r="R32" s="138">
        <f t="shared" si="6"/>
        <v>0</v>
      </c>
      <c r="S32" s="138">
        <f t="shared" si="7"/>
        <v>0</v>
      </c>
      <c r="T32" s="138">
        <f t="shared" si="8"/>
        <v>0</v>
      </c>
      <c r="U32" s="138">
        <f t="shared" si="9"/>
        <v>0</v>
      </c>
      <c r="V32" s="25"/>
    </row>
    <row r="33" spans="1:22" s="93" customFormat="1" x14ac:dyDescent="0.2">
      <c r="A33" s="85" t="s">
        <v>46</v>
      </c>
      <c r="B33" s="85" t="s">
        <v>47</v>
      </c>
      <c r="C33" s="86" t="s">
        <v>142</v>
      </c>
      <c r="D33" s="87">
        <v>0</v>
      </c>
      <c r="E33" s="88">
        <v>190182</v>
      </c>
      <c r="F33" s="89">
        <f t="shared" si="0"/>
        <v>45800</v>
      </c>
      <c r="G33" s="88">
        <v>235982</v>
      </c>
      <c r="H33" s="90">
        <v>0</v>
      </c>
      <c r="I33" s="91">
        <v>1</v>
      </c>
      <c r="J33" s="118">
        <v>0</v>
      </c>
      <c r="K33" s="128">
        <f t="shared" si="1"/>
        <v>0.7</v>
      </c>
      <c r="L33" s="128">
        <f t="shared" si="2"/>
        <v>0.7</v>
      </c>
      <c r="M33" s="135">
        <f>VLOOKUP(B33,'Election Results by State'!$B$3:$J$52,9,FALSE)</f>
        <v>244922.2</v>
      </c>
      <c r="N33" s="141">
        <f t="shared" si="3"/>
        <v>81507</v>
      </c>
      <c r="O33" s="141">
        <f t="shared" si="4"/>
        <v>190182</v>
      </c>
      <c r="P33" s="141">
        <v>0</v>
      </c>
      <c r="Q33" s="135">
        <f t="shared" si="5"/>
        <v>271689</v>
      </c>
      <c r="R33" s="141">
        <f t="shared" si="6"/>
        <v>81507</v>
      </c>
      <c r="S33" s="141">
        <f t="shared" si="7"/>
        <v>0</v>
      </c>
      <c r="T33" s="141">
        <f t="shared" si="8"/>
        <v>-45800</v>
      </c>
      <c r="U33" s="141">
        <f t="shared" si="9"/>
        <v>35707</v>
      </c>
      <c r="V33" s="92"/>
    </row>
    <row r="34" spans="1:22" s="50" customFormat="1" x14ac:dyDescent="0.2">
      <c r="A34" s="44" t="s">
        <v>48</v>
      </c>
      <c r="B34" s="44" t="s">
        <v>49</v>
      </c>
      <c r="C34" s="45" t="s">
        <v>107</v>
      </c>
      <c r="D34" s="46">
        <v>0</v>
      </c>
      <c r="E34" s="47">
        <v>0</v>
      </c>
      <c r="F34" s="67">
        <f t="shared" si="0"/>
        <v>0</v>
      </c>
      <c r="G34" s="47">
        <v>0</v>
      </c>
      <c r="H34" s="48">
        <v>0</v>
      </c>
      <c r="I34" s="49">
        <v>0</v>
      </c>
      <c r="J34" s="115">
        <v>0</v>
      </c>
      <c r="K34" s="123">
        <f t="shared" si="1"/>
        <v>0.7</v>
      </c>
      <c r="L34" s="123">
        <f t="shared" si="2"/>
        <v>0.7</v>
      </c>
      <c r="M34" s="132">
        <f>VLOOKUP(B34,'Election Results by State'!$B$3:$J$52,9,FALSE)</f>
        <v>315667</v>
      </c>
      <c r="N34" s="138">
        <f t="shared" si="3"/>
        <v>0</v>
      </c>
      <c r="O34" s="138">
        <f t="shared" si="4"/>
        <v>0</v>
      </c>
      <c r="P34" s="138">
        <v>0</v>
      </c>
      <c r="Q34" s="132">
        <f t="shared" si="5"/>
        <v>0</v>
      </c>
      <c r="R34" s="138">
        <f t="shared" si="6"/>
        <v>0</v>
      </c>
      <c r="S34" s="138">
        <f t="shared" si="7"/>
        <v>0</v>
      </c>
      <c r="T34" s="138">
        <f t="shared" si="8"/>
        <v>0</v>
      </c>
      <c r="U34" s="138">
        <f t="shared" si="9"/>
        <v>0</v>
      </c>
      <c r="V34" s="25"/>
    </row>
    <row r="35" spans="1:22" s="50" customFormat="1" x14ac:dyDescent="0.2">
      <c r="A35" s="44" t="s">
        <v>50</v>
      </c>
      <c r="B35" s="44" t="s">
        <v>6</v>
      </c>
      <c r="C35" s="45" t="s">
        <v>107</v>
      </c>
      <c r="D35" s="46">
        <v>0</v>
      </c>
      <c r="E35" s="47">
        <v>0</v>
      </c>
      <c r="F35" s="67">
        <f t="shared" si="0"/>
        <v>0</v>
      </c>
      <c r="G35" s="47">
        <v>0</v>
      </c>
      <c r="H35" s="48">
        <v>0</v>
      </c>
      <c r="I35" s="49">
        <v>0</v>
      </c>
      <c r="J35" s="115">
        <v>0</v>
      </c>
      <c r="K35" s="123">
        <f t="shared" si="1"/>
        <v>0.7</v>
      </c>
      <c r="L35" s="123">
        <f t="shared" si="2"/>
        <v>0.7</v>
      </c>
      <c r="M35" s="132">
        <f>VLOOKUP(B35,'Election Results by State'!$B$3:$J$52,9,FALSE)</f>
        <v>285785.5</v>
      </c>
      <c r="N35" s="138">
        <f t="shared" si="3"/>
        <v>0</v>
      </c>
      <c r="O35" s="138">
        <f t="shared" si="4"/>
        <v>0</v>
      </c>
      <c r="P35" s="138">
        <v>0</v>
      </c>
      <c r="Q35" s="132">
        <f t="shared" si="5"/>
        <v>0</v>
      </c>
      <c r="R35" s="138">
        <f t="shared" si="6"/>
        <v>0</v>
      </c>
      <c r="S35" s="138">
        <f t="shared" si="7"/>
        <v>0</v>
      </c>
      <c r="T35" s="138">
        <f t="shared" si="8"/>
        <v>0</v>
      </c>
      <c r="U35" s="138">
        <f t="shared" si="9"/>
        <v>0</v>
      </c>
      <c r="V35" s="25"/>
    </row>
    <row r="36" spans="1:22" s="93" customFormat="1" x14ac:dyDescent="0.2">
      <c r="A36" s="85" t="s">
        <v>51</v>
      </c>
      <c r="B36" s="85" t="s">
        <v>52</v>
      </c>
      <c r="C36" s="86" t="s">
        <v>145</v>
      </c>
      <c r="D36" s="87">
        <v>0</v>
      </c>
      <c r="E36" s="88">
        <v>211790</v>
      </c>
      <c r="F36" s="89">
        <f t="shared" si="0"/>
        <v>63276</v>
      </c>
      <c r="G36" s="88">
        <v>275066</v>
      </c>
      <c r="H36" s="90">
        <v>0</v>
      </c>
      <c r="I36" s="91">
        <v>1</v>
      </c>
      <c r="J36" s="118">
        <v>0</v>
      </c>
      <c r="K36" s="128">
        <f t="shared" si="1"/>
        <v>0.7</v>
      </c>
      <c r="L36" s="128">
        <f t="shared" si="2"/>
        <v>0.7</v>
      </c>
      <c r="M36" s="135">
        <f>VLOOKUP(B36,'Election Results by State'!$B$3:$J$52,9,FALSE)</f>
        <v>315743.40000000002</v>
      </c>
      <c r="N36" s="141">
        <f t="shared" si="3"/>
        <v>94723</v>
      </c>
      <c r="O36" s="141">
        <f t="shared" si="4"/>
        <v>221020</v>
      </c>
      <c r="P36" s="141">
        <v>0</v>
      </c>
      <c r="Q36" s="135">
        <f t="shared" si="5"/>
        <v>315743</v>
      </c>
      <c r="R36" s="141">
        <f t="shared" si="6"/>
        <v>94723</v>
      </c>
      <c r="S36" s="141">
        <f t="shared" si="7"/>
        <v>9230</v>
      </c>
      <c r="T36" s="141">
        <f t="shared" si="8"/>
        <v>-63276</v>
      </c>
      <c r="U36" s="141">
        <f t="shared" si="9"/>
        <v>40677</v>
      </c>
      <c r="V36" s="92"/>
    </row>
    <row r="37" spans="1:22" s="93" customFormat="1" x14ac:dyDescent="0.2">
      <c r="A37" s="85" t="s">
        <v>51</v>
      </c>
      <c r="B37" s="85" t="s">
        <v>52</v>
      </c>
      <c r="C37" s="86" t="s">
        <v>144</v>
      </c>
      <c r="D37" s="87">
        <v>0</v>
      </c>
      <c r="E37" s="88">
        <v>245289</v>
      </c>
      <c r="F37" s="89">
        <f t="shared" ref="F37:F39" si="13">G37-SUM(D37:E37)</f>
        <v>76838</v>
      </c>
      <c r="G37" s="88">
        <v>322127</v>
      </c>
      <c r="H37" s="90">
        <v>0</v>
      </c>
      <c r="I37" s="91">
        <v>1</v>
      </c>
      <c r="J37" s="118">
        <v>0</v>
      </c>
      <c r="K37" s="128">
        <f t="shared" si="1"/>
        <v>0.7</v>
      </c>
      <c r="L37" s="128">
        <f t="shared" si="2"/>
        <v>0.7</v>
      </c>
      <c r="M37" s="135">
        <f>VLOOKUP(B37,'Election Results by State'!$B$3:$J$52,9,FALSE)</f>
        <v>315743.40000000002</v>
      </c>
      <c r="N37" s="141">
        <f t="shared" si="3"/>
        <v>105124</v>
      </c>
      <c r="O37" s="141">
        <f t="shared" si="4"/>
        <v>245289</v>
      </c>
      <c r="P37" s="141">
        <v>0</v>
      </c>
      <c r="Q37" s="135">
        <f t="shared" si="5"/>
        <v>350413</v>
      </c>
      <c r="R37" s="141">
        <f t="shared" si="6"/>
        <v>105124</v>
      </c>
      <c r="S37" s="141">
        <f t="shared" si="7"/>
        <v>0</v>
      </c>
      <c r="T37" s="141">
        <f t="shared" si="8"/>
        <v>-76838</v>
      </c>
      <c r="U37" s="141">
        <f t="shared" si="9"/>
        <v>28286</v>
      </c>
      <c r="V37" s="92"/>
    </row>
    <row r="38" spans="1:22" s="93" customFormat="1" x14ac:dyDescent="0.2">
      <c r="A38" s="85" t="s">
        <v>51</v>
      </c>
      <c r="B38" s="85" t="s">
        <v>52</v>
      </c>
      <c r="C38" s="86" t="s">
        <v>128</v>
      </c>
      <c r="D38" s="87">
        <v>0</v>
      </c>
      <c r="E38" s="88">
        <v>216557</v>
      </c>
      <c r="F38" s="89">
        <f t="shared" si="13"/>
        <v>32818</v>
      </c>
      <c r="G38" s="88">
        <v>249375</v>
      </c>
      <c r="H38" s="90">
        <v>0</v>
      </c>
      <c r="I38" s="91">
        <v>1</v>
      </c>
      <c r="J38" s="118">
        <v>0</v>
      </c>
      <c r="K38" s="128">
        <f t="shared" si="1"/>
        <v>0.7</v>
      </c>
      <c r="L38" s="128">
        <f t="shared" si="2"/>
        <v>0.7</v>
      </c>
      <c r="M38" s="135">
        <f>VLOOKUP(B38,'Election Results by State'!$B$3:$J$52,9,FALSE)</f>
        <v>315743.40000000002</v>
      </c>
      <c r="N38" s="141">
        <f t="shared" si="3"/>
        <v>94723</v>
      </c>
      <c r="O38" s="141">
        <f t="shared" si="4"/>
        <v>221020</v>
      </c>
      <c r="P38" s="141">
        <v>0</v>
      </c>
      <c r="Q38" s="135">
        <f t="shared" si="5"/>
        <v>315743</v>
      </c>
      <c r="R38" s="141">
        <f t="shared" si="6"/>
        <v>94723</v>
      </c>
      <c r="S38" s="141">
        <f t="shared" si="7"/>
        <v>4463</v>
      </c>
      <c r="T38" s="141">
        <f t="shared" si="8"/>
        <v>-32818</v>
      </c>
      <c r="U38" s="141">
        <f t="shared" si="9"/>
        <v>66368</v>
      </c>
      <c r="V38" s="92"/>
    </row>
    <row r="39" spans="1:22" s="93" customFormat="1" x14ac:dyDescent="0.2">
      <c r="A39" s="85" t="s">
        <v>51</v>
      </c>
      <c r="B39" s="85" t="s">
        <v>52</v>
      </c>
      <c r="C39" s="86" t="s">
        <v>131</v>
      </c>
      <c r="D39" s="87">
        <v>0</v>
      </c>
      <c r="E39" s="88">
        <v>259159</v>
      </c>
      <c r="F39" s="89">
        <f t="shared" si="13"/>
        <v>68221</v>
      </c>
      <c r="G39" s="88">
        <v>327380</v>
      </c>
      <c r="H39" s="90">
        <v>0</v>
      </c>
      <c r="I39" s="91">
        <v>1</v>
      </c>
      <c r="J39" s="118">
        <v>0</v>
      </c>
      <c r="K39" s="128">
        <f t="shared" si="1"/>
        <v>0.7</v>
      </c>
      <c r="L39" s="128">
        <f t="shared" si="2"/>
        <v>0.7</v>
      </c>
      <c r="M39" s="135">
        <f>VLOOKUP(B39,'Election Results by State'!$B$3:$J$52,9,FALSE)</f>
        <v>315743.40000000002</v>
      </c>
      <c r="N39" s="141">
        <f t="shared" si="3"/>
        <v>111068</v>
      </c>
      <c r="O39" s="141">
        <f t="shared" si="4"/>
        <v>259159</v>
      </c>
      <c r="P39" s="141">
        <v>0</v>
      </c>
      <c r="Q39" s="135">
        <f t="shared" si="5"/>
        <v>370227</v>
      </c>
      <c r="R39" s="141">
        <f t="shared" si="6"/>
        <v>111068</v>
      </c>
      <c r="S39" s="141">
        <f t="shared" si="7"/>
        <v>0</v>
      </c>
      <c r="T39" s="141">
        <f t="shared" si="8"/>
        <v>-68221</v>
      </c>
      <c r="U39" s="141">
        <f t="shared" si="9"/>
        <v>42847</v>
      </c>
      <c r="V39" s="92"/>
    </row>
    <row r="40" spans="1:22" s="84" customFormat="1" x14ac:dyDescent="0.2">
      <c r="A40" s="76" t="s">
        <v>53</v>
      </c>
      <c r="B40" s="76" t="s">
        <v>4</v>
      </c>
      <c r="C40" s="77" t="s">
        <v>132</v>
      </c>
      <c r="D40" s="78">
        <v>0</v>
      </c>
      <c r="E40" s="79">
        <v>165355</v>
      </c>
      <c r="F40" s="80">
        <f t="shared" si="0"/>
        <v>30944</v>
      </c>
      <c r="G40" s="79">
        <v>196299</v>
      </c>
      <c r="H40" s="81">
        <v>0</v>
      </c>
      <c r="I40" s="82">
        <v>1</v>
      </c>
      <c r="J40" s="117">
        <v>0</v>
      </c>
      <c r="K40" s="127">
        <f t="shared" si="1"/>
        <v>0.7</v>
      </c>
      <c r="L40" s="127">
        <f t="shared" si="2"/>
        <v>0.7</v>
      </c>
      <c r="M40" s="134">
        <f>VLOOKUP(B40,'Election Results by State'!$B$3:$J$52,9,FALSE)</f>
        <v>282743.14285714284</v>
      </c>
      <c r="N40" s="140">
        <f t="shared" si="3"/>
        <v>84823</v>
      </c>
      <c r="O40" s="140">
        <f t="shared" si="4"/>
        <v>197920</v>
      </c>
      <c r="P40" s="140">
        <v>0</v>
      </c>
      <c r="Q40" s="134">
        <f t="shared" si="5"/>
        <v>282743</v>
      </c>
      <c r="R40" s="140">
        <f t="shared" si="6"/>
        <v>84823</v>
      </c>
      <c r="S40" s="140">
        <f t="shared" si="7"/>
        <v>32565</v>
      </c>
      <c r="T40" s="140">
        <f t="shared" si="8"/>
        <v>-30944</v>
      </c>
      <c r="U40" s="140">
        <f t="shared" si="9"/>
        <v>86444</v>
      </c>
      <c r="V40" s="83" t="s">
        <v>146</v>
      </c>
    </row>
    <row r="41" spans="1:22" s="50" customFormat="1" x14ac:dyDescent="0.2">
      <c r="A41" s="44" t="s">
        <v>54</v>
      </c>
      <c r="B41" s="44" t="s">
        <v>55</v>
      </c>
      <c r="C41" s="45" t="s">
        <v>107</v>
      </c>
      <c r="D41" s="46">
        <v>0</v>
      </c>
      <c r="E41" s="47">
        <v>0</v>
      </c>
      <c r="F41" s="67">
        <f t="shared" si="0"/>
        <v>0</v>
      </c>
      <c r="G41" s="47">
        <v>0</v>
      </c>
      <c r="H41" s="48">
        <v>0</v>
      </c>
      <c r="I41" s="49">
        <v>0</v>
      </c>
      <c r="J41" s="115">
        <v>0</v>
      </c>
      <c r="K41" s="123">
        <f t="shared" si="1"/>
        <v>0.7</v>
      </c>
      <c r="L41" s="123">
        <f t="shared" si="2"/>
        <v>0.7</v>
      </c>
      <c r="M41" s="132">
        <f>VLOOKUP(B41,'Election Results by State'!$B$3:$J$52,9,FALSE)</f>
        <v>322124.5</v>
      </c>
      <c r="N41" s="138">
        <f t="shared" si="3"/>
        <v>0</v>
      </c>
      <c r="O41" s="138">
        <f t="shared" si="4"/>
        <v>0</v>
      </c>
      <c r="P41" s="138">
        <v>0</v>
      </c>
      <c r="Q41" s="132">
        <f t="shared" si="5"/>
        <v>0</v>
      </c>
      <c r="R41" s="138">
        <f t="shared" si="6"/>
        <v>0</v>
      </c>
      <c r="S41" s="138">
        <f t="shared" si="7"/>
        <v>0</v>
      </c>
      <c r="T41" s="138">
        <f t="shared" si="8"/>
        <v>0</v>
      </c>
      <c r="U41" s="138">
        <f t="shared" si="9"/>
        <v>0</v>
      </c>
      <c r="V41" s="25"/>
    </row>
    <row r="42" spans="1:22" s="93" customFormat="1" x14ac:dyDescent="0.2">
      <c r="A42" s="85" t="s">
        <v>56</v>
      </c>
      <c r="B42" s="85" t="s">
        <v>57</v>
      </c>
      <c r="C42" s="86" t="s">
        <v>142</v>
      </c>
      <c r="D42" s="87">
        <v>0</v>
      </c>
      <c r="E42" s="88">
        <v>158921</v>
      </c>
      <c r="F42" s="89">
        <f t="shared" si="0"/>
        <v>62458</v>
      </c>
      <c r="G42" s="88">
        <v>221379</v>
      </c>
      <c r="H42" s="90">
        <v>0</v>
      </c>
      <c r="I42" s="91">
        <v>1</v>
      </c>
      <c r="J42" s="118">
        <v>0</v>
      </c>
      <c r="K42" s="128">
        <f t="shared" si="1"/>
        <v>0.7</v>
      </c>
      <c r="L42" s="128">
        <f t="shared" si="2"/>
        <v>0.7</v>
      </c>
      <c r="M42" s="135">
        <f>VLOOKUP(B42,'Election Results by State'!$B$3:$J$52,9,FALSE)</f>
        <v>239174.66666666666</v>
      </c>
      <c r="N42" s="141">
        <f t="shared" si="3"/>
        <v>71752</v>
      </c>
      <c r="O42" s="141">
        <f t="shared" si="4"/>
        <v>167422</v>
      </c>
      <c r="P42" s="141">
        <v>0</v>
      </c>
      <c r="Q42" s="135">
        <f t="shared" si="5"/>
        <v>239174</v>
      </c>
      <c r="R42" s="141">
        <f t="shared" si="6"/>
        <v>71752</v>
      </c>
      <c r="S42" s="141">
        <f t="shared" si="7"/>
        <v>8501</v>
      </c>
      <c r="T42" s="141">
        <f t="shared" si="8"/>
        <v>-62458</v>
      </c>
      <c r="U42" s="141">
        <f t="shared" si="9"/>
        <v>17795</v>
      </c>
      <c r="V42" s="92" t="s">
        <v>146</v>
      </c>
    </row>
    <row r="43" spans="1:22" s="50" customFormat="1" x14ac:dyDescent="0.2">
      <c r="A43" s="44" t="s">
        <v>58</v>
      </c>
      <c r="B43" s="44" t="s">
        <v>59</v>
      </c>
      <c r="C43" s="45" t="s">
        <v>107</v>
      </c>
      <c r="D43" s="46">
        <v>0</v>
      </c>
      <c r="E43" s="47">
        <v>0</v>
      </c>
      <c r="F43" s="67">
        <f t="shared" si="0"/>
        <v>0</v>
      </c>
      <c r="G43" s="47">
        <v>0</v>
      </c>
      <c r="H43" s="48">
        <v>0</v>
      </c>
      <c r="I43" s="49">
        <v>0</v>
      </c>
      <c r="J43" s="115">
        <v>0</v>
      </c>
      <c r="K43" s="123">
        <f t="shared" si="1"/>
        <v>0.7</v>
      </c>
      <c r="L43" s="123">
        <f t="shared" si="2"/>
        <v>0.7</v>
      </c>
      <c r="M43" s="132">
        <f>VLOOKUP(B43,'Election Results by State'!$B$3:$J$52,9,FALSE)</f>
        <v>302301.625</v>
      </c>
      <c r="N43" s="138">
        <f t="shared" si="3"/>
        <v>0</v>
      </c>
      <c r="O43" s="138">
        <f t="shared" si="4"/>
        <v>0</v>
      </c>
      <c r="P43" s="138">
        <v>0</v>
      </c>
      <c r="Q43" s="132">
        <f t="shared" si="5"/>
        <v>0</v>
      </c>
      <c r="R43" s="138">
        <f t="shared" si="6"/>
        <v>0</v>
      </c>
      <c r="S43" s="138">
        <f t="shared" si="7"/>
        <v>0</v>
      </c>
      <c r="T43" s="138">
        <f t="shared" si="8"/>
        <v>0</v>
      </c>
      <c r="U43" s="138">
        <f t="shared" si="9"/>
        <v>0</v>
      </c>
      <c r="V43" s="25"/>
    </row>
    <row r="44" spans="1:22" s="50" customFormat="1" x14ac:dyDescent="0.2">
      <c r="A44" s="44" t="s">
        <v>60</v>
      </c>
      <c r="B44" s="44" t="s">
        <v>61</v>
      </c>
      <c r="C44" s="45" t="s">
        <v>107</v>
      </c>
      <c r="D44" s="46">
        <v>0</v>
      </c>
      <c r="E44" s="47">
        <v>0</v>
      </c>
      <c r="F44" s="67">
        <f t="shared" si="0"/>
        <v>0</v>
      </c>
      <c r="G44" s="47">
        <v>0</v>
      </c>
      <c r="H44" s="48">
        <v>0</v>
      </c>
      <c r="I44" s="49">
        <v>0</v>
      </c>
      <c r="J44" s="115">
        <v>0</v>
      </c>
      <c r="K44" s="123">
        <f t="shared" si="1"/>
        <v>0.7</v>
      </c>
      <c r="L44" s="123">
        <f t="shared" si="2"/>
        <v>0.7</v>
      </c>
      <c r="M44" s="132">
        <f>VLOOKUP(B44,'Election Results by State'!$B$3:$J$52,9,FALSE)</f>
        <v>504421</v>
      </c>
      <c r="N44" s="138">
        <f t="shared" si="3"/>
        <v>0</v>
      </c>
      <c r="O44" s="138">
        <f t="shared" si="4"/>
        <v>0</v>
      </c>
      <c r="P44" s="138">
        <v>0</v>
      </c>
      <c r="Q44" s="132">
        <f t="shared" si="5"/>
        <v>0</v>
      </c>
      <c r="R44" s="138">
        <f t="shared" si="6"/>
        <v>0</v>
      </c>
      <c r="S44" s="138">
        <f t="shared" si="7"/>
        <v>0</v>
      </c>
      <c r="T44" s="138">
        <f t="shared" si="8"/>
        <v>0</v>
      </c>
      <c r="U44" s="138">
        <f t="shared" si="9"/>
        <v>0</v>
      </c>
      <c r="V44" s="25"/>
    </row>
    <row r="45" spans="1:22" s="50" customFormat="1" x14ac:dyDescent="0.2">
      <c r="A45" s="44" t="s">
        <v>62</v>
      </c>
      <c r="B45" s="44" t="s">
        <v>63</v>
      </c>
      <c r="C45" s="45" t="s">
        <v>107</v>
      </c>
      <c r="D45" s="46">
        <v>0</v>
      </c>
      <c r="E45" s="47">
        <v>0</v>
      </c>
      <c r="F45" s="67">
        <f t="shared" si="0"/>
        <v>0</v>
      </c>
      <c r="G45" s="47">
        <v>0</v>
      </c>
      <c r="H45" s="48">
        <v>0</v>
      </c>
      <c r="I45" s="49">
        <v>0</v>
      </c>
      <c r="J45" s="115">
        <v>0</v>
      </c>
      <c r="K45" s="123">
        <f t="shared" si="1"/>
        <v>0.7</v>
      </c>
      <c r="L45" s="123">
        <f t="shared" si="2"/>
        <v>0.7</v>
      </c>
      <c r="M45" s="132">
        <f>VLOOKUP(B45,'Election Results by State'!$B$3:$J$52,9,FALSE)</f>
        <v>232190</v>
      </c>
      <c r="N45" s="138">
        <f t="shared" si="3"/>
        <v>0</v>
      </c>
      <c r="O45" s="138">
        <f t="shared" si="4"/>
        <v>0</v>
      </c>
      <c r="P45" s="138">
        <v>0</v>
      </c>
      <c r="Q45" s="132">
        <f t="shared" si="5"/>
        <v>0</v>
      </c>
      <c r="R45" s="138">
        <f t="shared" si="6"/>
        <v>0</v>
      </c>
      <c r="S45" s="138">
        <f t="shared" si="7"/>
        <v>0</v>
      </c>
      <c r="T45" s="138">
        <f t="shared" si="8"/>
        <v>0</v>
      </c>
      <c r="U45" s="138">
        <f t="shared" si="9"/>
        <v>0</v>
      </c>
      <c r="V45" s="25"/>
    </row>
    <row r="46" spans="1:22" s="50" customFormat="1" x14ac:dyDescent="0.2">
      <c r="A46" s="44" t="s">
        <v>64</v>
      </c>
      <c r="B46" s="44" t="s">
        <v>65</v>
      </c>
      <c r="C46" s="45" t="s">
        <v>107</v>
      </c>
      <c r="D46" s="46">
        <v>0</v>
      </c>
      <c r="E46" s="47">
        <v>0</v>
      </c>
      <c r="F46" s="67">
        <f t="shared" si="0"/>
        <v>0</v>
      </c>
      <c r="G46" s="47">
        <v>0</v>
      </c>
      <c r="H46" s="48">
        <v>0</v>
      </c>
      <c r="I46" s="49">
        <v>0</v>
      </c>
      <c r="J46" s="115">
        <v>0</v>
      </c>
      <c r="K46" s="123">
        <f t="shared" si="1"/>
        <v>0.7</v>
      </c>
      <c r="L46" s="123">
        <f t="shared" si="2"/>
        <v>0.7</v>
      </c>
      <c r="M46" s="132">
        <f>VLOOKUP(B46,'Election Results by State'!$B$3:$J$52,9,FALSE)</f>
        <v>240193.5</v>
      </c>
      <c r="N46" s="138">
        <f t="shared" si="3"/>
        <v>0</v>
      </c>
      <c r="O46" s="138">
        <f t="shared" si="4"/>
        <v>0</v>
      </c>
      <c r="P46" s="138">
        <v>0</v>
      </c>
      <c r="Q46" s="132">
        <f t="shared" si="5"/>
        <v>0</v>
      </c>
      <c r="R46" s="138">
        <f t="shared" si="6"/>
        <v>0</v>
      </c>
      <c r="S46" s="138">
        <f t="shared" si="7"/>
        <v>0</v>
      </c>
      <c r="T46" s="138">
        <f t="shared" si="8"/>
        <v>0</v>
      </c>
      <c r="U46" s="138">
        <f t="shared" si="9"/>
        <v>0</v>
      </c>
      <c r="V46" s="25"/>
    </row>
    <row r="47" spans="1:22" s="50" customFormat="1" x14ac:dyDescent="0.2">
      <c r="A47" s="44" t="s">
        <v>66</v>
      </c>
      <c r="B47" s="44" t="s">
        <v>67</v>
      </c>
      <c r="C47" s="45" t="s">
        <v>107</v>
      </c>
      <c r="D47" s="46">
        <v>0</v>
      </c>
      <c r="E47" s="47">
        <v>0</v>
      </c>
      <c r="F47" s="67">
        <f t="shared" si="0"/>
        <v>0</v>
      </c>
      <c r="G47" s="47">
        <v>0</v>
      </c>
      <c r="H47" s="48">
        <v>0</v>
      </c>
      <c r="I47" s="49">
        <v>0</v>
      </c>
      <c r="J47" s="115">
        <v>0</v>
      </c>
      <c r="K47" s="123">
        <f t="shared" si="1"/>
        <v>0.7</v>
      </c>
      <c r="L47" s="123">
        <f t="shared" si="2"/>
        <v>0.7</v>
      </c>
      <c r="M47" s="132">
        <f>VLOOKUP(B47,'Election Results by State'!$B$3:$J$52,9,FALSE)</f>
        <v>285372</v>
      </c>
      <c r="N47" s="138">
        <f t="shared" si="3"/>
        <v>0</v>
      </c>
      <c r="O47" s="138">
        <f t="shared" si="4"/>
        <v>0</v>
      </c>
      <c r="P47" s="138">
        <v>0</v>
      </c>
      <c r="Q47" s="132">
        <f t="shared" si="5"/>
        <v>0</v>
      </c>
      <c r="R47" s="138">
        <f t="shared" si="6"/>
        <v>0</v>
      </c>
      <c r="S47" s="138">
        <f t="shared" si="7"/>
        <v>0</v>
      </c>
      <c r="T47" s="138">
        <f t="shared" si="8"/>
        <v>0</v>
      </c>
      <c r="U47" s="138">
        <f t="shared" si="9"/>
        <v>0</v>
      </c>
      <c r="V47" s="25"/>
    </row>
    <row r="48" spans="1:22" s="50" customFormat="1" x14ac:dyDescent="0.2">
      <c r="A48" s="44" t="s">
        <v>68</v>
      </c>
      <c r="B48" s="44" t="s">
        <v>69</v>
      </c>
      <c r="C48" s="45" t="s">
        <v>107</v>
      </c>
      <c r="D48" s="46">
        <v>0</v>
      </c>
      <c r="E48" s="47">
        <v>0</v>
      </c>
      <c r="F48" s="67">
        <f t="shared" si="0"/>
        <v>0</v>
      </c>
      <c r="G48" s="47">
        <v>0</v>
      </c>
      <c r="H48" s="48">
        <v>0</v>
      </c>
      <c r="I48" s="49">
        <v>0</v>
      </c>
      <c r="J48" s="115">
        <v>0</v>
      </c>
      <c r="K48" s="123">
        <f t="shared" si="1"/>
        <v>0.7</v>
      </c>
      <c r="L48" s="123">
        <f t="shared" si="2"/>
        <v>0.7</v>
      </c>
      <c r="M48" s="132">
        <f>VLOOKUP(B48,'Election Results by State'!$B$3:$J$52,9,FALSE)</f>
        <v>258228.58333333334</v>
      </c>
      <c r="N48" s="138">
        <f t="shared" si="3"/>
        <v>0</v>
      </c>
      <c r="O48" s="138">
        <f t="shared" si="4"/>
        <v>0</v>
      </c>
      <c r="P48" s="138">
        <v>0</v>
      </c>
      <c r="Q48" s="132">
        <f t="shared" si="5"/>
        <v>0</v>
      </c>
      <c r="R48" s="138">
        <f t="shared" si="6"/>
        <v>0</v>
      </c>
      <c r="S48" s="138">
        <f t="shared" si="7"/>
        <v>0</v>
      </c>
      <c r="T48" s="138">
        <f t="shared" si="8"/>
        <v>0</v>
      </c>
      <c r="U48" s="138">
        <f t="shared" si="9"/>
        <v>0</v>
      </c>
      <c r="V48" s="25"/>
    </row>
    <row r="49" spans="1:22" s="50" customFormat="1" x14ac:dyDescent="0.2">
      <c r="A49" s="44" t="s">
        <v>70</v>
      </c>
      <c r="B49" s="44" t="s">
        <v>71</v>
      </c>
      <c r="C49" s="45" t="s">
        <v>107</v>
      </c>
      <c r="D49" s="46">
        <v>0</v>
      </c>
      <c r="E49" s="47">
        <v>0</v>
      </c>
      <c r="F49" s="67">
        <f t="shared" si="0"/>
        <v>0</v>
      </c>
      <c r="G49" s="47">
        <v>0</v>
      </c>
      <c r="H49" s="48">
        <v>0</v>
      </c>
      <c r="I49" s="49">
        <v>0</v>
      </c>
      <c r="J49" s="115">
        <v>0</v>
      </c>
      <c r="K49" s="123">
        <f t="shared" si="1"/>
        <v>0.7</v>
      </c>
      <c r="L49" s="123">
        <f t="shared" si="2"/>
        <v>0.7</v>
      </c>
      <c r="M49" s="132">
        <f>VLOOKUP(B49,'Election Results by State'!$B$3:$J$52,9,FALSE)</f>
        <v>231103.66666666666</v>
      </c>
      <c r="N49" s="138">
        <f t="shared" si="3"/>
        <v>0</v>
      </c>
      <c r="O49" s="138">
        <f t="shared" si="4"/>
        <v>0</v>
      </c>
      <c r="P49" s="138">
        <v>0</v>
      </c>
      <c r="Q49" s="132">
        <f t="shared" si="5"/>
        <v>0</v>
      </c>
      <c r="R49" s="138">
        <f t="shared" si="6"/>
        <v>0</v>
      </c>
      <c r="S49" s="138">
        <f t="shared" si="7"/>
        <v>0</v>
      </c>
      <c r="T49" s="138">
        <f t="shared" si="8"/>
        <v>0</v>
      </c>
      <c r="U49" s="138">
        <f t="shared" si="9"/>
        <v>0</v>
      </c>
      <c r="V49" s="25"/>
    </row>
    <row r="50" spans="1:22" s="93" customFormat="1" x14ac:dyDescent="0.2">
      <c r="A50" s="85" t="s">
        <v>72</v>
      </c>
      <c r="B50" s="85" t="s">
        <v>73</v>
      </c>
      <c r="C50" s="86" t="s">
        <v>129</v>
      </c>
      <c r="D50" s="87">
        <v>0</v>
      </c>
      <c r="E50" s="88">
        <v>160500</v>
      </c>
      <c r="F50" s="89">
        <f t="shared" si="0"/>
        <v>25825</v>
      </c>
      <c r="G50" s="88">
        <v>186325</v>
      </c>
      <c r="H50" s="90">
        <v>0</v>
      </c>
      <c r="I50" s="91">
        <v>1</v>
      </c>
      <c r="J50" s="118">
        <v>0</v>
      </c>
      <c r="K50" s="128">
        <f t="shared" si="1"/>
        <v>0.7</v>
      </c>
      <c r="L50" s="128">
        <f t="shared" si="2"/>
        <v>0.7</v>
      </c>
      <c r="M50" s="135">
        <f>VLOOKUP(B50,'Election Results by State'!$B$3:$J$52,9,FALSE)</f>
        <v>243871.47619047618</v>
      </c>
      <c r="N50" s="141">
        <f t="shared" si="3"/>
        <v>73161</v>
      </c>
      <c r="O50" s="141">
        <f t="shared" si="4"/>
        <v>170710</v>
      </c>
      <c r="P50" s="141">
        <v>0</v>
      </c>
      <c r="Q50" s="135">
        <f t="shared" si="5"/>
        <v>243871</v>
      </c>
      <c r="R50" s="141">
        <f t="shared" si="6"/>
        <v>73161</v>
      </c>
      <c r="S50" s="141">
        <f t="shared" si="7"/>
        <v>10210</v>
      </c>
      <c r="T50" s="141">
        <f t="shared" si="8"/>
        <v>-25825</v>
      </c>
      <c r="U50" s="141">
        <f t="shared" si="9"/>
        <v>57546</v>
      </c>
      <c r="V50" s="92" t="s">
        <v>146</v>
      </c>
    </row>
    <row r="51" spans="1:22" s="93" customFormat="1" x14ac:dyDescent="0.2">
      <c r="A51" s="85" t="s">
        <v>72</v>
      </c>
      <c r="B51" s="85" t="s">
        <v>73</v>
      </c>
      <c r="C51" s="86" t="s">
        <v>130</v>
      </c>
      <c r="D51" s="87">
        <v>0</v>
      </c>
      <c r="E51" s="88">
        <v>104293</v>
      </c>
      <c r="F51" s="89">
        <f t="shared" ref="F51:F55" si="14">G51-SUM(D51:E51)</f>
        <v>45247</v>
      </c>
      <c r="G51" s="88">
        <v>149540</v>
      </c>
      <c r="H51" s="90">
        <v>0</v>
      </c>
      <c r="I51" s="91">
        <v>1</v>
      </c>
      <c r="J51" s="118">
        <v>0</v>
      </c>
      <c r="K51" s="128">
        <f t="shared" si="1"/>
        <v>0.7</v>
      </c>
      <c r="L51" s="128">
        <f t="shared" si="2"/>
        <v>0.7</v>
      </c>
      <c r="M51" s="135">
        <f>VLOOKUP(B51,'Election Results by State'!$B$3:$J$52,9,FALSE)</f>
        <v>243871.47619047618</v>
      </c>
      <c r="N51" s="141">
        <f t="shared" si="3"/>
        <v>73161</v>
      </c>
      <c r="O51" s="141">
        <f t="shared" si="4"/>
        <v>170710</v>
      </c>
      <c r="P51" s="141">
        <v>0</v>
      </c>
      <c r="Q51" s="135">
        <f t="shared" si="5"/>
        <v>243871</v>
      </c>
      <c r="R51" s="141">
        <f t="shared" si="6"/>
        <v>73161</v>
      </c>
      <c r="S51" s="141">
        <f t="shared" si="7"/>
        <v>66417</v>
      </c>
      <c r="T51" s="141">
        <f t="shared" si="8"/>
        <v>-45247</v>
      </c>
      <c r="U51" s="141">
        <f t="shared" si="9"/>
        <v>94331</v>
      </c>
      <c r="V51" s="92" t="s">
        <v>146</v>
      </c>
    </row>
    <row r="52" spans="1:22" s="93" customFormat="1" x14ac:dyDescent="0.2">
      <c r="A52" s="85" t="s">
        <v>72</v>
      </c>
      <c r="B52" s="85" t="s">
        <v>73</v>
      </c>
      <c r="C52" s="86" t="s">
        <v>128</v>
      </c>
      <c r="D52" s="87">
        <v>0</v>
      </c>
      <c r="E52" s="88">
        <v>134125</v>
      </c>
      <c r="F52" s="89">
        <f t="shared" si="14"/>
        <v>30710</v>
      </c>
      <c r="G52" s="88">
        <v>164835</v>
      </c>
      <c r="H52" s="90">
        <v>0</v>
      </c>
      <c r="I52" s="91">
        <v>1</v>
      </c>
      <c r="J52" s="118">
        <v>0</v>
      </c>
      <c r="K52" s="128">
        <f t="shared" si="1"/>
        <v>0.7</v>
      </c>
      <c r="L52" s="128">
        <f t="shared" si="2"/>
        <v>0.7</v>
      </c>
      <c r="M52" s="135">
        <f>VLOOKUP(B52,'Election Results by State'!$B$3:$J$52,9,FALSE)</f>
        <v>243871.47619047618</v>
      </c>
      <c r="N52" s="141">
        <f t="shared" si="3"/>
        <v>73161</v>
      </c>
      <c r="O52" s="141">
        <f t="shared" si="4"/>
        <v>170710</v>
      </c>
      <c r="P52" s="141">
        <v>0</v>
      </c>
      <c r="Q52" s="135">
        <f t="shared" si="5"/>
        <v>243871</v>
      </c>
      <c r="R52" s="141">
        <f t="shared" si="6"/>
        <v>73161</v>
      </c>
      <c r="S52" s="141">
        <f t="shared" si="7"/>
        <v>36585</v>
      </c>
      <c r="T52" s="141">
        <f t="shared" si="8"/>
        <v>-30710</v>
      </c>
      <c r="U52" s="141">
        <f t="shared" si="9"/>
        <v>79036</v>
      </c>
      <c r="V52" s="92" t="s">
        <v>146</v>
      </c>
    </row>
    <row r="53" spans="1:22" s="93" customFormat="1" x14ac:dyDescent="0.2">
      <c r="A53" s="85" t="s">
        <v>72</v>
      </c>
      <c r="B53" s="85" t="s">
        <v>73</v>
      </c>
      <c r="C53" s="86" t="s">
        <v>131</v>
      </c>
      <c r="D53" s="87">
        <v>0</v>
      </c>
      <c r="E53" s="88">
        <v>170850</v>
      </c>
      <c r="F53" s="89">
        <f t="shared" si="14"/>
        <v>33918</v>
      </c>
      <c r="G53" s="88">
        <v>204768</v>
      </c>
      <c r="H53" s="90">
        <v>0</v>
      </c>
      <c r="I53" s="91">
        <v>1</v>
      </c>
      <c r="J53" s="118">
        <v>0</v>
      </c>
      <c r="K53" s="128">
        <f t="shared" si="1"/>
        <v>0.7</v>
      </c>
      <c r="L53" s="128">
        <f t="shared" si="2"/>
        <v>0.7</v>
      </c>
      <c r="M53" s="135">
        <f>VLOOKUP(B53,'Election Results by State'!$B$3:$J$52,9,FALSE)</f>
        <v>243871.47619047618</v>
      </c>
      <c r="N53" s="141">
        <f t="shared" si="3"/>
        <v>73221</v>
      </c>
      <c r="O53" s="141">
        <f t="shared" si="4"/>
        <v>170850</v>
      </c>
      <c r="P53" s="141">
        <v>0</v>
      </c>
      <c r="Q53" s="135">
        <f t="shared" si="5"/>
        <v>244071</v>
      </c>
      <c r="R53" s="141">
        <f t="shared" si="6"/>
        <v>73221</v>
      </c>
      <c r="S53" s="141">
        <f t="shared" si="7"/>
        <v>0</v>
      </c>
      <c r="T53" s="141">
        <f t="shared" si="8"/>
        <v>-33918</v>
      </c>
      <c r="U53" s="141">
        <f t="shared" si="9"/>
        <v>39303</v>
      </c>
      <c r="V53" s="92" t="s">
        <v>146</v>
      </c>
    </row>
    <row r="54" spans="1:22" s="93" customFormat="1" x14ac:dyDescent="0.2">
      <c r="A54" s="85" t="s">
        <v>72</v>
      </c>
      <c r="B54" s="85" t="s">
        <v>73</v>
      </c>
      <c r="C54" s="86" t="s">
        <v>147</v>
      </c>
      <c r="D54" s="87">
        <v>0</v>
      </c>
      <c r="E54" s="88">
        <v>172815</v>
      </c>
      <c r="F54" s="89">
        <f t="shared" si="14"/>
        <v>35029</v>
      </c>
      <c r="G54" s="88">
        <v>207844</v>
      </c>
      <c r="H54" s="90">
        <v>0</v>
      </c>
      <c r="I54" s="91">
        <v>1</v>
      </c>
      <c r="J54" s="118">
        <v>0</v>
      </c>
      <c r="K54" s="128">
        <f t="shared" si="1"/>
        <v>0.7</v>
      </c>
      <c r="L54" s="128">
        <f t="shared" si="2"/>
        <v>0.7</v>
      </c>
      <c r="M54" s="135">
        <f>VLOOKUP(B54,'Election Results by State'!$B$3:$J$52,9,FALSE)</f>
        <v>243871.47619047618</v>
      </c>
      <c r="N54" s="141">
        <f t="shared" si="3"/>
        <v>74064</v>
      </c>
      <c r="O54" s="141">
        <f t="shared" si="4"/>
        <v>172815</v>
      </c>
      <c r="P54" s="141">
        <v>0</v>
      </c>
      <c r="Q54" s="135">
        <f t="shared" si="5"/>
        <v>246879</v>
      </c>
      <c r="R54" s="141">
        <f t="shared" si="6"/>
        <v>74064</v>
      </c>
      <c r="S54" s="141">
        <f t="shared" si="7"/>
        <v>0</v>
      </c>
      <c r="T54" s="141">
        <f t="shared" si="8"/>
        <v>-35029</v>
      </c>
      <c r="U54" s="141">
        <f t="shared" si="9"/>
        <v>39035</v>
      </c>
      <c r="V54" s="92" t="s">
        <v>146</v>
      </c>
    </row>
    <row r="55" spans="1:22" s="93" customFormat="1" x14ac:dyDescent="0.2">
      <c r="A55" s="85" t="s">
        <v>72</v>
      </c>
      <c r="B55" s="85" t="s">
        <v>73</v>
      </c>
      <c r="C55" s="86" t="s">
        <v>148</v>
      </c>
      <c r="D55" s="87">
        <v>0</v>
      </c>
      <c r="E55" s="88">
        <v>159923</v>
      </c>
      <c r="F55" s="89">
        <f t="shared" si="14"/>
        <v>56349</v>
      </c>
      <c r="G55" s="88">
        <v>216272</v>
      </c>
      <c r="H55" s="90">
        <v>0</v>
      </c>
      <c r="I55" s="91">
        <v>1</v>
      </c>
      <c r="J55" s="118">
        <v>0</v>
      </c>
      <c r="K55" s="128">
        <f t="shared" si="1"/>
        <v>0.7</v>
      </c>
      <c r="L55" s="128">
        <f t="shared" si="2"/>
        <v>0.7</v>
      </c>
      <c r="M55" s="135">
        <f>VLOOKUP(B55,'Election Results by State'!$B$3:$J$52,9,FALSE)</f>
        <v>243871.47619047618</v>
      </c>
      <c r="N55" s="141">
        <f t="shared" si="3"/>
        <v>73161</v>
      </c>
      <c r="O55" s="141">
        <f t="shared" si="4"/>
        <v>170710</v>
      </c>
      <c r="P55" s="141">
        <v>0</v>
      </c>
      <c r="Q55" s="135">
        <f t="shared" si="5"/>
        <v>243871</v>
      </c>
      <c r="R55" s="141">
        <f t="shared" si="6"/>
        <v>73161</v>
      </c>
      <c r="S55" s="141">
        <f t="shared" si="7"/>
        <v>10787</v>
      </c>
      <c r="T55" s="141">
        <f t="shared" si="8"/>
        <v>-56349</v>
      </c>
      <c r="U55" s="141">
        <f t="shared" si="9"/>
        <v>27599</v>
      </c>
      <c r="V55" s="92" t="s">
        <v>146</v>
      </c>
    </row>
    <row r="56" spans="1:22" s="102" customFormat="1" x14ac:dyDescent="0.2">
      <c r="A56" s="94" t="s">
        <v>74</v>
      </c>
      <c r="B56" s="94" t="s">
        <v>2</v>
      </c>
      <c r="C56" s="95" t="s">
        <v>143</v>
      </c>
      <c r="D56" s="96">
        <v>187901</v>
      </c>
      <c r="E56" s="97">
        <v>0</v>
      </c>
      <c r="F56" s="98">
        <f t="shared" si="0"/>
        <v>-187901</v>
      </c>
      <c r="G56" s="97">
        <v>0</v>
      </c>
      <c r="H56" s="99">
        <v>1</v>
      </c>
      <c r="I56" s="100">
        <v>0</v>
      </c>
      <c r="J56" s="119">
        <v>0</v>
      </c>
      <c r="K56" s="129">
        <f t="shared" si="1"/>
        <v>0.7</v>
      </c>
      <c r="L56" s="129">
        <f t="shared" si="2"/>
        <v>0.7</v>
      </c>
      <c r="M56" s="136">
        <f>VLOOKUP(B56,'Election Results by State'!$B$3:$J$52,9,FALSE)</f>
        <v>297592.91666666669</v>
      </c>
      <c r="N56" s="142">
        <f t="shared" si="3"/>
        <v>187901</v>
      </c>
      <c r="O56" s="142">
        <f t="shared" si="4"/>
        <v>0</v>
      </c>
      <c r="P56" s="142">
        <v>0</v>
      </c>
      <c r="Q56" s="136">
        <f t="shared" si="5"/>
        <v>187901</v>
      </c>
      <c r="R56" s="142">
        <f t="shared" si="6"/>
        <v>0</v>
      </c>
      <c r="S56" s="142">
        <f t="shared" si="7"/>
        <v>0</v>
      </c>
      <c r="T56" s="142">
        <f t="shared" si="8"/>
        <v>187901</v>
      </c>
      <c r="U56" s="142">
        <f t="shared" si="9"/>
        <v>187901</v>
      </c>
      <c r="V56" s="101"/>
    </row>
    <row r="57" spans="1:22" s="50" customFormat="1" x14ac:dyDescent="0.2">
      <c r="A57" s="44" t="s">
        <v>75</v>
      </c>
      <c r="B57" s="44" t="s">
        <v>76</v>
      </c>
      <c r="C57" s="45" t="s">
        <v>107</v>
      </c>
      <c r="D57" s="46">
        <v>0</v>
      </c>
      <c r="E57" s="47">
        <v>0</v>
      </c>
      <c r="F57" s="67">
        <f t="shared" si="0"/>
        <v>0</v>
      </c>
      <c r="G57" s="47">
        <v>0</v>
      </c>
      <c r="H57" s="48">
        <v>0</v>
      </c>
      <c r="I57" s="49">
        <v>0</v>
      </c>
      <c r="J57" s="115">
        <v>0</v>
      </c>
      <c r="K57" s="123">
        <f t="shared" si="1"/>
        <v>0.7</v>
      </c>
      <c r="L57" s="123">
        <f t="shared" si="2"/>
        <v>0.7</v>
      </c>
      <c r="M57" s="132">
        <f>VLOOKUP(B57,'Election Results by State'!$B$3:$J$52,9,FALSE)</f>
        <v>321532</v>
      </c>
      <c r="N57" s="138">
        <f t="shared" si="3"/>
        <v>0</v>
      </c>
      <c r="O57" s="138">
        <f t="shared" si="4"/>
        <v>0</v>
      </c>
      <c r="P57" s="138">
        <v>0</v>
      </c>
      <c r="Q57" s="132">
        <f t="shared" si="5"/>
        <v>0</v>
      </c>
      <c r="R57" s="138">
        <f t="shared" si="6"/>
        <v>0</v>
      </c>
      <c r="S57" s="138">
        <f t="shared" si="7"/>
        <v>0</v>
      </c>
      <c r="T57" s="138">
        <f t="shared" si="8"/>
        <v>0</v>
      </c>
      <c r="U57" s="138">
        <f t="shared" si="9"/>
        <v>0</v>
      </c>
      <c r="V57" s="25"/>
    </row>
    <row r="58" spans="1:22" s="50" customFormat="1" x14ac:dyDescent="0.2">
      <c r="A58" s="44" t="s">
        <v>77</v>
      </c>
      <c r="B58" s="44" t="s">
        <v>8</v>
      </c>
      <c r="C58" s="45" t="s">
        <v>107</v>
      </c>
      <c r="D58" s="46">
        <v>0</v>
      </c>
      <c r="E58" s="47">
        <v>0</v>
      </c>
      <c r="F58" s="67">
        <f t="shared" si="0"/>
        <v>0</v>
      </c>
      <c r="G58" s="47">
        <v>0</v>
      </c>
      <c r="H58" s="48">
        <v>0</v>
      </c>
      <c r="I58" s="49">
        <v>0</v>
      </c>
      <c r="J58" s="115">
        <v>0</v>
      </c>
      <c r="K58" s="123">
        <f t="shared" si="1"/>
        <v>0.7</v>
      </c>
      <c r="L58" s="123">
        <f t="shared" si="2"/>
        <v>0.7</v>
      </c>
      <c r="M58" s="132">
        <f>VLOOKUP(B58,'Election Results by State'!$B$3:$J$52,9,FALSE)</f>
        <v>275397.375</v>
      </c>
      <c r="N58" s="138">
        <f t="shared" si="3"/>
        <v>0</v>
      </c>
      <c r="O58" s="138">
        <f t="shared" si="4"/>
        <v>0</v>
      </c>
      <c r="P58" s="138">
        <v>0</v>
      </c>
      <c r="Q58" s="132">
        <f t="shared" si="5"/>
        <v>0</v>
      </c>
      <c r="R58" s="138">
        <f t="shared" si="6"/>
        <v>0</v>
      </c>
      <c r="S58" s="138">
        <f t="shared" si="7"/>
        <v>0</v>
      </c>
      <c r="T58" s="138">
        <f t="shared" si="8"/>
        <v>0</v>
      </c>
      <c r="U58" s="138">
        <f t="shared" si="9"/>
        <v>0</v>
      </c>
      <c r="V58" s="25"/>
    </row>
    <row r="59" spans="1:22" s="50" customFormat="1" x14ac:dyDescent="0.2">
      <c r="A59" s="44" t="s">
        <v>78</v>
      </c>
      <c r="B59" s="44" t="s">
        <v>79</v>
      </c>
      <c r="C59" s="45" t="s">
        <v>107</v>
      </c>
      <c r="D59" s="46">
        <v>0</v>
      </c>
      <c r="E59" s="47">
        <v>0</v>
      </c>
      <c r="F59" s="67">
        <f t="shared" si="0"/>
        <v>0</v>
      </c>
      <c r="G59" s="47">
        <v>0</v>
      </c>
      <c r="H59" s="48">
        <v>0</v>
      </c>
      <c r="I59" s="49">
        <v>0</v>
      </c>
      <c r="J59" s="115">
        <v>0</v>
      </c>
      <c r="K59" s="123">
        <f t="shared" si="1"/>
        <v>0.7</v>
      </c>
      <c r="L59" s="123">
        <f t="shared" si="2"/>
        <v>0.7</v>
      </c>
      <c r="M59" s="132">
        <f>VLOOKUP(B59,'Election Results by State'!$B$3:$J$52,9,FALSE)</f>
        <v>235767.2</v>
      </c>
      <c r="N59" s="138">
        <f t="shared" si="3"/>
        <v>0</v>
      </c>
      <c r="O59" s="138">
        <f t="shared" si="4"/>
        <v>0</v>
      </c>
      <c r="P59" s="138">
        <v>0</v>
      </c>
      <c r="Q59" s="132">
        <f t="shared" si="5"/>
        <v>0</v>
      </c>
      <c r="R59" s="138">
        <f t="shared" si="6"/>
        <v>0</v>
      </c>
      <c r="S59" s="138">
        <f t="shared" si="7"/>
        <v>0</v>
      </c>
      <c r="T59" s="138">
        <f t="shared" si="8"/>
        <v>0</v>
      </c>
      <c r="U59" s="138">
        <f t="shared" si="9"/>
        <v>0</v>
      </c>
      <c r="V59" s="25"/>
    </row>
    <row r="60" spans="1:22" s="50" customFormat="1" x14ac:dyDescent="0.2">
      <c r="A60" s="44" t="s">
        <v>80</v>
      </c>
      <c r="B60" s="44" t="s">
        <v>81</v>
      </c>
      <c r="C60" s="45" t="s">
        <v>107</v>
      </c>
      <c r="D60" s="46">
        <v>0</v>
      </c>
      <c r="E60" s="47">
        <v>0</v>
      </c>
      <c r="F60" s="67">
        <f t="shared" si="0"/>
        <v>0</v>
      </c>
      <c r="G60" s="47">
        <v>0</v>
      </c>
      <c r="H60" s="48">
        <v>0</v>
      </c>
      <c r="I60" s="49">
        <v>0</v>
      </c>
      <c r="J60" s="115">
        <v>0</v>
      </c>
      <c r="K60" s="123">
        <f t="shared" si="1"/>
        <v>0.7</v>
      </c>
      <c r="L60" s="123">
        <f t="shared" si="2"/>
        <v>0.7</v>
      </c>
      <c r="M60" s="132">
        <f>VLOOKUP(B60,'Election Results by State'!$B$3:$J$52,9,FALSE)</f>
        <v>369529.2</v>
      </c>
      <c r="N60" s="138">
        <f t="shared" si="3"/>
        <v>0</v>
      </c>
      <c r="O60" s="138">
        <f t="shared" si="4"/>
        <v>0</v>
      </c>
      <c r="P60" s="138">
        <v>0</v>
      </c>
      <c r="Q60" s="132">
        <f t="shared" si="5"/>
        <v>0</v>
      </c>
      <c r="R60" s="138">
        <f t="shared" si="6"/>
        <v>0</v>
      </c>
      <c r="S60" s="138">
        <f t="shared" si="7"/>
        <v>0</v>
      </c>
      <c r="T60" s="138">
        <f t="shared" si="8"/>
        <v>0</v>
      </c>
      <c r="U60" s="138">
        <f t="shared" si="9"/>
        <v>0</v>
      </c>
      <c r="V60" s="25"/>
    </row>
    <row r="61" spans="1:22" s="93" customFormat="1" x14ac:dyDescent="0.2">
      <c r="A61" s="85" t="s">
        <v>82</v>
      </c>
      <c r="B61" s="85" t="s">
        <v>1</v>
      </c>
      <c r="C61" s="86" t="s">
        <v>150</v>
      </c>
      <c r="D61" s="87">
        <v>0</v>
      </c>
      <c r="E61" s="88">
        <v>231472</v>
      </c>
      <c r="F61" s="89">
        <f t="shared" si="0"/>
        <v>0</v>
      </c>
      <c r="G61" s="88">
        <v>231472</v>
      </c>
      <c r="H61" s="90">
        <v>0</v>
      </c>
      <c r="I61" s="91">
        <v>1</v>
      </c>
      <c r="J61" s="118">
        <v>0</v>
      </c>
      <c r="K61" s="128">
        <f t="shared" si="1"/>
        <v>0.7</v>
      </c>
      <c r="L61" s="128">
        <f t="shared" si="2"/>
        <v>0.7</v>
      </c>
      <c r="M61" s="135">
        <f>VLOOKUP(B61,'Election Results by State'!$B$3:$J$52,9,FALSE)</f>
        <v>276376.64705882355</v>
      </c>
      <c r="N61" s="141">
        <f t="shared" si="3"/>
        <v>99202</v>
      </c>
      <c r="O61" s="141">
        <f t="shared" si="4"/>
        <v>231472</v>
      </c>
      <c r="P61" s="141">
        <v>0</v>
      </c>
      <c r="Q61" s="135">
        <f t="shared" si="5"/>
        <v>330674</v>
      </c>
      <c r="R61" s="141">
        <f t="shared" si="6"/>
        <v>99202</v>
      </c>
      <c r="S61" s="141">
        <f t="shared" si="7"/>
        <v>0</v>
      </c>
      <c r="T61" s="141">
        <f t="shared" si="8"/>
        <v>0</v>
      </c>
      <c r="U61" s="141">
        <f t="shared" si="9"/>
        <v>99202</v>
      </c>
      <c r="V61" s="92"/>
    </row>
    <row r="62" spans="1:22" s="50" customFormat="1" x14ac:dyDescent="0.2">
      <c r="A62" s="44" t="s">
        <v>83</v>
      </c>
      <c r="B62" s="44" t="s">
        <v>84</v>
      </c>
      <c r="C62" s="45" t="s">
        <v>107</v>
      </c>
      <c r="D62" s="46">
        <v>0</v>
      </c>
      <c r="E62" s="47">
        <v>0</v>
      </c>
      <c r="F62" s="67">
        <f t="shared" si="0"/>
        <v>0</v>
      </c>
      <c r="G62" s="47">
        <v>0</v>
      </c>
      <c r="H62" s="48">
        <v>0</v>
      </c>
      <c r="I62" s="49">
        <v>0</v>
      </c>
      <c r="J62" s="115">
        <v>0</v>
      </c>
      <c r="K62" s="123">
        <f t="shared" si="1"/>
        <v>0.7</v>
      </c>
      <c r="L62" s="123">
        <f t="shared" si="2"/>
        <v>0.7</v>
      </c>
      <c r="M62" s="132">
        <f>VLOOKUP(B62,'Election Results by State'!$B$3:$J$52,9,FALSE)</f>
        <v>186640</v>
      </c>
      <c r="N62" s="138">
        <f t="shared" si="3"/>
        <v>0</v>
      </c>
      <c r="O62" s="138">
        <f t="shared" si="4"/>
        <v>0</v>
      </c>
      <c r="P62" s="138">
        <v>0</v>
      </c>
      <c r="Q62" s="132">
        <f t="shared" si="5"/>
        <v>0</v>
      </c>
      <c r="R62" s="138">
        <f t="shared" si="6"/>
        <v>0</v>
      </c>
      <c r="S62" s="138">
        <f t="shared" si="7"/>
        <v>0</v>
      </c>
      <c r="T62" s="138">
        <f t="shared" si="8"/>
        <v>0</v>
      </c>
      <c r="U62" s="138">
        <f t="shared" si="9"/>
        <v>0</v>
      </c>
      <c r="V62" s="25"/>
    </row>
    <row r="63" spans="1:22" s="50" customFormat="1" x14ac:dyDescent="0.2">
      <c r="A63" s="44" t="s">
        <v>85</v>
      </c>
      <c r="B63" s="44" t="s">
        <v>86</v>
      </c>
      <c r="C63" s="45" t="s">
        <v>107</v>
      </c>
      <c r="D63" s="46">
        <v>0</v>
      </c>
      <c r="E63" s="47">
        <v>0</v>
      </c>
      <c r="F63" s="67">
        <f t="shared" si="0"/>
        <v>0</v>
      </c>
      <c r="G63" s="47">
        <v>0</v>
      </c>
      <c r="H63" s="48">
        <v>0</v>
      </c>
      <c r="I63" s="49">
        <v>0</v>
      </c>
      <c r="J63" s="115">
        <v>0</v>
      </c>
      <c r="K63" s="123">
        <f t="shared" si="1"/>
        <v>0.7</v>
      </c>
      <c r="L63" s="123">
        <f t="shared" si="2"/>
        <v>0.7</v>
      </c>
      <c r="M63" s="132">
        <f>VLOOKUP(B63,'Election Results by State'!$B$3:$J$52,9,FALSE)</f>
        <v>244184.57142857142</v>
      </c>
      <c r="N63" s="138">
        <f t="shared" si="3"/>
        <v>0</v>
      </c>
      <c r="O63" s="138">
        <f t="shared" si="4"/>
        <v>0</v>
      </c>
      <c r="P63" s="138">
        <v>0</v>
      </c>
      <c r="Q63" s="132">
        <f t="shared" si="5"/>
        <v>0</v>
      </c>
      <c r="R63" s="138">
        <f t="shared" si="6"/>
        <v>0</v>
      </c>
      <c r="S63" s="138">
        <f t="shared" si="7"/>
        <v>0</v>
      </c>
      <c r="T63" s="138">
        <f t="shared" si="8"/>
        <v>0</v>
      </c>
      <c r="U63" s="138">
        <f t="shared" si="9"/>
        <v>0</v>
      </c>
      <c r="V63" s="25"/>
    </row>
    <row r="64" spans="1:22" s="50" customFormat="1" x14ac:dyDescent="0.2">
      <c r="A64" s="44" t="s">
        <v>87</v>
      </c>
      <c r="B64" s="44" t="s">
        <v>88</v>
      </c>
      <c r="C64" s="45" t="s">
        <v>107</v>
      </c>
      <c r="D64" s="46">
        <v>0</v>
      </c>
      <c r="E64" s="47">
        <v>0</v>
      </c>
      <c r="F64" s="67">
        <f t="shared" si="0"/>
        <v>0</v>
      </c>
      <c r="G64" s="47">
        <v>0</v>
      </c>
      <c r="H64" s="48">
        <v>0</v>
      </c>
      <c r="I64" s="49">
        <v>0</v>
      </c>
      <c r="J64" s="115">
        <v>0</v>
      </c>
      <c r="K64" s="123">
        <f t="shared" si="1"/>
        <v>0.7</v>
      </c>
      <c r="L64" s="123">
        <f t="shared" si="2"/>
        <v>0.7</v>
      </c>
      <c r="M64" s="132">
        <f>VLOOKUP(B64,'Election Results by State'!$B$3:$J$52,9,FALSE)</f>
        <v>335965</v>
      </c>
      <c r="N64" s="138">
        <f t="shared" si="3"/>
        <v>0</v>
      </c>
      <c r="O64" s="138">
        <f t="shared" si="4"/>
        <v>0</v>
      </c>
      <c r="P64" s="138">
        <v>0</v>
      </c>
      <c r="Q64" s="132">
        <f t="shared" si="5"/>
        <v>0</v>
      </c>
      <c r="R64" s="138">
        <f t="shared" si="6"/>
        <v>0</v>
      </c>
      <c r="S64" s="138">
        <f t="shared" si="7"/>
        <v>0</v>
      </c>
      <c r="T64" s="138">
        <f t="shared" si="8"/>
        <v>0</v>
      </c>
      <c r="U64" s="138">
        <f t="shared" si="9"/>
        <v>0</v>
      </c>
      <c r="V64" s="25"/>
    </row>
    <row r="65" spans="1:22" s="50" customFormat="1" x14ac:dyDescent="0.2">
      <c r="A65" s="44" t="s">
        <v>89</v>
      </c>
      <c r="B65" s="44" t="s">
        <v>90</v>
      </c>
      <c r="C65" s="45" t="s">
        <v>107</v>
      </c>
      <c r="D65" s="46">
        <v>0</v>
      </c>
      <c r="E65" s="47">
        <v>0</v>
      </c>
      <c r="F65" s="67">
        <f t="shared" si="0"/>
        <v>0</v>
      </c>
      <c r="G65" s="47">
        <v>0</v>
      </c>
      <c r="H65" s="48">
        <v>0</v>
      </c>
      <c r="I65" s="49">
        <v>0</v>
      </c>
      <c r="J65" s="115">
        <v>0</v>
      </c>
      <c r="K65" s="123">
        <f t="shared" si="1"/>
        <v>0.7</v>
      </c>
      <c r="L65" s="123">
        <f t="shared" si="2"/>
        <v>0.7</v>
      </c>
      <c r="M65" s="132">
        <f>VLOOKUP(B65,'Election Results by State'!$B$3:$J$52,9,FALSE)</f>
        <v>239980.55555555556</v>
      </c>
      <c r="N65" s="138">
        <f t="shared" si="3"/>
        <v>0</v>
      </c>
      <c r="O65" s="138">
        <f t="shared" si="4"/>
        <v>0</v>
      </c>
      <c r="P65" s="138">
        <v>0</v>
      </c>
      <c r="Q65" s="132">
        <f t="shared" si="5"/>
        <v>0</v>
      </c>
      <c r="R65" s="138">
        <f t="shared" si="6"/>
        <v>0</v>
      </c>
      <c r="S65" s="138">
        <f t="shared" si="7"/>
        <v>0</v>
      </c>
      <c r="T65" s="138">
        <f t="shared" si="8"/>
        <v>0</v>
      </c>
      <c r="U65" s="138">
        <f t="shared" si="9"/>
        <v>0</v>
      </c>
      <c r="V65" s="25"/>
    </row>
    <row r="66" spans="1:22" s="93" customFormat="1" x14ac:dyDescent="0.2">
      <c r="A66" s="85" t="s">
        <v>91</v>
      </c>
      <c r="B66" s="85" t="s">
        <v>5</v>
      </c>
      <c r="C66" s="86" t="s">
        <v>149</v>
      </c>
      <c r="D66" s="87">
        <v>0</v>
      </c>
      <c r="E66" s="88">
        <v>136256</v>
      </c>
      <c r="F66" s="89">
        <f t="shared" si="0"/>
        <v>16745</v>
      </c>
      <c r="G66" s="88">
        <v>153001</v>
      </c>
      <c r="H66" s="90">
        <v>0</v>
      </c>
      <c r="I66" s="91">
        <v>1</v>
      </c>
      <c r="J66" s="118">
        <v>0</v>
      </c>
      <c r="K66" s="128">
        <f t="shared" si="1"/>
        <v>0.7</v>
      </c>
      <c r="L66" s="128">
        <f t="shared" si="2"/>
        <v>0.7</v>
      </c>
      <c r="M66" s="135">
        <f>VLOOKUP(B66,'Election Results by State'!$B$3:$J$52,9,FALSE)</f>
        <v>236099.71875</v>
      </c>
      <c r="N66" s="141">
        <f t="shared" si="3"/>
        <v>70830</v>
      </c>
      <c r="O66" s="141">
        <f t="shared" si="4"/>
        <v>165270</v>
      </c>
      <c r="P66" s="141">
        <v>0</v>
      </c>
      <c r="Q66" s="135">
        <f t="shared" si="5"/>
        <v>236100</v>
      </c>
      <c r="R66" s="141">
        <f t="shared" si="6"/>
        <v>70830</v>
      </c>
      <c r="S66" s="141">
        <f t="shared" si="7"/>
        <v>29014</v>
      </c>
      <c r="T66" s="141">
        <f t="shared" si="8"/>
        <v>-16745</v>
      </c>
      <c r="U66" s="141">
        <f t="shared" si="9"/>
        <v>83099</v>
      </c>
      <c r="V66" s="92"/>
    </row>
    <row r="67" spans="1:22" s="93" customFormat="1" x14ac:dyDescent="0.2">
      <c r="A67" s="85" t="s">
        <v>91</v>
      </c>
      <c r="B67" s="85" t="s">
        <v>5</v>
      </c>
      <c r="C67" s="86" t="s">
        <v>133</v>
      </c>
      <c r="D67" s="87">
        <v>0</v>
      </c>
      <c r="E67" s="88">
        <v>139038</v>
      </c>
      <c r="F67" s="89">
        <f t="shared" ref="F67:F69" si="15">G67-SUM(D67:E67)</f>
        <v>32925</v>
      </c>
      <c r="G67" s="88">
        <v>171963</v>
      </c>
      <c r="H67" s="90">
        <v>0</v>
      </c>
      <c r="I67" s="91">
        <v>1</v>
      </c>
      <c r="J67" s="118">
        <v>0</v>
      </c>
      <c r="K67" s="128">
        <f t="shared" si="1"/>
        <v>0.7</v>
      </c>
      <c r="L67" s="128">
        <f t="shared" si="2"/>
        <v>0.7</v>
      </c>
      <c r="M67" s="135">
        <f>VLOOKUP(B67,'Election Results by State'!$B$3:$J$52,9,FALSE)</f>
        <v>236099.71875</v>
      </c>
      <c r="N67" s="141">
        <f t="shared" si="3"/>
        <v>70830</v>
      </c>
      <c r="O67" s="141">
        <f t="shared" si="4"/>
        <v>165270</v>
      </c>
      <c r="P67" s="141">
        <v>0</v>
      </c>
      <c r="Q67" s="135">
        <f t="shared" si="5"/>
        <v>236100</v>
      </c>
      <c r="R67" s="141">
        <f t="shared" si="6"/>
        <v>70830</v>
      </c>
      <c r="S67" s="141">
        <f t="shared" si="7"/>
        <v>26232</v>
      </c>
      <c r="T67" s="141">
        <f t="shared" si="8"/>
        <v>-32925</v>
      </c>
      <c r="U67" s="141">
        <f t="shared" si="9"/>
        <v>64137</v>
      </c>
      <c r="V67" s="92"/>
    </row>
    <row r="68" spans="1:22" s="93" customFormat="1" x14ac:dyDescent="0.2">
      <c r="A68" s="85" t="s">
        <v>91</v>
      </c>
      <c r="B68" s="85" t="s">
        <v>5</v>
      </c>
      <c r="C68" s="86" t="s">
        <v>151</v>
      </c>
      <c r="D68" s="87">
        <v>0</v>
      </c>
      <c r="E68" s="88">
        <v>117494</v>
      </c>
      <c r="F68" s="89">
        <f t="shared" si="15"/>
        <v>21732</v>
      </c>
      <c r="G68" s="88">
        <v>139226</v>
      </c>
      <c r="H68" s="90">
        <v>0</v>
      </c>
      <c r="I68" s="91">
        <v>1</v>
      </c>
      <c r="J68" s="118">
        <v>0</v>
      </c>
      <c r="K68" s="128">
        <f t="shared" ref="K68:K77" si="16">C$81</f>
        <v>0.7</v>
      </c>
      <c r="L68" s="128">
        <f t="shared" ref="L68:L77" si="17">C$82</f>
        <v>0.7</v>
      </c>
      <c r="M68" s="135">
        <f>VLOOKUP(B68,'Election Results by State'!$B$3:$J$52,9,FALSE)</f>
        <v>236099.71875</v>
      </c>
      <c r="N68" s="141">
        <f t="shared" ref="N68:N77" si="18">IF(G68&gt;0,IF(H68&gt;0,MAX(D68,ROUND(K68*M68,0)),MAX(F68,ROUND((1-L68)*(O68/L68),0))),D68)</f>
        <v>70830</v>
      </c>
      <c r="O68" s="141">
        <f t="shared" ref="O68:O77" si="19">IF(G68&gt;0,IF(I68&gt;0,MAX(E68,ROUND(L68*M68,0)),MAX(F68,ROUND((1-K68)*(N68/K68),0))),E68)</f>
        <v>165270</v>
      </c>
      <c r="P68" s="141">
        <v>0</v>
      </c>
      <c r="Q68" s="135">
        <f t="shared" ref="Q68:Q77" si="20">SUM(N68:P68)</f>
        <v>236100</v>
      </c>
      <c r="R68" s="141">
        <f t="shared" ref="R68:R77" si="21">N68-D68</f>
        <v>70830</v>
      </c>
      <c r="S68" s="141">
        <f t="shared" ref="S68:S77" si="22">O68-E68</f>
        <v>47776</v>
      </c>
      <c r="T68" s="141">
        <f t="shared" ref="T68:T77" si="23">P68-F68</f>
        <v>-21732</v>
      </c>
      <c r="U68" s="141">
        <f t="shared" ref="U68:U77" si="24">Q68-G68</f>
        <v>96874</v>
      </c>
      <c r="V68" s="92"/>
    </row>
    <row r="69" spans="1:22" s="93" customFormat="1" x14ac:dyDescent="0.2">
      <c r="A69" s="85" t="s">
        <v>91</v>
      </c>
      <c r="B69" s="85" t="s">
        <v>5</v>
      </c>
      <c r="C69" s="86" t="s">
        <v>152</v>
      </c>
      <c r="D69" s="87">
        <v>0</v>
      </c>
      <c r="E69" s="88">
        <v>166784</v>
      </c>
      <c r="F69" s="89">
        <f t="shared" si="15"/>
        <v>16390</v>
      </c>
      <c r="G69" s="88">
        <v>183174</v>
      </c>
      <c r="H69" s="90">
        <v>0</v>
      </c>
      <c r="I69" s="91">
        <v>1</v>
      </c>
      <c r="J69" s="118">
        <v>0</v>
      </c>
      <c r="K69" s="128">
        <f t="shared" si="16"/>
        <v>0.7</v>
      </c>
      <c r="L69" s="128">
        <f t="shared" si="17"/>
        <v>0.7</v>
      </c>
      <c r="M69" s="135">
        <f>VLOOKUP(B69,'Election Results by State'!$B$3:$J$52,9,FALSE)</f>
        <v>236099.71875</v>
      </c>
      <c r="N69" s="141">
        <f t="shared" si="18"/>
        <v>71479</v>
      </c>
      <c r="O69" s="141">
        <f t="shared" si="19"/>
        <v>166784</v>
      </c>
      <c r="P69" s="141">
        <v>0</v>
      </c>
      <c r="Q69" s="135">
        <f t="shared" si="20"/>
        <v>238263</v>
      </c>
      <c r="R69" s="141">
        <f t="shared" si="21"/>
        <v>71479</v>
      </c>
      <c r="S69" s="141">
        <f t="shared" si="22"/>
        <v>0</v>
      </c>
      <c r="T69" s="141">
        <f t="shared" si="23"/>
        <v>-16390</v>
      </c>
      <c r="U69" s="141">
        <f t="shared" si="24"/>
        <v>55089</v>
      </c>
      <c r="V69" s="92"/>
    </row>
    <row r="70" spans="1:22" s="50" customFormat="1" x14ac:dyDescent="0.2">
      <c r="A70" s="44" t="s">
        <v>92</v>
      </c>
      <c r="B70" s="44" t="s">
        <v>93</v>
      </c>
      <c r="C70" s="45" t="s">
        <v>107</v>
      </c>
      <c r="D70" s="46">
        <v>0</v>
      </c>
      <c r="E70" s="47">
        <v>0</v>
      </c>
      <c r="F70" s="67">
        <f t="shared" si="0"/>
        <v>0</v>
      </c>
      <c r="G70" s="47">
        <v>0</v>
      </c>
      <c r="H70" s="48">
        <v>0</v>
      </c>
      <c r="I70" s="49">
        <v>0</v>
      </c>
      <c r="J70" s="115">
        <v>0</v>
      </c>
      <c r="K70" s="123">
        <f t="shared" si="16"/>
        <v>0.7</v>
      </c>
      <c r="L70" s="123">
        <f t="shared" si="17"/>
        <v>0.7</v>
      </c>
      <c r="M70" s="132">
        <f>VLOOKUP(B70,'Election Results by State'!$B$3:$J$52,9,FALSE)</f>
        <v>263126.5</v>
      </c>
      <c r="N70" s="138">
        <f t="shared" si="18"/>
        <v>0</v>
      </c>
      <c r="O70" s="138">
        <f t="shared" si="19"/>
        <v>0</v>
      </c>
      <c r="P70" s="138">
        <v>0</v>
      </c>
      <c r="Q70" s="132">
        <f t="shared" si="20"/>
        <v>0</v>
      </c>
      <c r="R70" s="138">
        <f t="shared" si="21"/>
        <v>0</v>
      </c>
      <c r="S70" s="138">
        <f t="shared" si="22"/>
        <v>0</v>
      </c>
      <c r="T70" s="138">
        <f t="shared" si="23"/>
        <v>0</v>
      </c>
      <c r="U70" s="138">
        <f t="shared" si="24"/>
        <v>0</v>
      </c>
      <c r="V70" s="25"/>
    </row>
    <row r="71" spans="1:22" s="50" customFormat="1" x14ac:dyDescent="0.2">
      <c r="A71" s="44" t="s">
        <v>94</v>
      </c>
      <c r="B71" s="44" t="s">
        <v>95</v>
      </c>
      <c r="C71" s="45" t="s">
        <v>107</v>
      </c>
      <c r="D71" s="46">
        <v>0</v>
      </c>
      <c r="E71" s="47">
        <v>0</v>
      </c>
      <c r="F71" s="67">
        <f t="shared" si="0"/>
        <v>0</v>
      </c>
      <c r="G71" s="47">
        <v>0</v>
      </c>
      <c r="H71" s="48">
        <v>0</v>
      </c>
      <c r="I71" s="49">
        <v>0</v>
      </c>
      <c r="J71" s="115">
        <v>0</v>
      </c>
      <c r="K71" s="123">
        <f t="shared" si="16"/>
        <v>0.7</v>
      </c>
      <c r="L71" s="123">
        <f t="shared" si="17"/>
        <v>0.7</v>
      </c>
      <c r="M71" s="132">
        <f>VLOOKUP(B71,'Election Results by State'!$B$3:$J$52,9,FALSE)</f>
        <v>278230</v>
      </c>
      <c r="N71" s="138">
        <f t="shared" si="18"/>
        <v>0</v>
      </c>
      <c r="O71" s="138">
        <f t="shared" si="19"/>
        <v>0</v>
      </c>
      <c r="P71" s="138">
        <v>0</v>
      </c>
      <c r="Q71" s="132">
        <f t="shared" si="20"/>
        <v>0</v>
      </c>
      <c r="R71" s="138">
        <f t="shared" si="21"/>
        <v>0</v>
      </c>
      <c r="S71" s="138">
        <f t="shared" si="22"/>
        <v>0</v>
      </c>
      <c r="T71" s="138">
        <f t="shared" si="23"/>
        <v>0</v>
      </c>
      <c r="U71" s="138">
        <f t="shared" si="24"/>
        <v>0</v>
      </c>
      <c r="V71" s="25"/>
    </row>
    <row r="72" spans="1:22" s="93" customFormat="1" x14ac:dyDescent="0.2">
      <c r="A72" s="85" t="s">
        <v>96</v>
      </c>
      <c r="B72" s="85" t="s">
        <v>7</v>
      </c>
      <c r="C72" s="86" t="s">
        <v>143</v>
      </c>
      <c r="D72" s="87">
        <v>0</v>
      </c>
      <c r="E72" s="88">
        <v>198615</v>
      </c>
      <c r="F72" s="89">
        <f t="shared" si="0"/>
        <v>19107</v>
      </c>
      <c r="G72" s="88">
        <v>217722</v>
      </c>
      <c r="H72" s="90">
        <v>0</v>
      </c>
      <c r="I72" s="91">
        <v>1</v>
      </c>
      <c r="J72" s="118">
        <v>0</v>
      </c>
      <c r="K72" s="128">
        <f t="shared" si="16"/>
        <v>0.7</v>
      </c>
      <c r="L72" s="128">
        <f t="shared" si="17"/>
        <v>0.7</v>
      </c>
      <c r="M72" s="135">
        <f>VLOOKUP(B72,'Election Results by State'!$B$3:$J$52,9,FALSE)</f>
        <v>309523.40000000002</v>
      </c>
      <c r="N72" s="141">
        <f t="shared" si="18"/>
        <v>92857</v>
      </c>
      <c r="O72" s="141">
        <f t="shared" si="19"/>
        <v>216666</v>
      </c>
      <c r="P72" s="141">
        <v>0</v>
      </c>
      <c r="Q72" s="135">
        <f t="shared" si="20"/>
        <v>309523</v>
      </c>
      <c r="R72" s="141">
        <f t="shared" si="21"/>
        <v>92857</v>
      </c>
      <c r="S72" s="141">
        <f t="shared" si="22"/>
        <v>18051</v>
      </c>
      <c r="T72" s="141">
        <f t="shared" si="23"/>
        <v>-19107</v>
      </c>
      <c r="U72" s="141">
        <f t="shared" si="24"/>
        <v>91801</v>
      </c>
      <c r="V72" s="92"/>
    </row>
    <row r="73" spans="1:22" s="102" customFormat="1" x14ac:dyDescent="0.2">
      <c r="A73" s="94" t="s">
        <v>97</v>
      </c>
      <c r="B73" s="94" t="s">
        <v>98</v>
      </c>
      <c r="C73" s="95" t="s">
        <v>142</v>
      </c>
      <c r="D73" s="96">
        <v>0</v>
      </c>
      <c r="E73" s="97">
        <v>210187</v>
      </c>
      <c r="F73" s="98">
        <f t="shared" si="0"/>
        <v>84646</v>
      </c>
      <c r="G73" s="97">
        <v>294833</v>
      </c>
      <c r="H73" s="99">
        <v>0</v>
      </c>
      <c r="I73" s="100">
        <v>1</v>
      </c>
      <c r="J73" s="119">
        <v>0</v>
      </c>
      <c r="K73" s="129">
        <f t="shared" si="16"/>
        <v>0.7</v>
      </c>
      <c r="L73" s="129">
        <f t="shared" si="17"/>
        <v>0.7</v>
      </c>
      <c r="M73" s="136">
        <f>VLOOKUP(B73,'Election Results by State'!$B$3:$J$52,9,FALSE)</f>
        <v>310818.875</v>
      </c>
      <c r="N73" s="142">
        <f t="shared" si="18"/>
        <v>93246</v>
      </c>
      <c r="O73" s="142">
        <f t="shared" si="19"/>
        <v>217573</v>
      </c>
      <c r="P73" s="142">
        <v>0</v>
      </c>
      <c r="Q73" s="136">
        <f t="shared" si="20"/>
        <v>310819</v>
      </c>
      <c r="R73" s="142">
        <f t="shared" si="21"/>
        <v>93246</v>
      </c>
      <c r="S73" s="142">
        <f t="shared" si="22"/>
        <v>7386</v>
      </c>
      <c r="T73" s="142">
        <f t="shared" si="23"/>
        <v>-84646</v>
      </c>
      <c r="U73" s="142">
        <f t="shared" si="24"/>
        <v>15986</v>
      </c>
      <c r="V73" s="101"/>
    </row>
    <row r="74" spans="1:22" s="102" customFormat="1" x14ac:dyDescent="0.2">
      <c r="A74" s="94" t="s">
        <v>97</v>
      </c>
      <c r="B74" s="94" t="s">
        <v>98</v>
      </c>
      <c r="C74" s="95" t="s">
        <v>149</v>
      </c>
      <c r="D74" s="96">
        <v>0</v>
      </c>
      <c r="E74" s="97">
        <v>240567</v>
      </c>
      <c r="F74" s="98">
        <f t="shared" ref="F74" si="25">G74-SUM(D74:E74)</f>
        <v>0</v>
      </c>
      <c r="G74" s="97">
        <v>240567</v>
      </c>
      <c r="H74" s="99">
        <v>0</v>
      </c>
      <c r="I74" s="100">
        <v>1</v>
      </c>
      <c r="J74" s="119">
        <v>0</v>
      </c>
      <c r="K74" s="129">
        <f t="shared" si="16"/>
        <v>0.7</v>
      </c>
      <c r="L74" s="129">
        <f t="shared" si="17"/>
        <v>0.7</v>
      </c>
      <c r="M74" s="136">
        <f>VLOOKUP(B74,'Election Results by State'!$B$3:$J$52,9,FALSE)</f>
        <v>310818.875</v>
      </c>
      <c r="N74" s="142">
        <f t="shared" si="18"/>
        <v>103100</v>
      </c>
      <c r="O74" s="142">
        <f t="shared" si="19"/>
        <v>240567</v>
      </c>
      <c r="P74" s="142">
        <v>0</v>
      </c>
      <c r="Q74" s="136">
        <f t="shared" si="20"/>
        <v>343667</v>
      </c>
      <c r="R74" s="142">
        <f t="shared" si="21"/>
        <v>103100</v>
      </c>
      <c r="S74" s="142">
        <f t="shared" si="22"/>
        <v>0</v>
      </c>
      <c r="T74" s="142">
        <f t="shared" si="23"/>
        <v>0</v>
      </c>
      <c r="U74" s="142">
        <f t="shared" si="24"/>
        <v>103100</v>
      </c>
      <c r="V74" s="101"/>
    </row>
    <row r="75" spans="1:22" s="50" customFormat="1" x14ac:dyDescent="0.2">
      <c r="A75" s="44" t="s">
        <v>99</v>
      </c>
      <c r="B75" s="44" t="s">
        <v>100</v>
      </c>
      <c r="C75" s="45" t="s">
        <v>107</v>
      </c>
      <c r="D75" s="46">
        <v>0</v>
      </c>
      <c r="E75" s="47">
        <v>0</v>
      </c>
      <c r="F75" s="67">
        <f t="shared" si="0"/>
        <v>0</v>
      </c>
      <c r="G75" s="47">
        <v>0</v>
      </c>
      <c r="H75" s="48">
        <v>0</v>
      </c>
      <c r="I75" s="49">
        <v>0</v>
      </c>
      <c r="J75" s="115">
        <v>0</v>
      </c>
      <c r="K75" s="123">
        <f t="shared" si="16"/>
        <v>0.7</v>
      </c>
      <c r="L75" s="123">
        <f t="shared" si="17"/>
        <v>0.7</v>
      </c>
      <c r="M75" s="132">
        <f>VLOOKUP(B75,'Election Results by State'!$B$3:$J$52,9,FALSE)</f>
        <v>192663.66666666666</v>
      </c>
      <c r="N75" s="138">
        <f t="shared" si="18"/>
        <v>0</v>
      </c>
      <c r="O75" s="138">
        <f t="shared" si="19"/>
        <v>0</v>
      </c>
      <c r="P75" s="138">
        <v>0</v>
      </c>
      <c r="Q75" s="132">
        <f t="shared" si="20"/>
        <v>0</v>
      </c>
      <c r="R75" s="138">
        <f t="shared" si="21"/>
        <v>0</v>
      </c>
      <c r="S75" s="138">
        <f t="shared" si="22"/>
        <v>0</v>
      </c>
      <c r="T75" s="138">
        <f t="shared" si="23"/>
        <v>0</v>
      </c>
      <c r="U75" s="138">
        <f t="shared" si="24"/>
        <v>0</v>
      </c>
      <c r="V75" s="25"/>
    </row>
    <row r="76" spans="1:22" s="93" customFormat="1" x14ac:dyDescent="0.2">
      <c r="A76" s="85" t="s">
        <v>101</v>
      </c>
      <c r="B76" s="85" t="s">
        <v>11</v>
      </c>
      <c r="C76" s="86" t="s">
        <v>142</v>
      </c>
      <c r="D76" s="87">
        <v>0</v>
      </c>
      <c r="E76" s="88">
        <v>309116</v>
      </c>
      <c r="F76" s="89">
        <f t="shared" si="0"/>
        <v>8179</v>
      </c>
      <c r="G76" s="88">
        <v>317295</v>
      </c>
      <c r="H76" s="90">
        <v>0</v>
      </c>
      <c r="I76" s="91">
        <v>1</v>
      </c>
      <c r="J76" s="118">
        <v>0</v>
      </c>
      <c r="K76" s="128">
        <f t="shared" si="16"/>
        <v>0.7</v>
      </c>
      <c r="L76" s="128">
        <f t="shared" si="17"/>
        <v>0.7</v>
      </c>
      <c r="M76" s="135">
        <f>VLOOKUP(B76,'Election Results by State'!$B$3:$J$52,9,FALSE)</f>
        <v>281795</v>
      </c>
      <c r="N76" s="141">
        <f t="shared" si="18"/>
        <v>132478</v>
      </c>
      <c r="O76" s="141">
        <f t="shared" si="19"/>
        <v>309116</v>
      </c>
      <c r="P76" s="141">
        <v>0</v>
      </c>
      <c r="Q76" s="135">
        <f t="shared" si="20"/>
        <v>441594</v>
      </c>
      <c r="R76" s="141">
        <f t="shared" si="21"/>
        <v>132478</v>
      </c>
      <c r="S76" s="141">
        <f t="shared" si="22"/>
        <v>0</v>
      </c>
      <c r="T76" s="141">
        <f t="shared" si="23"/>
        <v>-8179</v>
      </c>
      <c r="U76" s="141">
        <f t="shared" si="24"/>
        <v>124299</v>
      </c>
      <c r="V76" s="92"/>
    </row>
    <row r="77" spans="1:22" s="50" customFormat="1" x14ac:dyDescent="0.2">
      <c r="A77" s="44" t="s">
        <v>102</v>
      </c>
      <c r="B77" s="44" t="s">
        <v>103</v>
      </c>
      <c r="C77" s="45" t="s">
        <v>107</v>
      </c>
      <c r="D77" s="46">
        <v>0</v>
      </c>
      <c r="E77" s="47">
        <v>0</v>
      </c>
      <c r="F77" s="67">
        <f t="shared" si="0"/>
        <v>0</v>
      </c>
      <c r="G77" s="47">
        <v>0</v>
      </c>
      <c r="H77" s="48">
        <v>0</v>
      </c>
      <c r="I77" s="49">
        <v>0</v>
      </c>
      <c r="J77" s="115">
        <v>0</v>
      </c>
      <c r="K77" s="123">
        <f t="shared" si="16"/>
        <v>0.7</v>
      </c>
      <c r="L77" s="123">
        <f t="shared" si="17"/>
        <v>0.7</v>
      </c>
      <c r="M77" s="132">
        <f>VLOOKUP(B77,'Election Results by State'!$B$3:$J$52,9,FALSE)</f>
        <v>205275</v>
      </c>
      <c r="N77" s="138">
        <f t="shared" si="18"/>
        <v>0</v>
      </c>
      <c r="O77" s="138">
        <f t="shared" si="19"/>
        <v>0</v>
      </c>
      <c r="P77" s="138">
        <v>0</v>
      </c>
      <c r="Q77" s="132">
        <f t="shared" si="20"/>
        <v>0</v>
      </c>
      <c r="R77" s="138">
        <f t="shared" si="21"/>
        <v>0</v>
      </c>
      <c r="S77" s="138">
        <f t="shared" si="22"/>
        <v>0</v>
      </c>
      <c r="T77" s="138">
        <f t="shared" si="23"/>
        <v>0</v>
      </c>
      <c r="U77" s="138">
        <f t="shared" si="24"/>
        <v>0</v>
      </c>
      <c r="V77" s="25"/>
    </row>
    <row r="79" spans="1:22" s="2" customFormat="1" x14ac:dyDescent="0.2">
      <c r="A79" s="5" t="s">
        <v>13</v>
      </c>
      <c r="B79" s="5"/>
      <c r="C79" s="24"/>
      <c r="D79" s="29">
        <f t="shared" ref="D79:J79" si="26">SUM(D3:D77)</f>
        <v>556838</v>
      </c>
      <c r="E79" s="28">
        <f t="shared" si="26"/>
        <v>6277554</v>
      </c>
      <c r="F79" s="61">
        <f t="shared" si="26"/>
        <v>843826</v>
      </c>
      <c r="G79" s="28">
        <f t="shared" si="26"/>
        <v>7678218</v>
      </c>
      <c r="H79" s="24">
        <f t="shared" si="26"/>
        <v>3</v>
      </c>
      <c r="I79" s="5">
        <f t="shared" si="26"/>
        <v>38</v>
      </c>
      <c r="J79" s="120">
        <f t="shared" si="26"/>
        <v>0</v>
      </c>
      <c r="K79" s="130"/>
      <c r="L79" s="130"/>
      <c r="M79" s="137"/>
      <c r="N79" s="28"/>
      <c r="O79" s="28"/>
      <c r="P79" s="28"/>
      <c r="Q79" s="137"/>
      <c r="R79" s="28"/>
      <c r="S79" s="28"/>
      <c r="T79" s="28"/>
      <c r="U79" s="28"/>
      <c r="V79" s="24"/>
    </row>
    <row r="81" spans="1:18" x14ac:dyDescent="0.2">
      <c r="A81" t="s">
        <v>168</v>
      </c>
      <c r="C81" s="110">
        <v>0.7</v>
      </c>
      <c r="F81" s="111"/>
      <c r="K81" s="131"/>
      <c r="N81" s="42"/>
      <c r="R81" s="42"/>
    </row>
    <row r="82" spans="1:18" x14ac:dyDescent="0.2">
      <c r="A82" t="s">
        <v>169</v>
      </c>
      <c r="C82" s="110">
        <f>C81</f>
        <v>0.7</v>
      </c>
      <c r="F82" s="111"/>
      <c r="K82" s="131"/>
      <c r="N82" s="42"/>
      <c r="R82" s="42"/>
    </row>
  </sheetData>
  <autoFilter ref="A2:J77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100232-E033-0D43-9F27-C3A75C443FFB}">
  <dimension ref="A3:F54"/>
  <sheetViews>
    <sheetView workbookViewId="0">
      <selection activeCell="F53" sqref="C4:F53"/>
    </sheetView>
  </sheetViews>
  <sheetFormatPr baseColWidth="10" defaultRowHeight="16" x14ac:dyDescent="0.2"/>
  <cols>
    <col min="1" max="1" width="16.5" bestFit="1" customWidth="1"/>
    <col min="2" max="2" width="5.6640625" bestFit="1" customWidth="1"/>
    <col min="3" max="3" width="11.6640625" style="3" bestFit="1" customWidth="1"/>
    <col min="4" max="4" width="12.33203125" style="3" bestFit="1" customWidth="1"/>
    <col min="5" max="5" width="12" style="3" bestFit="1" customWidth="1"/>
    <col min="6" max="6" width="11.83203125" style="3" bestFit="1" customWidth="1"/>
  </cols>
  <sheetData>
    <row r="3" spans="1:6" x14ac:dyDescent="0.2">
      <c r="A3" s="39" t="s">
        <v>0</v>
      </c>
      <c r="B3" s="39" t="s">
        <v>104</v>
      </c>
      <c r="C3" s="3" t="s">
        <v>170</v>
      </c>
      <c r="D3" s="3" t="s">
        <v>171</v>
      </c>
      <c r="E3" s="3" t="s">
        <v>172</v>
      </c>
      <c r="F3" s="3" t="s">
        <v>173</v>
      </c>
    </row>
    <row r="4" spans="1:6" x14ac:dyDescent="0.2">
      <c r="A4" t="s">
        <v>16</v>
      </c>
      <c r="B4" t="s">
        <v>17</v>
      </c>
      <c r="C4" s="3">
        <v>79290</v>
      </c>
      <c r="D4" s="3">
        <v>0</v>
      </c>
      <c r="E4" s="3">
        <v>-4153</v>
      </c>
      <c r="F4" s="3">
        <v>75137</v>
      </c>
    </row>
    <row r="5" spans="1:6" x14ac:dyDescent="0.2">
      <c r="A5" t="s">
        <v>18</v>
      </c>
      <c r="B5" t="s">
        <v>19</v>
      </c>
      <c r="C5" s="3">
        <v>0</v>
      </c>
      <c r="D5" s="3">
        <v>0</v>
      </c>
      <c r="E5" s="3">
        <v>0</v>
      </c>
      <c r="F5" s="3">
        <v>0</v>
      </c>
    </row>
    <row r="6" spans="1:6" x14ac:dyDescent="0.2">
      <c r="A6" t="s">
        <v>20</v>
      </c>
      <c r="B6" t="s">
        <v>3</v>
      </c>
      <c r="C6" s="3">
        <v>82846</v>
      </c>
      <c r="D6" s="3">
        <v>80263</v>
      </c>
      <c r="E6" s="3">
        <v>-19007</v>
      </c>
      <c r="F6" s="3">
        <v>144102</v>
      </c>
    </row>
    <row r="7" spans="1:6" x14ac:dyDescent="0.2">
      <c r="A7" t="s">
        <v>21</v>
      </c>
      <c r="B7" t="s">
        <v>22</v>
      </c>
      <c r="C7" s="3">
        <v>0</v>
      </c>
      <c r="D7" s="3">
        <v>0</v>
      </c>
      <c r="E7" s="3">
        <v>0</v>
      </c>
      <c r="F7" s="3">
        <v>0</v>
      </c>
    </row>
    <row r="8" spans="1:6" x14ac:dyDescent="0.2">
      <c r="A8" t="s">
        <v>23</v>
      </c>
      <c r="B8" t="s">
        <v>24</v>
      </c>
      <c r="C8" s="3">
        <v>664960</v>
      </c>
      <c r="D8" s="3">
        <v>222623</v>
      </c>
      <c r="E8" s="3">
        <v>-200681</v>
      </c>
      <c r="F8" s="3">
        <v>686902</v>
      </c>
    </row>
    <row r="9" spans="1:6" x14ac:dyDescent="0.2">
      <c r="A9" t="s">
        <v>25</v>
      </c>
      <c r="B9" t="s">
        <v>26</v>
      </c>
      <c r="C9" s="3">
        <v>0</v>
      </c>
      <c r="D9" s="3">
        <v>0</v>
      </c>
      <c r="E9" s="3">
        <v>0</v>
      </c>
      <c r="F9" s="3">
        <v>0</v>
      </c>
    </row>
    <row r="10" spans="1:6" x14ac:dyDescent="0.2">
      <c r="A10" t="s">
        <v>27</v>
      </c>
      <c r="B10" t="s">
        <v>28</v>
      </c>
      <c r="C10" s="3">
        <v>0</v>
      </c>
      <c r="D10" s="3">
        <v>0</v>
      </c>
      <c r="E10" s="3">
        <v>0</v>
      </c>
      <c r="F10" s="3">
        <v>0</v>
      </c>
    </row>
    <row r="11" spans="1:6" x14ac:dyDescent="0.2">
      <c r="A11" t="s">
        <v>29</v>
      </c>
      <c r="B11" t="s">
        <v>30</v>
      </c>
      <c r="C11" s="3">
        <v>0</v>
      </c>
      <c r="D11" s="3">
        <v>0</v>
      </c>
      <c r="E11" s="3">
        <v>0</v>
      </c>
      <c r="F11" s="3">
        <v>0</v>
      </c>
    </row>
    <row r="12" spans="1:6" x14ac:dyDescent="0.2">
      <c r="A12" t="s">
        <v>31</v>
      </c>
      <c r="B12" t="s">
        <v>10</v>
      </c>
      <c r="C12" s="3">
        <v>92982</v>
      </c>
      <c r="D12" s="3">
        <v>14298</v>
      </c>
      <c r="E12" s="3">
        <v>-165</v>
      </c>
      <c r="F12" s="3">
        <v>107115</v>
      </c>
    </row>
    <row r="13" spans="1:6" x14ac:dyDescent="0.2">
      <c r="A13" t="s">
        <v>32</v>
      </c>
      <c r="B13" t="s">
        <v>33</v>
      </c>
      <c r="C13" s="3">
        <v>118031</v>
      </c>
      <c r="D13" s="3">
        <v>84922</v>
      </c>
      <c r="E13" s="3">
        <v>-564</v>
      </c>
      <c r="F13" s="3">
        <v>202389</v>
      </c>
    </row>
    <row r="14" spans="1:6" x14ac:dyDescent="0.2">
      <c r="A14" t="s">
        <v>34</v>
      </c>
      <c r="B14" t="s">
        <v>35</v>
      </c>
      <c r="C14" s="3">
        <v>0</v>
      </c>
      <c r="D14" s="3">
        <v>0</v>
      </c>
      <c r="E14" s="3">
        <v>0</v>
      </c>
      <c r="F14" s="3">
        <v>0</v>
      </c>
    </row>
    <row r="15" spans="1:6" x14ac:dyDescent="0.2">
      <c r="A15" t="s">
        <v>36</v>
      </c>
      <c r="B15" t="s">
        <v>37</v>
      </c>
      <c r="C15" s="3">
        <v>0</v>
      </c>
      <c r="D15" s="3">
        <v>0</v>
      </c>
      <c r="E15" s="3">
        <v>0</v>
      </c>
      <c r="F15" s="3">
        <v>0</v>
      </c>
    </row>
    <row r="16" spans="1:6" x14ac:dyDescent="0.2">
      <c r="A16" t="s">
        <v>38</v>
      </c>
      <c r="B16" t="s">
        <v>9</v>
      </c>
      <c r="C16" s="3">
        <v>0</v>
      </c>
      <c r="D16" s="3">
        <v>0</v>
      </c>
      <c r="E16" s="3">
        <v>0</v>
      </c>
      <c r="F16" s="3">
        <v>0</v>
      </c>
    </row>
    <row r="17" spans="1:6" x14ac:dyDescent="0.2">
      <c r="A17" t="s">
        <v>39</v>
      </c>
      <c r="B17" t="s">
        <v>12</v>
      </c>
      <c r="C17" s="3">
        <v>0</v>
      </c>
      <c r="D17" s="3">
        <v>0</v>
      </c>
      <c r="E17" s="3">
        <v>0</v>
      </c>
      <c r="F17" s="3">
        <v>0</v>
      </c>
    </row>
    <row r="18" spans="1:6" x14ac:dyDescent="0.2">
      <c r="A18" t="s">
        <v>40</v>
      </c>
      <c r="B18" t="s">
        <v>41</v>
      </c>
      <c r="C18" s="3">
        <v>0</v>
      </c>
      <c r="D18" s="3">
        <v>0</v>
      </c>
      <c r="E18" s="3">
        <v>0</v>
      </c>
      <c r="F18" s="3">
        <v>0</v>
      </c>
    </row>
    <row r="19" spans="1:6" x14ac:dyDescent="0.2">
      <c r="A19" t="s">
        <v>42</v>
      </c>
      <c r="B19" t="s">
        <v>43</v>
      </c>
      <c r="C19" s="3">
        <v>0</v>
      </c>
      <c r="D19" s="3">
        <v>0</v>
      </c>
      <c r="E19" s="3">
        <v>0</v>
      </c>
      <c r="F19" s="3">
        <v>0</v>
      </c>
    </row>
    <row r="20" spans="1:6" x14ac:dyDescent="0.2">
      <c r="A20" t="s">
        <v>44</v>
      </c>
      <c r="B20" t="s">
        <v>45</v>
      </c>
      <c r="C20" s="3">
        <v>0</v>
      </c>
      <c r="D20" s="3">
        <v>0</v>
      </c>
      <c r="E20" s="3">
        <v>0</v>
      </c>
      <c r="F20" s="3">
        <v>0</v>
      </c>
    </row>
    <row r="21" spans="1:6" x14ac:dyDescent="0.2">
      <c r="A21" t="s">
        <v>46</v>
      </c>
      <c r="B21" t="s">
        <v>47</v>
      </c>
      <c r="C21" s="3">
        <v>81507</v>
      </c>
      <c r="D21" s="3">
        <v>0</v>
      </c>
      <c r="E21" s="3">
        <v>-45800</v>
      </c>
      <c r="F21" s="3">
        <v>35707</v>
      </c>
    </row>
    <row r="22" spans="1:6" x14ac:dyDescent="0.2">
      <c r="A22" t="s">
        <v>48</v>
      </c>
      <c r="B22" t="s">
        <v>49</v>
      </c>
      <c r="C22" s="3">
        <v>0</v>
      </c>
      <c r="D22" s="3">
        <v>0</v>
      </c>
      <c r="E22" s="3">
        <v>0</v>
      </c>
      <c r="F22" s="3">
        <v>0</v>
      </c>
    </row>
    <row r="23" spans="1:6" x14ac:dyDescent="0.2">
      <c r="A23" t="s">
        <v>50</v>
      </c>
      <c r="B23" t="s">
        <v>6</v>
      </c>
      <c r="C23" s="3">
        <v>0</v>
      </c>
      <c r="D23" s="3">
        <v>0</v>
      </c>
      <c r="E23" s="3">
        <v>0</v>
      </c>
      <c r="F23" s="3">
        <v>0</v>
      </c>
    </row>
    <row r="24" spans="1:6" x14ac:dyDescent="0.2">
      <c r="A24" t="s">
        <v>51</v>
      </c>
      <c r="B24" t="s">
        <v>52</v>
      </c>
      <c r="C24" s="3">
        <v>405638</v>
      </c>
      <c r="D24" s="3">
        <v>13693</v>
      </c>
      <c r="E24" s="3">
        <v>-241153</v>
      </c>
      <c r="F24" s="3">
        <v>178178</v>
      </c>
    </row>
    <row r="25" spans="1:6" x14ac:dyDescent="0.2">
      <c r="A25" t="s">
        <v>53</v>
      </c>
      <c r="B25" t="s">
        <v>4</v>
      </c>
      <c r="C25" s="3">
        <v>84823</v>
      </c>
      <c r="D25" s="3">
        <v>32565</v>
      </c>
      <c r="E25" s="3">
        <v>-30944</v>
      </c>
      <c r="F25" s="3">
        <v>86444</v>
      </c>
    </row>
    <row r="26" spans="1:6" x14ac:dyDescent="0.2">
      <c r="A26" t="s">
        <v>54</v>
      </c>
      <c r="B26" t="s">
        <v>55</v>
      </c>
      <c r="C26" s="3">
        <v>0</v>
      </c>
      <c r="D26" s="3">
        <v>0</v>
      </c>
      <c r="E26" s="3">
        <v>0</v>
      </c>
      <c r="F26" s="3">
        <v>0</v>
      </c>
    </row>
    <row r="27" spans="1:6" x14ac:dyDescent="0.2">
      <c r="A27" t="s">
        <v>56</v>
      </c>
      <c r="B27" t="s">
        <v>57</v>
      </c>
      <c r="C27" s="3">
        <v>71752</v>
      </c>
      <c r="D27" s="3">
        <v>8501</v>
      </c>
      <c r="E27" s="3">
        <v>-62458</v>
      </c>
      <c r="F27" s="3">
        <v>17795</v>
      </c>
    </row>
    <row r="28" spans="1:6" x14ac:dyDescent="0.2">
      <c r="A28" t="s">
        <v>58</v>
      </c>
      <c r="B28" t="s">
        <v>59</v>
      </c>
      <c r="C28" s="3">
        <v>0</v>
      </c>
      <c r="D28" s="3">
        <v>0</v>
      </c>
      <c r="E28" s="3">
        <v>0</v>
      </c>
      <c r="F28" s="3">
        <v>0</v>
      </c>
    </row>
    <row r="29" spans="1:6" x14ac:dyDescent="0.2">
      <c r="A29" t="s">
        <v>60</v>
      </c>
      <c r="B29" t="s">
        <v>61</v>
      </c>
      <c r="C29" s="3">
        <v>0</v>
      </c>
      <c r="D29" s="3">
        <v>0</v>
      </c>
      <c r="E29" s="3">
        <v>0</v>
      </c>
      <c r="F29" s="3">
        <v>0</v>
      </c>
    </row>
    <row r="30" spans="1:6" x14ac:dyDescent="0.2">
      <c r="A30" t="s">
        <v>62</v>
      </c>
      <c r="B30" t="s">
        <v>63</v>
      </c>
      <c r="C30" s="3">
        <v>0</v>
      </c>
      <c r="D30" s="3">
        <v>0</v>
      </c>
      <c r="E30" s="3">
        <v>0</v>
      </c>
      <c r="F30" s="3">
        <v>0</v>
      </c>
    </row>
    <row r="31" spans="1:6" x14ac:dyDescent="0.2">
      <c r="A31" t="s">
        <v>64</v>
      </c>
      <c r="B31" t="s">
        <v>65</v>
      </c>
      <c r="C31" s="3">
        <v>0</v>
      </c>
      <c r="D31" s="3">
        <v>0</v>
      </c>
      <c r="E31" s="3">
        <v>0</v>
      </c>
      <c r="F31" s="3">
        <v>0</v>
      </c>
    </row>
    <row r="32" spans="1:6" x14ac:dyDescent="0.2">
      <c r="A32" t="s">
        <v>66</v>
      </c>
      <c r="B32" t="s">
        <v>67</v>
      </c>
      <c r="C32" s="3">
        <v>0</v>
      </c>
      <c r="D32" s="3">
        <v>0</v>
      </c>
      <c r="E32" s="3">
        <v>0</v>
      </c>
      <c r="F32" s="3">
        <v>0</v>
      </c>
    </row>
    <row r="33" spans="1:6" x14ac:dyDescent="0.2">
      <c r="A33" t="s">
        <v>68</v>
      </c>
      <c r="B33" t="s">
        <v>69</v>
      </c>
      <c r="C33" s="3">
        <v>0</v>
      </c>
      <c r="D33" s="3">
        <v>0</v>
      </c>
      <c r="E33" s="3">
        <v>0</v>
      </c>
      <c r="F33" s="3">
        <v>0</v>
      </c>
    </row>
    <row r="34" spans="1:6" x14ac:dyDescent="0.2">
      <c r="A34" t="s">
        <v>70</v>
      </c>
      <c r="B34" t="s">
        <v>71</v>
      </c>
      <c r="C34" s="3">
        <v>0</v>
      </c>
      <c r="D34" s="3">
        <v>0</v>
      </c>
      <c r="E34" s="3">
        <v>0</v>
      </c>
      <c r="F34" s="3">
        <v>0</v>
      </c>
    </row>
    <row r="35" spans="1:6" x14ac:dyDescent="0.2">
      <c r="A35" t="s">
        <v>72</v>
      </c>
      <c r="B35" t="s">
        <v>73</v>
      </c>
      <c r="C35" s="3">
        <v>439929</v>
      </c>
      <c r="D35" s="3">
        <v>123999</v>
      </c>
      <c r="E35" s="3">
        <v>-227078</v>
      </c>
      <c r="F35" s="3">
        <v>336850</v>
      </c>
    </row>
    <row r="36" spans="1:6" x14ac:dyDescent="0.2">
      <c r="A36" t="s">
        <v>74</v>
      </c>
      <c r="B36" t="s">
        <v>2</v>
      </c>
      <c r="C36" s="3">
        <v>0</v>
      </c>
      <c r="D36" s="3">
        <v>0</v>
      </c>
      <c r="E36" s="3">
        <v>187901</v>
      </c>
      <c r="F36" s="3">
        <v>187901</v>
      </c>
    </row>
    <row r="37" spans="1:6" x14ac:dyDescent="0.2">
      <c r="A37" t="s">
        <v>75</v>
      </c>
      <c r="B37" t="s">
        <v>76</v>
      </c>
      <c r="C37" s="3">
        <v>0</v>
      </c>
      <c r="D37" s="3">
        <v>0</v>
      </c>
      <c r="E37" s="3">
        <v>0</v>
      </c>
      <c r="F37" s="3">
        <v>0</v>
      </c>
    </row>
    <row r="38" spans="1:6" x14ac:dyDescent="0.2">
      <c r="A38" t="s">
        <v>77</v>
      </c>
      <c r="B38" t="s">
        <v>8</v>
      </c>
      <c r="C38" s="3">
        <v>0</v>
      </c>
      <c r="D38" s="3">
        <v>0</v>
      </c>
      <c r="E38" s="3">
        <v>0</v>
      </c>
      <c r="F38" s="3">
        <v>0</v>
      </c>
    </row>
    <row r="39" spans="1:6" x14ac:dyDescent="0.2">
      <c r="A39" t="s">
        <v>78</v>
      </c>
      <c r="B39" t="s">
        <v>79</v>
      </c>
      <c r="C39" s="3">
        <v>0</v>
      </c>
      <c r="D39" s="3">
        <v>0</v>
      </c>
      <c r="E39" s="3">
        <v>0</v>
      </c>
      <c r="F39" s="3">
        <v>0</v>
      </c>
    </row>
    <row r="40" spans="1:6" x14ac:dyDescent="0.2">
      <c r="A40" t="s">
        <v>80</v>
      </c>
      <c r="B40" t="s">
        <v>81</v>
      </c>
      <c r="C40" s="3">
        <v>0</v>
      </c>
      <c r="D40" s="3">
        <v>0</v>
      </c>
      <c r="E40" s="3">
        <v>0</v>
      </c>
      <c r="F40" s="3">
        <v>0</v>
      </c>
    </row>
    <row r="41" spans="1:6" x14ac:dyDescent="0.2">
      <c r="A41" t="s">
        <v>82</v>
      </c>
      <c r="B41" t="s">
        <v>1</v>
      </c>
      <c r="C41" s="3">
        <v>99202</v>
      </c>
      <c r="D41" s="3">
        <v>0</v>
      </c>
      <c r="E41" s="3">
        <v>0</v>
      </c>
      <c r="F41" s="3">
        <v>99202</v>
      </c>
    </row>
    <row r="42" spans="1:6" x14ac:dyDescent="0.2">
      <c r="A42" t="s">
        <v>83</v>
      </c>
      <c r="B42" t="s">
        <v>84</v>
      </c>
      <c r="C42" s="3">
        <v>0</v>
      </c>
      <c r="D42" s="3">
        <v>0</v>
      </c>
      <c r="E42" s="3">
        <v>0</v>
      </c>
      <c r="F42" s="3">
        <v>0</v>
      </c>
    </row>
    <row r="43" spans="1:6" x14ac:dyDescent="0.2">
      <c r="A43" t="s">
        <v>85</v>
      </c>
      <c r="B43" t="s">
        <v>86</v>
      </c>
      <c r="C43" s="3">
        <v>0</v>
      </c>
      <c r="D43" s="3">
        <v>0</v>
      </c>
      <c r="E43" s="3">
        <v>0</v>
      </c>
      <c r="F43" s="3">
        <v>0</v>
      </c>
    </row>
    <row r="44" spans="1:6" x14ac:dyDescent="0.2">
      <c r="A44" t="s">
        <v>87</v>
      </c>
      <c r="B44" t="s">
        <v>88</v>
      </c>
      <c r="C44" s="3">
        <v>0</v>
      </c>
      <c r="D44" s="3">
        <v>0</v>
      </c>
      <c r="E44" s="3">
        <v>0</v>
      </c>
      <c r="F44" s="3">
        <v>0</v>
      </c>
    </row>
    <row r="45" spans="1:6" x14ac:dyDescent="0.2">
      <c r="A45" t="s">
        <v>89</v>
      </c>
      <c r="B45" t="s">
        <v>90</v>
      </c>
      <c r="C45" s="3">
        <v>0</v>
      </c>
      <c r="D45" s="3">
        <v>0</v>
      </c>
      <c r="E45" s="3">
        <v>0</v>
      </c>
      <c r="F45" s="3">
        <v>0</v>
      </c>
    </row>
    <row r="46" spans="1:6" x14ac:dyDescent="0.2">
      <c r="A46" t="s">
        <v>91</v>
      </c>
      <c r="B46" t="s">
        <v>5</v>
      </c>
      <c r="C46" s="3">
        <v>283969</v>
      </c>
      <c r="D46" s="3">
        <v>103022</v>
      </c>
      <c r="E46" s="3">
        <v>-87792</v>
      </c>
      <c r="F46" s="3">
        <v>299199</v>
      </c>
    </row>
    <row r="47" spans="1:6" x14ac:dyDescent="0.2">
      <c r="A47" t="s">
        <v>92</v>
      </c>
      <c r="B47" t="s">
        <v>93</v>
      </c>
      <c r="C47" s="3">
        <v>0</v>
      </c>
      <c r="D47" s="3">
        <v>0</v>
      </c>
      <c r="E47" s="3">
        <v>0</v>
      </c>
      <c r="F47" s="3">
        <v>0</v>
      </c>
    </row>
    <row r="48" spans="1:6" x14ac:dyDescent="0.2">
      <c r="A48" t="s">
        <v>94</v>
      </c>
      <c r="B48" t="s">
        <v>95</v>
      </c>
      <c r="C48" s="3">
        <v>0</v>
      </c>
      <c r="D48" s="3">
        <v>0</v>
      </c>
      <c r="E48" s="3">
        <v>0</v>
      </c>
      <c r="F48" s="3">
        <v>0</v>
      </c>
    </row>
    <row r="49" spans="1:6" x14ac:dyDescent="0.2">
      <c r="A49" t="s">
        <v>96</v>
      </c>
      <c r="B49" t="s">
        <v>7</v>
      </c>
      <c r="C49" s="3">
        <v>92857</v>
      </c>
      <c r="D49" s="3">
        <v>18051</v>
      </c>
      <c r="E49" s="3">
        <v>-19107</v>
      </c>
      <c r="F49" s="3">
        <v>91801</v>
      </c>
    </row>
    <row r="50" spans="1:6" x14ac:dyDescent="0.2">
      <c r="A50" t="s">
        <v>97</v>
      </c>
      <c r="B50" t="s">
        <v>98</v>
      </c>
      <c r="C50" s="3">
        <v>196346</v>
      </c>
      <c r="D50" s="3">
        <v>7386</v>
      </c>
      <c r="E50" s="3">
        <v>-84646</v>
      </c>
      <c r="F50" s="3">
        <v>119086</v>
      </c>
    </row>
    <row r="51" spans="1:6" x14ac:dyDescent="0.2">
      <c r="A51" t="s">
        <v>99</v>
      </c>
      <c r="B51" t="s">
        <v>100</v>
      </c>
      <c r="C51" s="3">
        <v>0</v>
      </c>
      <c r="D51" s="3">
        <v>0</v>
      </c>
      <c r="E51" s="3">
        <v>0</v>
      </c>
      <c r="F51" s="3">
        <v>0</v>
      </c>
    </row>
    <row r="52" spans="1:6" x14ac:dyDescent="0.2">
      <c r="A52" t="s">
        <v>101</v>
      </c>
      <c r="B52" t="s">
        <v>11</v>
      </c>
      <c r="C52" s="3">
        <v>132478</v>
      </c>
      <c r="D52" s="3">
        <v>0</v>
      </c>
      <c r="E52" s="3">
        <v>-8179</v>
      </c>
      <c r="F52" s="3">
        <v>124299</v>
      </c>
    </row>
    <row r="53" spans="1:6" x14ac:dyDescent="0.2">
      <c r="A53" t="s">
        <v>102</v>
      </c>
      <c r="B53" t="s">
        <v>103</v>
      </c>
      <c r="C53" s="3">
        <v>0</v>
      </c>
      <c r="D53" s="3">
        <v>0</v>
      </c>
      <c r="E53" s="3">
        <v>0</v>
      </c>
      <c r="F53" s="3">
        <v>0</v>
      </c>
    </row>
    <row r="54" spans="1:6" x14ac:dyDescent="0.2">
      <c r="A54" t="s">
        <v>118</v>
      </c>
      <c r="C54" s="3">
        <v>2926610</v>
      </c>
      <c r="D54" s="3">
        <v>709323</v>
      </c>
      <c r="E54" s="3">
        <v>-843826</v>
      </c>
      <c r="F54" s="3">
        <v>2792107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1867-4C5E-1B47-B789-7FC7B6F66E4A}">
  <dimension ref="A1:L51"/>
  <sheetViews>
    <sheetView tabSelected="1" topLeftCell="A21" workbookViewId="0">
      <selection activeCell="A52" sqref="A52:XFD57"/>
    </sheetView>
  </sheetViews>
  <sheetFormatPr baseColWidth="10" defaultRowHeight="16" x14ac:dyDescent="0.2"/>
  <cols>
    <col min="11" max="12" width="10.83203125" style="161"/>
  </cols>
  <sheetData>
    <row r="1" spans="1:12" x14ac:dyDescent="0.2">
      <c r="A1" t="s">
        <v>192</v>
      </c>
      <c r="B1" t="s">
        <v>191</v>
      </c>
      <c r="C1" t="s">
        <v>187</v>
      </c>
      <c r="D1" t="s">
        <v>188</v>
      </c>
      <c r="E1" t="s">
        <v>189</v>
      </c>
      <c r="F1" t="s">
        <v>190</v>
      </c>
      <c r="G1" t="s">
        <v>183</v>
      </c>
      <c r="H1" t="s">
        <v>184</v>
      </c>
      <c r="I1" t="s">
        <v>185</v>
      </c>
      <c r="J1" t="s">
        <v>186</v>
      </c>
      <c r="K1" s="161" t="s">
        <v>181</v>
      </c>
      <c r="L1" s="161" t="s">
        <v>182</v>
      </c>
    </row>
    <row r="2" spans="1:12" x14ac:dyDescent="0.2">
      <c r="A2" t="s">
        <v>16</v>
      </c>
      <c r="B2" t="s">
        <v>17</v>
      </c>
      <c r="C2">
        <v>1055027</v>
      </c>
      <c r="D2">
        <v>678687</v>
      </c>
      <c r="E2">
        <v>1318</v>
      </c>
      <c r="F2">
        <v>1735032</v>
      </c>
      <c r="G2">
        <v>6</v>
      </c>
      <c r="H2">
        <v>1</v>
      </c>
      <c r="I2">
        <v>0</v>
      </c>
      <c r="J2">
        <v>7</v>
      </c>
      <c r="K2" s="161">
        <v>0.60853577925770919</v>
      </c>
      <c r="L2" s="161">
        <v>0.8571428571428571</v>
      </c>
    </row>
    <row r="3" spans="1:12" x14ac:dyDescent="0.2">
      <c r="A3" t="s">
        <v>18</v>
      </c>
      <c r="B3" t="s">
        <v>19</v>
      </c>
      <c r="C3">
        <v>149779</v>
      </c>
      <c r="D3">
        <v>131199</v>
      </c>
      <c r="E3">
        <v>1188</v>
      </c>
      <c r="F3">
        <v>282166</v>
      </c>
      <c r="G3">
        <v>1</v>
      </c>
      <c r="H3">
        <v>0</v>
      </c>
      <c r="I3">
        <v>0</v>
      </c>
      <c r="J3">
        <v>1</v>
      </c>
      <c r="K3" s="161">
        <v>0.53306308678971304</v>
      </c>
      <c r="L3" s="161">
        <v>1</v>
      </c>
    </row>
    <row r="4" spans="1:12" x14ac:dyDescent="0.2">
      <c r="A4" t="s">
        <v>20</v>
      </c>
      <c r="B4" t="s">
        <v>3</v>
      </c>
      <c r="C4">
        <v>1222097</v>
      </c>
      <c r="D4">
        <v>1259456</v>
      </c>
      <c r="E4">
        <v>3819</v>
      </c>
      <c r="F4">
        <v>2485372</v>
      </c>
      <c r="G4">
        <v>4</v>
      </c>
      <c r="H4">
        <v>5</v>
      </c>
      <c r="I4">
        <v>0</v>
      </c>
      <c r="J4">
        <v>9</v>
      </c>
      <c r="K4" s="161">
        <v>0.49247265724326661</v>
      </c>
      <c r="L4" s="161">
        <v>0.44444444444444442</v>
      </c>
    </row>
    <row r="5" spans="1:12" x14ac:dyDescent="0.2">
      <c r="A5" t="s">
        <v>21</v>
      </c>
      <c r="B5" t="s">
        <v>22</v>
      </c>
      <c r="C5">
        <v>556339</v>
      </c>
      <c r="D5">
        <v>312978</v>
      </c>
      <c r="E5">
        <v>19841</v>
      </c>
      <c r="F5">
        <v>889158</v>
      </c>
      <c r="G5">
        <v>4</v>
      </c>
      <c r="H5">
        <v>0</v>
      </c>
      <c r="I5">
        <v>0</v>
      </c>
      <c r="J5">
        <v>4</v>
      </c>
      <c r="K5" s="161">
        <v>0.63997253015873379</v>
      </c>
      <c r="L5" s="161">
        <v>1</v>
      </c>
    </row>
    <row r="6" spans="1:12" x14ac:dyDescent="0.2">
      <c r="A6" t="s">
        <v>23</v>
      </c>
      <c r="B6" t="s">
        <v>24</v>
      </c>
      <c r="C6">
        <v>4638356</v>
      </c>
      <c r="D6">
        <v>8233068</v>
      </c>
      <c r="E6">
        <v>0</v>
      </c>
      <c r="F6">
        <v>12871424</v>
      </c>
      <c r="G6">
        <v>7</v>
      </c>
      <c r="H6">
        <v>46</v>
      </c>
      <c r="I6">
        <v>0</v>
      </c>
      <c r="J6">
        <v>53</v>
      </c>
      <c r="K6" s="161">
        <v>0.36036074951769126</v>
      </c>
      <c r="L6" s="161">
        <v>0.13207547169811321</v>
      </c>
    </row>
    <row r="7" spans="1:12" x14ac:dyDescent="0.2">
      <c r="A7" t="s">
        <v>25</v>
      </c>
      <c r="B7" t="s">
        <v>26</v>
      </c>
      <c r="C7">
        <v>1079772</v>
      </c>
      <c r="D7">
        <v>1343211</v>
      </c>
      <c r="E7">
        <v>90924</v>
      </c>
      <c r="F7">
        <v>2513907</v>
      </c>
      <c r="G7">
        <v>3</v>
      </c>
      <c r="H7">
        <v>4</v>
      </c>
      <c r="I7">
        <v>0</v>
      </c>
      <c r="J7">
        <v>7</v>
      </c>
      <c r="K7" s="161">
        <v>0.44563746423313744</v>
      </c>
      <c r="L7" s="161">
        <v>0.42857142857142855</v>
      </c>
    </row>
    <row r="8" spans="1:12" x14ac:dyDescent="0.2">
      <c r="A8" t="s">
        <v>27</v>
      </c>
      <c r="B8" t="s">
        <v>28</v>
      </c>
      <c r="C8">
        <v>512495</v>
      </c>
      <c r="D8">
        <v>808652</v>
      </c>
      <c r="E8">
        <v>58661</v>
      </c>
      <c r="F8">
        <v>1379808</v>
      </c>
      <c r="G8">
        <v>0</v>
      </c>
      <c r="H8">
        <v>5</v>
      </c>
      <c r="I8">
        <v>0</v>
      </c>
      <c r="J8">
        <v>5</v>
      </c>
      <c r="K8" s="161">
        <v>0.38791671176636666</v>
      </c>
      <c r="L8" s="161">
        <v>0</v>
      </c>
    </row>
    <row r="9" spans="1:12" x14ac:dyDescent="0.2">
      <c r="A9" t="s">
        <v>29</v>
      </c>
      <c r="B9" t="s">
        <v>30</v>
      </c>
      <c r="C9">
        <v>125384</v>
      </c>
      <c r="D9">
        <v>227353</v>
      </c>
      <c r="E9">
        <v>1077</v>
      </c>
      <c r="F9">
        <v>353814</v>
      </c>
      <c r="G9">
        <v>0</v>
      </c>
      <c r="H9">
        <v>1</v>
      </c>
      <c r="I9">
        <v>0</v>
      </c>
      <c r="J9">
        <v>1</v>
      </c>
      <c r="K9" s="161">
        <v>0.35546030045047727</v>
      </c>
      <c r="L9" s="161">
        <v>0</v>
      </c>
    </row>
    <row r="10" spans="1:12" x14ac:dyDescent="0.2">
      <c r="A10" t="s">
        <v>31</v>
      </c>
      <c r="B10" t="s">
        <v>10</v>
      </c>
      <c r="C10">
        <v>3768399</v>
      </c>
      <c r="D10">
        <v>3321526</v>
      </c>
      <c r="E10">
        <v>38666</v>
      </c>
      <c r="F10">
        <v>7128591</v>
      </c>
      <c r="G10">
        <v>14</v>
      </c>
      <c r="H10">
        <v>13</v>
      </c>
      <c r="I10">
        <v>0</v>
      </c>
      <c r="J10">
        <v>27</v>
      </c>
      <c r="K10" s="161">
        <v>0.53151464930870218</v>
      </c>
      <c r="L10" s="161">
        <v>0.51851851851851849</v>
      </c>
    </row>
    <row r="11" spans="1:12" x14ac:dyDescent="0.2">
      <c r="A11" t="s">
        <v>32</v>
      </c>
      <c r="B11" t="s">
        <v>33</v>
      </c>
      <c r="C11">
        <v>2105222</v>
      </c>
      <c r="D11">
        <v>1899391</v>
      </c>
      <c r="E11">
        <v>119</v>
      </c>
      <c r="F11">
        <v>4004732</v>
      </c>
      <c r="G11">
        <v>9</v>
      </c>
      <c r="H11">
        <v>5</v>
      </c>
      <c r="I11">
        <v>0</v>
      </c>
      <c r="J11">
        <v>14</v>
      </c>
      <c r="K11" s="161">
        <v>0.52569923735452095</v>
      </c>
      <c r="L11" s="161">
        <v>0.6428571428571429</v>
      </c>
    </row>
    <row r="12" spans="1:12" x14ac:dyDescent="0.2">
      <c r="A12" t="s">
        <v>34</v>
      </c>
      <c r="B12" t="s">
        <v>35</v>
      </c>
      <c r="C12">
        <v>87348</v>
      </c>
      <c r="D12">
        <v>287921</v>
      </c>
      <c r="E12">
        <v>23388</v>
      </c>
      <c r="F12">
        <v>398657</v>
      </c>
      <c r="G12">
        <v>0</v>
      </c>
      <c r="H12">
        <v>2</v>
      </c>
      <c r="I12">
        <v>0</v>
      </c>
      <c r="J12">
        <v>2</v>
      </c>
      <c r="K12" s="161">
        <v>0.23276103275250554</v>
      </c>
      <c r="L12" s="161">
        <v>0</v>
      </c>
    </row>
    <row r="13" spans="1:12" x14ac:dyDescent="0.2">
      <c r="A13" t="s">
        <v>36</v>
      </c>
      <c r="B13" t="s">
        <v>37</v>
      </c>
      <c r="C13">
        <v>367993</v>
      </c>
      <c r="D13">
        <v>207303</v>
      </c>
      <c r="E13">
        <v>20428</v>
      </c>
      <c r="F13">
        <v>595724</v>
      </c>
      <c r="G13">
        <v>2</v>
      </c>
      <c r="H13">
        <v>0</v>
      </c>
      <c r="I13">
        <v>0</v>
      </c>
      <c r="J13">
        <v>2</v>
      </c>
      <c r="K13" s="161">
        <v>0.63965854099454889</v>
      </c>
      <c r="L13" s="161">
        <v>1</v>
      </c>
    </row>
    <row r="14" spans="1:12" x14ac:dyDescent="0.2">
      <c r="A14" t="s">
        <v>38</v>
      </c>
      <c r="B14" t="s">
        <v>9</v>
      </c>
      <c r="C14">
        <v>1754449</v>
      </c>
      <c r="D14">
        <v>2757540</v>
      </c>
      <c r="E14">
        <v>27715</v>
      </c>
      <c r="F14">
        <v>4539704</v>
      </c>
      <c r="G14">
        <v>5</v>
      </c>
      <c r="H14">
        <v>13</v>
      </c>
      <c r="I14">
        <v>0</v>
      </c>
      <c r="J14">
        <v>18</v>
      </c>
      <c r="K14" s="161">
        <v>0.38884159513686756</v>
      </c>
      <c r="L14" s="161">
        <v>0.27777777777777779</v>
      </c>
    </row>
    <row r="15" spans="1:12" x14ac:dyDescent="0.2">
      <c r="A15" t="s">
        <v>39</v>
      </c>
      <c r="B15" t="s">
        <v>12</v>
      </c>
      <c r="C15">
        <v>1247978</v>
      </c>
      <c r="D15">
        <v>1000104</v>
      </c>
      <c r="E15">
        <v>8067</v>
      </c>
      <c r="F15">
        <v>2256149</v>
      </c>
      <c r="G15">
        <v>7</v>
      </c>
      <c r="H15">
        <v>2</v>
      </c>
      <c r="I15">
        <v>0</v>
      </c>
      <c r="J15">
        <v>9</v>
      </c>
      <c r="K15" s="161">
        <v>0.555130106464088</v>
      </c>
      <c r="L15" s="161">
        <v>0.77777777777777779</v>
      </c>
    </row>
    <row r="16" spans="1:12" x14ac:dyDescent="0.2">
      <c r="A16" t="s">
        <v>40</v>
      </c>
      <c r="B16" t="s">
        <v>41</v>
      </c>
      <c r="C16">
        <v>612338</v>
      </c>
      <c r="D16">
        <v>664676</v>
      </c>
      <c r="E16">
        <v>39428</v>
      </c>
      <c r="F16">
        <v>1316442</v>
      </c>
      <c r="G16">
        <v>1</v>
      </c>
      <c r="H16">
        <v>3</v>
      </c>
      <c r="I16">
        <v>0</v>
      </c>
      <c r="J16">
        <v>4</v>
      </c>
      <c r="K16" s="161">
        <v>0.4795076639723605</v>
      </c>
      <c r="L16" s="161">
        <v>0.25</v>
      </c>
    </row>
    <row r="17" spans="1:12" x14ac:dyDescent="0.2">
      <c r="A17" t="s">
        <v>42</v>
      </c>
      <c r="B17" t="s">
        <v>43</v>
      </c>
      <c r="C17">
        <v>563190</v>
      </c>
      <c r="D17">
        <v>464380</v>
      </c>
      <c r="E17">
        <v>22752</v>
      </c>
      <c r="F17">
        <v>1050322</v>
      </c>
      <c r="G17">
        <v>3</v>
      </c>
      <c r="H17">
        <v>1</v>
      </c>
      <c r="I17">
        <v>0</v>
      </c>
      <c r="J17">
        <v>4</v>
      </c>
      <c r="K17" s="161">
        <v>0.54807944957521137</v>
      </c>
      <c r="L17" s="161">
        <v>0.75</v>
      </c>
    </row>
    <row r="18" spans="1:12" x14ac:dyDescent="0.2">
      <c r="A18" t="s">
        <v>44</v>
      </c>
      <c r="B18" t="s">
        <v>45</v>
      </c>
      <c r="C18">
        <v>935304</v>
      </c>
      <c r="D18">
        <v>612977</v>
      </c>
      <c r="E18">
        <v>21517</v>
      </c>
      <c r="F18">
        <v>1569798</v>
      </c>
      <c r="G18">
        <v>5</v>
      </c>
      <c r="H18">
        <v>1</v>
      </c>
      <c r="I18">
        <v>0</v>
      </c>
      <c r="J18">
        <v>6</v>
      </c>
      <c r="K18" s="161">
        <v>0.60409189287991005</v>
      </c>
      <c r="L18" s="161">
        <v>0.83333333333333337</v>
      </c>
    </row>
    <row r="19" spans="1:12" x14ac:dyDescent="0.2">
      <c r="A19" t="s">
        <v>46</v>
      </c>
      <c r="B19" t="s">
        <v>47</v>
      </c>
      <c r="C19">
        <v>917222</v>
      </c>
      <c r="D19">
        <v>553184</v>
      </c>
      <c r="E19">
        <v>25894</v>
      </c>
      <c r="F19">
        <v>1496300</v>
      </c>
      <c r="G19">
        <v>5</v>
      </c>
      <c r="H19">
        <v>1</v>
      </c>
      <c r="I19">
        <v>0</v>
      </c>
      <c r="J19">
        <v>6</v>
      </c>
      <c r="K19" s="161">
        <v>0.62378825984115949</v>
      </c>
      <c r="L19" s="161">
        <v>0.83333333333333337</v>
      </c>
    </row>
    <row r="20" spans="1:12" x14ac:dyDescent="0.2">
      <c r="A20" t="s">
        <v>48</v>
      </c>
      <c r="B20" t="s">
        <v>49</v>
      </c>
      <c r="C20">
        <v>250119</v>
      </c>
      <c r="D20">
        <v>343635</v>
      </c>
      <c r="E20">
        <v>37580</v>
      </c>
      <c r="F20">
        <v>631334</v>
      </c>
      <c r="G20">
        <v>0</v>
      </c>
      <c r="H20">
        <v>2</v>
      </c>
      <c r="I20">
        <v>0</v>
      </c>
      <c r="J20">
        <v>2</v>
      </c>
      <c r="K20" s="161">
        <v>0.42125021473539548</v>
      </c>
      <c r="L20" s="161">
        <v>0</v>
      </c>
    </row>
    <row r="21" spans="1:12" x14ac:dyDescent="0.2">
      <c r="A21" t="s">
        <v>50</v>
      </c>
      <c r="B21" t="s">
        <v>6</v>
      </c>
      <c r="C21">
        <v>737906</v>
      </c>
      <c r="D21">
        <v>1493047</v>
      </c>
      <c r="E21">
        <v>55331</v>
      </c>
      <c r="F21">
        <v>2286284</v>
      </c>
      <c r="G21">
        <v>1</v>
      </c>
      <c r="H21">
        <v>7</v>
      </c>
      <c r="I21">
        <v>0</v>
      </c>
      <c r="J21">
        <v>8</v>
      </c>
      <c r="K21" s="161">
        <v>0.33075820064340217</v>
      </c>
      <c r="L21" s="161">
        <v>0.125</v>
      </c>
    </row>
    <row r="22" spans="1:12" x14ac:dyDescent="0.2">
      <c r="A22" t="s">
        <v>51</v>
      </c>
      <c r="B22" t="s">
        <v>52</v>
      </c>
      <c r="C22">
        <v>903591</v>
      </c>
      <c r="D22">
        <v>1957288</v>
      </c>
      <c r="E22">
        <v>69964</v>
      </c>
      <c r="F22">
        <v>2930843</v>
      </c>
      <c r="G22">
        <v>0</v>
      </c>
      <c r="H22">
        <v>9</v>
      </c>
      <c r="I22">
        <v>0</v>
      </c>
      <c r="J22">
        <v>9</v>
      </c>
      <c r="K22" s="161">
        <v>0.31584383680679962</v>
      </c>
      <c r="L22" s="161">
        <v>0</v>
      </c>
    </row>
    <row r="23" spans="1:12" x14ac:dyDescent="0.2">
      <c r="A23" t="s">
        <v>53</v>
      </c>
      <c r="B23" t="s">
        <v>4</v>
      </c>
      <c r="C23">
        <v>1938282</v>
      </c>
      <c r="D23">
        <v>2207568</v>
      </c>
      <c r="E23">
        <v>95297</v>
      </c>
      <c r="F23">
        <v>4241147</v>
      </c>
      <c r="G23">
        <v>6</v>
      </c>
      <c r="H23">
        <v>7</v>
      </c>
      <c r="I23">
        <v>1</v>
      </c>
      <c r="J23">
        <v>14</v>
      </c>
      <c r="K23" s="161">
        <v>0.46752342704149935</v>
      </c>
      <c r="L23" s="161">
        <v>0.46153846153846156</v>
      </c>
    </row>
    <row r="24" spans="1:12" x14ac:dyDescent="0.2">
      <c r="A24" t="s">
        <v>54</v>
      </c>
      <c r="B24" t="s">
        <v>55</v>
      </c>
      <c r="C24">
        <v>1125533</v>
      </c>
      <c r="D24">
        <v>1420769</v>
      </c>
      <c r="E24">
        <v>30694</v>
      </c>
      <c r="F24">
        <v>2576996</v>
      </c>
      <c r="G24">
        <v>3</v>
      </c>
      <c r="H24">
        <v>5</v>
      </c>
      <c r="I24">
        <v>0</v>
      </c>
      <c r="J24">
        <v>8</v>
      </c>
      <c r="K24" s="161">
        <v>0.44202651531515114</v>
      </c>
      <c r="L24" s="161">
        <v>0.375</v>
      </c>
    </row>
    <row r="25" spans="1:12" x14ac:dyDescent="0.2">
      <c r="A25" t="s">
        <v>56</v>
      </c>
      <c r="B25" t="s">
        <v>57</v>
      </c>
      <c r="C25">
        <v>542914</v>
      </c>
      <c r="D25">
        <v>407271</v>
      </c>
      <c r="E25">
        <v>6513</v>
      </c>
      <c r="F25">
        <v>956698</v>
      </c>
      <c r="G25">
        <v>3</v>
      </c>
      <c r="H25">
        <v>1</v>
      </c>
      <c r="I25">
        <v>0</v>
      </c>
      <c r="J25">
        <v>4</v>
      </c>
      <c r="K25" s="161">
        <v>0.5713771528702305</v>
      </c>
      <c r="L25" s="161">
        <v>0.75</v>
      </c>
    </row>
    <row r="26" spans="1:12" x14ac:dyDescent="0.2">
      <c r="A26" t="s">
        <v>58</v>
      </c>
      <c r="B26" t="s">
        <v>59</v>
      </c>
      <c r="C26">
        <v>1330975</v>
      </c>
      <c r="D26">
        <v>1027969</v>
      </c>
      <c r="E26">
        <v>59469</v>
      </c>
      <c r="F26">
        <v>2418413</v>
      </c>
      <c r="G26">
        <v>6</v>
      </c>
      <c r="H26">
        <v>2</v>
      </c>
      <c r="I26">
        <v>0</v>
      </c>
      <c r="J26">
        <v>8</v>
      </c>
      <c r="K26" s="161">
        <v>0.56422492437293981</v>
      </c>
      <c r="L26" s="161">
        <v>0.75</v>
      </c>
    </row>
    <row r="27" spans="1:12" x14ac:dyDescent="0.2">
      <c r="A27" t="s">
        <v>60</v>
      </c>
      <c r="B27" t="s">
        <v>61</v>
      </c>
      <c r="C27">
        <v>256661</v>
      </c>
      <c r="D27">
        <v>233284</v>
      </c>
      <c r="E27">
        <v>14476</v>
      </c>
      <c r="F27">
        <v>504421</v>
      </c>
      <c r="G27">
        <v>1</v>
      </c>
      <c r="H27">
        <v>0</v>
      </c>
      <c r="I27">
        <v>0</v>
      </c>
      <c r="J27">
        <v>1</v>
      </c>
      <c r="K27" s="161">
        <v>0.52385675943218113</v>
      </c>
      <c r="L27" s="161">
        <v>1</v>
      </c>
    </row>
    <row r="28" spans="1:12" x14ac:dyDescent="0.2">
      <c r="A28" t="s">
        <v>62</v>
      </c>
      <c r="B28" t="s">
        <v>63</v>
      </c>
      <c r="C28">
        <v>432077</v>
      </c>
      <c r="D28">
        <v>264493</v>
      </c>
      <c r="E28">
        <v>0</v>
      </c>
      <c r="F28">
        <v>696570</v>
      </c>
      <c r="G28">
        <v>3</v>
      </c>
      <c r="H28">
        <v>0</v>
      </c>
      <c r="I28">
        <v>0</v>
      </c>
      <c r="J28">
        <v>3</v>
      </c>
      <c r="K28" s="161">
        <v>0.62029228936072467</v>
      </c>
      <c r="L28" s="161">
        <v>1</v>
      </c>
    </row>
    <row r="29" spans="1:12" x14ac:dyDescent="0.2">
      <c r="A29" t="s">
        <v>64</v>
      </c>
      <c r="B29" t="s">
        <v>65</v>
      </c>
      <c r="C29">
        <v>439727</v>
      </c>
      <c r="D29">
        <v>491272</v>
      </c>
      <c r="E29">
        <v>29775</v>
      </c>
      <c r="F29">
        <v>960774</v>
      </c>
      <c r="G29">
        <v>1</v>
      </c>
      <c r="H29">
        <v>3</v>
      </c>
      <c r="I29">
        <v>0</v>
      </c>
      <c r="J29">
        <v>4</v>
      </c>
      <c r="K29" s="161">
        <v>0.47231737091017284</v>
      </c>
      <c r="L29" s="161">
        <v>0.25</v>
      </c>
    </row>
    <row r="30" spans="1:12" x14ac:dyDescent="0.2">
      <c r="A30" t="s">
        <v>66</v>
      </c>
      <c r="B30" t="s">
        <v>67</v>
      </c>
      <c r="C30">
        <v>248986</v>
      </c>
      <c r="D30">
        <v>311242</v>
      </c>
      <c r="E30">
        <v>10516</v>
      </c>
      <c r="F30">
        <v>570744</v>
      </c>
      <c r="G30">
        <v>0</v>
      </c>
      <c r="H30">
        <v>2</v>
      </c>
      <c r="I30">
        <v>0</v>
      </c>
      <c r="J30">
        <v>2</v>
      </c>
      <c r="K30" s="161">
        <v>0.44443690783038337</v>
      </c>
      <c r="L30" s="161">
        <v>0</v>
      </c>
    </row>
    <row r="31" spans="1:12" x14ac:dyDescent="0.2">
      <c r="A31" t="s">
        <v>68</v>
      </c>
      <c r="B31" t="s">
        <v>69</v>
      </c>
      <c r="C31">
        <v>1198664</v>
      </c>
      <c r="D31">
        <v>1856819</v>
      </c>
      <c r="E31">
        <v>43260</v>
      </c>
      <c r="F31">
        <v>3098743</v>
      </c>
      <c r="G31">
        <v>1</v>
      </c>
      <c r="H31">
        <v>11</v>
      </c>
      <c r="I31">
        <v>0</v>
      </c>
      <c r="J31">
        <v>12</v>
      </c>
      <c r="K31" s="161">
        <v>0.39229935169006014</v>
      </c>
      <c r="L31" s="161">
        <v>8.3333333333333329E-2</v>
      </c>
    </row>
    <row r="32" spans="1:12" x14ac:dyDescent="0.2">
      <c r="A32" t="s">
        <v>70</v>
      </c>
      <c r="B32" t="s">
        <v>71</v>
      </c>
      <c r="C32">
        <v>264701</v>
      </c>
      <c r="D32">
        <v>404026</v>
      </c>
      <c r="E32">
        <v>24584</v>
      </c>
      <c r="F32">
        <v>693311</v>
      </c>
      <c r="G32">
        <v>0</v>
      </c>
      <c r="H32">
        <v>3</v>
      </c>
      <c r="I32">
        <v>0</v>
      </c>
      <c r="J32">
        <v>3</v>
      </c>
      <c r="K32" s="161">
        <v>0.39582819296962735</v>
      </c>
      <c r="L32" s="161">
        <v>0</v>
      </c>
    </row>
    <row r="33" spans="1:12" x14ac:dyDescent="0.2">
      <c r="A33" t="s">
        <v>72</v>
      </c>
      <c r="B33" t="s">
        <v>73</v>
      </c>
      <c r="C33">
        <v>2079522</v>
      </c>
      <c r="D33">
        <v>3884565</v>
      </c>
      <c r="E33">
        <v>623648</v>
      </c>
      <c r="F33">
        <v>6587735</v>
      </c>
      <c r="G33">
        <v>6</v>
      </c>
      <c r="H33">
        <v>21</v>
      </c>
      <c r="I33">
        <v>0</v>
      </c>
      <c r="J33">
        <v>27</v>
      </c>
      <c r="K33" s="161">
        <v>0.34867398815610839</v>
      </c>
      <c r="L33" s="161">
        <v>0.22222222222222221</v>
      </c>
    </row>
    <row r="34" spans="1:12" x14ac:dyDescent="0.2">
      <c r="A34" t="s">
        <v>74</v>
      </c>
      <c r="B34" t="s">
        <v>2</v>
      </c>
      <c r="C34">
        <v>1803368</v>
      </c>
      <c r="D34">
        <v>1725505</v>
      </c>
      <c r="E34">
        <v>230143</v>
      </c>
      <c r="F34">
        <v>3759016</v>
      </c>
      <c r="G34">
        <v>10</v>
      </c>
      <c r="H34">
        <v>3</v>
      </c>
      <c r="I34">
        <v>0</v>
      </c>
      <c r="J34">
        <v>13</v>
      </c>
      <c r="K34" s="161">
        <v>0.51103227574355892</v>
      </c>
      <c r="L34" s="161">
        <v>0.76923076923076927</v>
      </c>
    </row>
    <row r="35" spans="1:12" x14ac:dyDescent="0.2">
      <c r="A35" t="s">
        <v>75</v>
      </c>
      <c r="B35" t="s">
        <v>76</v>
      </c>
      <c r="C35">
        <v>193568</v>
      </c>
      <c r="D35">
        <v>114377</v>
      </c>
      <c r="E35">
        <v>13587</v>
      </c>
      <c r="F35">
        <v>321532</v>
      </c>
      <c r="G35">
        <v>1</v>
      </c>
      <c r="H35">
        <v>0</v>
      </c>
      <c r="I35">
        <v>0</v>
      </c>
      <c r="J35">
        <v>1</v>
      </c>
      <c r="K35" s="161">
        <v>0.62857977885661398</v>
      </c>
      <c r="L35" s="161">
        <v>1</v>
      </c>
    </row>
    <row r="36" spans="1:12" x14ac:dyDescent="0.2">
      <c r="A36" t="s">
        <v>77</v>
      </c>
      <c r="B36" t="s">
        <v>8</v>
      </c>
      <c r="C36">
        <v>2291333</v>
      </c>
      <c r="D36">
        <v>2082684</v>
      </c>
      <c r="E36">
        <v>32341</v>
      </c>
      <c r="F36">
        <v>4406358</v>
      </c>
      <c r="G36">
        <v>12</v>
      </c>
      <c r="H36">
        <v>4</v>
      </c>
      <c r="I36">
        <v>0</v>
      </c>
      <c r="J36">
        <v>16</v>
      </c>
      <c r="K36" s="161">
        <v>0.52385095896975253</v>
      </c>
      <c r="L36" s="161">
        <v>0.75</v>
      </c>
    </row>
    <row r="37" spans="1:12" x14ac:dyDescent="0.2">
      <c r="A37" t="s">
        <v>78</v>
      </c>
      <c r="B37" t="s">
        <v>79</v>
      </c>
      <c r="C37">
        <v>730531</v>
      </c>
      <c r="D37">
        <v>428452</v>
      </c>
      <c r="E37">
        <v>19853</v>
      </c>
      <c r="F37">
        <v>1178836</v>
      </c>
      <c r="G37">
        <v>4</v>
      </c>
      <c r="H37">
        <v>1</v>
      </c>
      <c r="I37">
        <v>0</v>
      </c>
      <c r="J37">
        <v>5</v>
      </c>
      <c r="K37" s="161">
        <v>0.63032072083887336</v>
      </c>
      <c r="L37" s="161">
        <v>0.8</v>
      </c>
    </row>
    <row r="38" spans="1:12" x14ac:dyDescent="0.2">
      <c r="A38" t="s">
        <v>80</v>
      </c>
      <c r="B38" t="s">
        <v>81</v>
      </c>
      <c r="C38">
        <v>702531</v>
      </c>
      <c r="D38">
        <v>1061412</v>
      </c>
      <c r="E38">
        <v>83703</v>
      </c>
      <c r="F38">
        <v>1847646</v>
      </c>
      <c r="G38">
        <v>1</v>
      </c>
      <c r="H38">
        <v>4</v>
      </c>
      <c r="I38">
        <v>0</v>
      </c>
      <c r="J38">
        <v>5</v>
      </c>
      <c r="K38" s="161">
        <v>0.39827307344965229</v>
      </c>
      <c r="L38" s="161">
        <v>0.2</v>
      </c>
    </row>
    <row r="39" spans="1:12" x14ac:dyDescent="0.2">
      <c r="A39" t="s">
        <v>82</v>
      </c>
      <c r="B39" t="s">
        <v>1</v>
      </c>
      <c r="C39">
        <v>2305462</v>
      </c>
      <c r="D39">
        <v>2712665</v>
      </c>
      <c r="E39">
        <v>10950</v>
      </c>
      <c r="F39">
        <v>5029077</v>
      </c>
      <c r="G39">
        <v>9</v>
      </c>
      <c r="H39">
        <v>9</v>
      </c>
      <c r="I39">
        <v>0</v>
      </c>
      <c r="J39">
        <v>18</v>
      </c>
      <c r="K39" s="161">
        <v>0.45942679410066745</v>
      </c>
      <c r="L39" s="161">
        <v>0.5</v>
      </c>
    </row>
    <row r="40" spans="1:12" x14ac:dyDescent="0.2">
      <c r="A40" t="s">
        <v>83</v>
      </c>
      <c r="B40" t="s">
        <v>84</v>
      </c>
      <c r="C40">
        <v>129838</v>
      </c>
      <c r="D40">
        <v>242575</v>
      </c>
      <c r="E40">
        <v>867</v>
      </c>
      <c r="F40">
        <v>373280</v>
      </c>
      <c r="G40">
        <v>0</v>
      </c>
      <c r="H40">
        <v>2</v>
      </c>
      <c r="I40">
        <v>0</v>
      </c>
      <c r="J40">
        <v>2</v>
      </c>
      <c r="K40" s="161">
        <v>0.34863981654775744</v>
      </c>
      <c r="L40" s="161">
        <v>0</v>
      </c>
    </row>
    <row r="41" spans="1:12" x14ac:dyDescent="0.2">
      <c r="A41" t="s">
        <v>85</v>
      </c>
      <c r="B41" t="s">
        <v>86</v>
      </c>
      <c r="C41">
        <v>927494</v>
      </c>
      <c r="D41">
        <v>758340</v>
      </c>
      <c r="E41">
        <v>23458</v>
      </c>
      <c r="F41">
        <v>1709292</v>
      </c>
      <c r="G41">
        <v>5</v>
      </c>
      <c r="H41">
        <v>2</v>
      </c>
      <c r="I41">
        <v>0</v>
      </c>
      <c r="J41">
        <v>7</v>
      </c>
      <c r="K41" s="161">
        <v>0.55016923374424764</v>
      </c>
      <c r="L41" s="161">
        <v>0.7142857142857143</v>
      </c>
    </row>
    <row r="42" spans="1:12" x14ac:dyDescent="0.2">
      <c r="A42" t="s">
        <v>87</v>
      </c>
      <c r="B42" t="s">
        <v>88</v>
      </c>
      <c r="C42">
        <v>202695</v>
      </c>
      <c r="D42">
        <v>121033</v>
      </c>
      <c r="E42">
        <v>12237</v>
      </c>
      <c r="F42">
        <v>335965</v>
      </c>
      <c r="G42">
        <v>1</v>
      </c>
      <c r="H42">
        <v>0</v>
      </c>
      <c r="I42">
        <v>0</v>
      </c>
      <c r="J42">
        <v>1</v>
      </c>
      <c r="K42" s="161">
        <v>0.62612748974447685</v>
      </c>
      <c r="L42" s="161">
        <v>1</v>
      </c>
    </row>
    <row r="43" spans="1:12" x14ac:dyDescent="0.2">
      <c r="A43" t="s">
        <v>89</v>
      </c>
      <c r="B43" t="s">
        <v>90</v>
      </c>
      <c r="C43">
        <v>1279655</v>
      </c>
      <c r="D43">
        <v>846450</v>
      </c>
      <c r="E43">
        <v>33720</v>
      </c>
      <c r="F43">
        <v>2159825</v>
      </c>
      <c r="G43">
        <v>7</v>
      </c>
      <c r="H43">
        <v>2</v>
      </c>
      <c r="I43">
        <v>0</v>
      </c>
      <c r="J43">
        <v>9</v>
      </c>
      <c r="K43" s="161">
        <v>0.60187761187711797</v>
      </c>
      <c r="L43" s="161">
        <v>0.77777777777777779</v>
      </c>
    </row>
    <row r="44" spans="1:12" x14ac:dyDescent="0.2">
      <c r="A44" t="s">
        <v>91</v>
      </c>
      <c r="B44" t="s">
        <v>5</v>
      </c>
      <c r="C44">
        <v>4419328</v>
      </c>
      <c r="D44">
        <v>3955774</v>
      </c>
      <c r="E44">
        <v>126652</v>
      </c>
      <c r="F44">
        <v>8501754</v>
      </c>
      <c r="G44">
        <v>23</v>
      </c>
      <c r="H44">
        <v>13</v>
      </c>
      <c r="I44">
        <v>0</v>
      </c>
      <c r="J44">
        <v>36</v>
      </c>
      <c r="K44" s="161">
        <v>0.52767452862066633</v>
      </c>
      <c r="L44" s="161">
        <v>0.63888888888888884</v>
      </c>
    </row>
    <row r="45" spans="1:12" x14ac:dyDescent="0.2">
      <c r="A45" t="s">
        <v>92</v>
      </c>
      <c r="B45" t="s">
        <v>93</v>
      </c>
      <c r="C45">
        <v>617307</v>
      </c>
      <c r="D45">
        <v>374009</v>
      </c>
      <c r="E45">
        <v>61190</v>
      </c>
      <c r="F45">
        <v>1052506</v>
      </c>
      <c r="G45">
        <v>3</v>
      </c>
      <c r="H45">
        <v>1</v>
      </c>
      <c r="I45">
        <v>0</v>
      </c>
      <c r="J45">
        <v>4</v>
      </c>
      <c r="K45" s="161">
        <v>0.62271465405582072</v>
      </c>
      <c r="L45" s="161">
        <v>0.75</v>
      </c>
    </row>
    <row r="46" spans="1:12" x14ac:dyDescent="0.2">
      <c r="A46" t="s">
        <v>94</v>
      </c>
      <c r="B46" t="s">
        <v>95</v>
      </c>
      <c r="C46">
        <v>70705</v>
      </c>
      <c r="D46">
        <v>188547</v>
      </c>
      <c r="E46">
        <v>18978</v>
      </c>
      <c r="F46">
        <v>278230</v>
      </c>
      <c r="G46">
        <v>0</v>
      </c>
      <c r="H46">
        <v>1</v>
      </c>
      <c r="I46">
        <v>0</v>
      </c>
      <c r="J46">
        <v>1</v>
      </c>
      <c r="K46" s="161">
        <v>0.27272692206810362</v>
      </c>
      <c r="L46" s="161">
        <v>0</v>
      </c>
    </row>
    <row r="47" spans="1:12" x14ac:dyDescent="0.2">
      <c r="A47" t="s">
        <v>96</v>
      </c>
      <c r="B47" t="s">
        <v>7</v>
      </c>
      <c r="C47">
        <v>1501558</v>
      </c>
      <c r="D47">
        <v>1885112</v>
      </c>
      <c r="E47">
        <v>18087</v>
      </c>
      <c r="F47">
        <v>3404757</v>
      </c>
      <c r="G47">
        <v>4</v>
      </c>
      <c r="H47">
        <v>7</v>
      </c>
      <c r="I47">
        <v>0</v>
      </c>
      <c r="J47">
        <v>11</v>
      </c>
      <c r="K47" s="161">
        <v>0.44337298880611337</v>
      </c>
      <c r="L47" s="161">
        <v>0.36363636363636365</v>
      </c>
    </row>
    <row r="48" spans="1:12" x14ac:dyDescent="0.2">
      <c r="A48" t="s">
        <v>97</v>
      </c>
      <c r="B48" t="s">
        <v>98</v>
      </c>
      <c r="C48">
        <v>1096090</v>
      </c>
      <c r="D48">
        <v>1895979</v>
      </c>
      <c r="E48">
        <v>148968</v>
      </c>
      <c r="F48">
        <v>3141037</v>
      </c>
      <c r="G48">
        <v>3</v>
      </c>
      <c r="H48">
        <v>7</v>
      </c>
      <c r="I48">
        <v>0</v>
      </c>
      <c r="J48">
        <v>10</v>
      </c>
      <c r="K48" s="161">
        <v>0.36633179248205838</v>
      </c>
      <c r="L48" s="161">
        <v>0.3</v>
      </c>
    </row>
    <row r="49" spans="1:12" x14ac:dyDescent="0.2">
      <c r="A49" t="s">
        <v>99</v>
      </c>
      <c r="B49" t="s">
        <v>100</v>
      </c>
      <c r="C49">
        <v>337146</v>
      </c>
      <c r="D49">
        <v>234568</v>
      </c>
      <c r="E49">
        <v>6277</v>
      </c>
      <c r="F49">
        <v>577991</v>
      </c>
      <c r="G49">
        <v>3</v>
      </c>
      <c r="H49">
        <v>0</v>
      </c>
      <c r="I49">
        <v>0</v>
      </c>
      <c r="J49">
        <v>3</v>
      </c>
      <c r="K49" s="161">
        <v>0.58971093938577679</v>
      </c>
      <c r="L49" s="161">
        <v>1</v>
      </c>
    </row>
    <row r="50" spans="1:12" x14ac:dyDescent="0.2">
      <c r="A50" t="s">
        <v>101</v>
      </c>
      <c r="B50" t="s">
        <v>11</v>
      </c>
      <c r="C50">
        <v>1305442</v>
      </c>
      <c r="D50">
        <v>1367492</v>
      </c>
      <c r="E50">
        <v>23020</v>
      </c>
      <c r="F50">
        <v>2695954</v>
      </c>
      <c r="G50">
        <v>5</v>
      </c>
      <c r="H50">
        <v>3</v>
      </c>
      <c r="I50">
        <v>0</v>
      </c>
      <c r="J50">
        <v>8</v>
      </c>
      <c r="K50" s="161">
        <v>0.48839290457602019</v>
      </c>
      <c r="L50" s="161">
        <v>0.625</v>
      </c>
    </row>
    <row r="51" spans="1:12" x14ac:dyDescent="0.2">
      <c r="A51" t="s">
        <v>102</v>
      </c>
      <c r="B51" t="s">
        <v>103</v>
      </c>
      <c r="C51">
        <v>127963</v>
      </c>
      <c r="D51">
        <v>59903</v>
      </c>
      <c r="E51">
        <v>17409</v>
      </c>
      <c r="F51">
        <v>205275</v>
      </c>
      <c r="G51">
        <v>1</v>
      </c>
      <c r="H51">
        <v>0</v>
      </c>
      <c r="I51">
        <v>0</v>
      </c>
      <c r="J51">
        <v>1</v>
      </c>
      <c r="K51" s="161">
        <v>0.68113974854417514</v>
      </c>
      <c r="L51" s="16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Election Results by State</vt:lpstr>
      <vt:lpstr>Uncontested Races</vt:lpstr>
      <vt:lpstr>Uncontested by State PIVOT</vt:lpstr>
      <vt:lpstr>EXPORT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Alec Ramsay</cp:lastModifiedBy>
  <dcterms:created xsi:type="dcterms:W3CDTF">2017-04-24T23:24:49Z</dcterms:created>
  <dcterms:modified xsi:type="dcterms:W3CDTF">2020-12-28T15:17:07Z</dcterms:modified>
</cp:coreProperties>
</file>