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dev/ushouse/data/imputed/"/>
    </mc:Choice>
  </mc:AlternateContent>
  <xr:revisionPtr revIDLastSave="0" documentId="13_ncr:1_{967BB92F-9822-7F43-8F61-362563EC17AC}" xr6:coauthVersionLast="47" xr6:coauthVersionMax="47" xr10:uidLastSave="{00000000-0000-0000-0000-000000000000}"/>
  <bookViews>
    <workbookView xWindow="1220" yWindow="500" windowWidth="24380" windowHeight="15540" tabRatio="500" activeTab="1" xr2:uid="{00000000-000D-0000-FFFF-FFFF00000000}"/>
  </bookViews>
  <sheets>
    <sheet name="Election Results by State" sheetId="2" r:id="rId1"/>
    <sheet name="Uncontested Races" sheetId="3" r:id="rId2"/>
    <sheet name="Uncontested by State PIVOT" sheetId="6" r:id="rId3"/>
    <sheet name="EXPORT" sheetId="9" r:id="rId4"/>
  </sheets>
  <definedNames>
    <definedName name="_xlnm._FilterDatabase" localSheetId="0" hidden="1">'Election Results by State'!$A$2:$X$52</definedName>
    <definedName name="_xlnm._FilterDatabase" localSheetId="1" hidden="1">'Uncontested Races'!$A$2:$J$89</definedName>
  </definedNames>
  <calcPr calcId="191029"/>
  <pivotCaches>
    <pivotCache cacheId="2" r:id="rId5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" i="2" l="1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3" i="2"/>
  <c r="S5" i="2"/>
  <c r="O5" i="2"/>
  <c r="P5" i="2"/>
  <c r="W5" i="2"/>
  <c r="S7" i="2"/>
  <c r="O7" i="2"/>
  <c r="W7" i="2" s="1"/>
  <c r="P7" i="2"/>
  <c r="S11" i="2"/>
  <c r="O11" i="2"/>
  <c r="P11" i="2"/>
  <c r="W11" i="2"/>
  <c r="S12" i="2"/>
  <c r="O12" i="2"/>
  <c r="W12" i="2" s="1"/>
  <c r="P12" i="2"/>
  <c r="S15" i="2"/>
  <c r="O15" i="2"/>
  <c r="P15" i="2"/>
  <c r="W15" i="2"/>
  <c r="S16" i="2"/>
  <c r="O16" i="2"/>
  <c r="P16" i="2"/>
  <c r="S22" i="2"/>
  <c r="O22" i="2"/>
  <c r="P22" i="2"/>
  <c r="W22" i="2"/>
  <c r="S23" i="2"/>
  <c r="O23" i="2"/>
  <c r="W23" i="2" s="1"/>
  <c r="P23" i="2"/>
  <c r="S24" i="2"/>
  <c r="O24" i="2"/>
  <c r="P24" i="2"/>
  <c r="W24" i="2"/>
  <c r="S25" i="2"/>
  <c r="O25" i="2"/>
  <c r="P25" i="2"/>
  <c r="W25" i="2" s="1"/>
  <c r="S27" i="2"/>
  <c r="O27" i="2"/>
  <c r="P27" i="2"/>
  <c r="W27" i="2"/>
  <c r="S32" i="2"/>
  <c r="O32" i="2"/>
  <c r="P32" i="2"/>
  <c r="W32" i="2" s="1"/>
  <c r="S34" i="2"/>
  <c r="O34" i="2"/>
  <c r="P34" i="2"/>
  <c r="W34" i="2"/>
  <c r="S35" i="2"/>
  <c r="O35" i="2"/>
  <c r="P35" i="2"/>
  <c r="W35" i="2" s="1"/>
  <c r="S37" i="2"/>
  <c r="O37" i="2"/>
  <c r="P37" i="2"/>
  <c r="W37" i="2"/>
  <c r="S40" i="2"/>
  <c r="O40" i="2"/>
  <c r="W40" i="2" s="1"/>
  <c r="P40" i="2"/>
  <c r="S44" i="2"/>
  <c r="O44" i="2"/>
  <c r="P44" i="2"/>
  <c r="W44" i="2"/>
  <c r="S45" i="2"/>
  <c r="O45" i="2"/>
  <c r="W45" i="2" s="1"/>
  <c r="P45" i="2"/>
  <c r="S48" i="2"/>
  <c r="O48" i="2"/>
  <c r="W48" i="2" s="1"/>
  <c r="P48" i="2"/>
  <c r="S49" i="2"/>
  <c r="O49" i="2"/>
  <c r="W49" i="2" s="1"/>
  <c r="P49" i="2"/>
  <c r="S51" i="2"/>
  <c r="O51" i="2"/>
  <c r="W51" i="2" s="1"/>
  <c r="P51" i="2"/>
  <c r="O3" i="2"/>
  <c r="P3" i="2"/>
  <c r="S3" i="2"/>
  <c r="O6" i="2"/>
  <c r="P6" i="2"/>
  <c r="W6" i="2"/>
  <c r="S6" i="2"/>
  <c r="O8" i="2"/>
  <c r="W8" i="2" s="1"/>
  <c r="P8" i="2"/>
  <c r="S8" i="2"/>
  <c r="O9" i="2"/>
  <c r="P9" i="2"/>
  <c r="S9" i="2"/>
  <c r="O13" i="2"/>
  <c r="P13" i="2"/>
  <c r="S13" i="2"/>
  <c r="O14" i="2"/>
  <c r="P14" i="2"/>
  <c r="W14" i="2"/>
  <c r="S14" i="2"/>
  <c r="O17" i="2"/>
  <c r="W17" i="2" s="1"/>
  <c r="P17" i="2"/>
  <c r="S17" i="2"/>
  <c r="O18" i="2"/>
  <c r="W18" i="2" s="1"/>
  <c r="P18" i="2"/>
  <c r="S18" i="2"/>
  <c r="O19" i="2"/>
  <c r="P19" i="2"/>
  <c r="S19" i="2"/>
  <c r="O20" i="2"/>
  <c r="P20" i="2"/>
  <c r="S20" i="2"/>
  <c r="O21" i="2"/>
  <c r="P21" i="2"/>
  <c r="S21" i="2"/>
  <c r="O26" i="2"/>
  <c r="W26" i="2" s="1"/>
  <c r="P26" i="2"/>
  <c r="S26" i="2"/>
  <c r="O29" i="2"/>
  <c r="P29" i="2"/>
  <c r="S29" i="2"/>
  <c r="O30" i="2"/>
  <c r="W30" i="2" s="1"/>
  <c r="P30" i="2"/>
  <c r="S30" i="2"/>
  <c r="O31" i="2"/>
  <c r="P31" i="2"/>
  <c r="S31" i="2"/>
  <c r="O33" i="2"/>
  <c r="P33" i="2"/>
  <c r="S33" i="2"/>
  <c r="O38" i="2"/>
  <c r="P38" i="2"/>
  <c r="W38" i="2" s="1"/>
  <c r="S38" i="2"/>
  <c r="O39" i="2"/>
  <c r="P39" i="2"/>
  <c r="S39" i="2"/>
  <c r="O41" i="2"/>
  <c r="P41" i="2"/>
  <c r="S41" i="2"/>
  <c r="O42" i="2"/>
  <c r="W42" i="2" s="1"/>
  <c r="P42" i="2"/>
  <c r="S42" i="2"/>
  <c r="O46" i="2"/>
  <c r="P46" i="2"/>
  <c r="W46" i="2" s="1"/>
  <c r="S46" i="2"/>
  <c r="O50" i="2"/>
  <c r="W50" i="2" s="1"/>
  <c r="P50" i="2"/>
  <c r="S50" i="2"/>
  <c r="O4" i="2"/>
  <c r="O10" i="2"/>
  <c r="W10" i="2" s="1"/>
  <c r="O28" i="2"/>
  <c r="W28" i="2" s="1"/>
  <c r="O36" i="2"/>
  <c r="W36" i="2" s="1"/>
  <c r="O43" i="2"/>
  <c r="O47" i="2"/>
  <c r="O52" i="2"/>
  <c r="P4" i="2"/>
  <c r="P10" i="2"/>
  <c r="P28" i="2"/>
  <c r="P36" i="2"/>
  <c r="P43" i="2"/>
  <c r="P47" i="2"/>
  <c r="P52" i="2"/>
  <c r="W52" i="2" s="1"/>
  <c r="V54" i="2"/>
  <c r="S4" i="2"/>
  <c r="S10" i="2"/>
  <c r="S28" i="2"/>
  <c r="S36" i="2"/>
  <c r="S43" i="2"/>
  <c r="S47" i="2"/>
  <c r="S52" i="2"/>
  <c r="W47" i="2"/>
  <c r="W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E3" i="2"/>
  <c r="Q3" i="2" s="1"/>
  <c r="E4" i="2"/>
  <c r="Q4" i="2" s="1"/>
  <c r="E5" i="2"/>
  <c r="Q5" i="2" s="1"/>
  <c r="E6" i="2"/>
  <c r="Q6" i="2" s="1"/>
  <c r="E7" i="2"/>
  <c r="Q7" i="2" s="1"/>
  <c r="E8" i="2"/>
  <c r="Q8" i="2" s="1"/>
  <c r="E9" i="2"/>
  <c r="Q9" i="2" s="1"/>
  <c r="E10" i="2"/>
  <c r="Q10" i="2" s="1"/>
  <c r="E11" i="2"/>
  <c r="Q11" i="2"/>
  <c r="E12" i="2"/>
  <c r="Q12" i="2" s="1"/>
  <c r="E13" i="2"/>
  <c r="Q13" i="2" s="1"/>
  <c r="E14" i="2"/>
  <c r="Q14" i="2" s="1"/>
  <c r="E15" i="2"/>
  <c r="Q15" i="2"/>
  <c r="E16" i="2"/>
  <c r="Q16" i="2" s="1"/>
  <c r="E17" i="2"/>
  <c r="Q17" i="2" s="1"/>
  <c r="E18" i="2"/>
  <c r="Q18" i="2" s="1"/>
  <c r="E19" i="2"/>
  <c r="Q19" i="2" s="1"/>
  <c r="E20" i="2"/>
  <c r="Q20" i="2" s="1"/>
  <c r="E21" i="2"/>
  <c r="Q21" i="2" s="1"/>
  <c r="E22" i="2"/>
  <c r="Q22" i="2" s="1"/>
  <c r="E23" i="2"/>
  <c r="Q23" i="2"/>
  <c r="E24" i="2"/>
  <c r="Q24" i="2" s="1"/>
  <c r="E25" i="2"/>
  <c r="Q25" i="2" s="1"/>
  <c r="E26" i="2"/>
  <c r="Q26" i="2" s="1"/>
  <c r="E27" i="2"/>
  <c r="Q27" i="2" s="1"/>
  <c r="E28" i="2"/>
  <c r="Q28" i="2" s="1"/>
  <c r="E29" i="2"/>
  <c r="Q29" i="2" s="1"/>
  <c r="E30" i="2"/>
  <c r="Q30" i="2" s="1"/>
  <c r="E31" i="2"/>
  <c r="Q31" i="2" s="1"/>
  <c r="E32" i="2"/>
  <c r="Q32" i="2" s="1"/>
  <c r="E33" i="2"/>
  <c r="Q33" i="2" s="1"/>
  <c r="E34" i="2"/>
  <c r="Q34" i="2" s="1"/>
  <c r="E35" i="2"/>
  <c r="Q35" i="2"/>
  <c r="E36" i="2"/>
  <c r="Q36" i="2"/>
  <c r="E37" i="2"/>
  <c r="Q37" i="2" s="1"/>
  <c r="E38" i="2"/>
  <c r="Q38" i="2" s="1"/>
  <c r="E39" i="2"/>
  <c r="Q39" i="2"/>
  <c r="E40" i="2"/>
  <c r="Q40" i="2"/>
  <c r="E41" i="2"/>
  <c r="Q41" i="2" s="1"/>
  <c r="E42" i="2"/>
  <c r="Q42" i="2" s="1"/>
  <c r="E43" i="2"/>
  <c r="Q43" i="2"/>
  <c r="E44" i="2"/>
  <c r="Q44" i="2"/>
  <c r="E45" i="2"/>
  <c r="Q45" i="2" s="1"/>
  <c r="E46" i="2"/>
  <c r="Q46" i="2" s="1"/>
  <c r="E47" i="2"/>
  <c r="Q47" i="2"/>
  <c r="E48" i="2"/>
  <c r="Q48" i="2"/>
  <c r="E49" i="2"/>
  <c r="Q49" i="2" s="1"/>
  <c r="E50" i="2"/>
  <c r="Q50" i="2" s="1"/>
  <c r="E51" i="2"/>
  <c r="Q51" i="2"/>
  <c r="E52" i="2"/>
  <c r="Q52" i="2"/>
  <c r="J11" i="2"/>
  <c r="M26" i="3"/>
  <c r="T26" i="3"/>
  <c r="M25" i="3"/>
  <c r="T25" i="3"/>
  <c r="M24" i="3"/>
  <c r="T24" i="3"/>
  <c r="M21" i="3"/>
  <c r="T21" i="3"/>
  <c r="M20" i="3"/>
  <c r="T20" i="3"/>
  <c r="N89" i="3"/>
  <c r="R89" i="3" s="1"/>
  <c r="O89" i="3"/>
  <c r="S89" i="3" s="1"/>
  <c r="J51" i="2"/>
  <c r="M88" i="3"/>
  <c r="N87" i="3"/>
  <c r="R87" i="3" s="1"/>
  <c r="O87" i="3"/>
  <c r="S87" i="3" s="1"/>
  <c r="N86" i="3"/>
  <c r="R86" i="3" s="1"/>
  <c r="O86" i="3"/>
  <c r="J48" i="2"/>
  <c r="M84" i="3" s="1"/>
  <c r="M85" i="3"/>
  <c r="N82" i="3"/>
  <c r="R82" i="3" s="1"/>
  <c r="O82" i="3"/>
  <c r="N81" i="3"/>
  <c r="R81" i="3" s="1"/>
  <c r="O81" i="3"/>
  <c r="Q81" i="3"/>
  <c r="U81" i="3" s="1"/>
  <c r="S81" i="3"/>
  <c r="J45" i="2"/>
  <c r="M78" i="3" s="1"/>
  <c r="M80" i="3"/>
  <c r="T80" i="3"/>
  <c r="M79" i="3"/>
  <c r="M77" i="3"/>
  <c r="M76" i="3"/>
  <c r="M75" i="3"/>
  <c r="N74" i="3"/>
  <c r="R74" i="3" s="1"/>
  <c r="O74" i="3"/>
  <c r="S74" i="3" s="1"/>
  <c r="T74" i="3"/>
  <c r="N73" i="3"/>
  <c r="O73" i="3"/>
  <c r="Q73" i="3" s="1"/>
  <c r="U73" i="3"/>
  <c r="R73" i="3"/>
  <c r="J42" i="2"/>
  <c r="M72" i="3"/>
  <c r="M71" i="3"/>
  <c r="J41" i="2"/>
  <c r="M70" i="3"/>
  <c r="J40" i="2"/>
  <c r="M69" i="3" s="1"/>
  <c r="N67" i="3"/>
  <c r="R67" i="3" s="1"/>
  <c r="O67" i="3"/>
  <c r="S67" i="3" s="1"/>
  <c r="T67" i="3"/>
  <c r="N66" i="3"/>
  <c r="R66" i="3" s="1"/>
  <c r="O66" i="3"/>
  <c r="S66" i="3"/>
  <c r="N65" i="3"/>
  <c r="O65" i="3"/>
  <c r="Q65" i="3" s="1"/>
  <c r="U65" i="3" s="1"/>
  <c r="R65" i="3"/>
  <c r="N64" i="3"/>
  <c r="O64" i="3"/>
  <c r="S64" i="3" s="1"/>
  <c r="Q64" i="3"/>
  <c r="U64" i="3" s="1"/>
  <c r="T64" i="3"/>
  <c r="R64" i="3"/>
  <c r="J35" i="2"/>
  <c r="M63" i="3" s="1"/>
  <c r="J34" i="2"/>
  <c r="M59" i="3" s="1"/>
  <c r="M60" i="3"/>
  <c r="T60" i="3"/>
  <c r="M58" i="3"/>
  <c r="N57" i="3"/>
  <c r="O57" i="3"/>
  <c r="S57" i="3" s="1"/>
  <c r="T57" i="3"/>
  <c r="R57" i="3"/>
  <c r="J32" i="2"/>
  <c r="M56" i="3" s="1"/>
  <c r="N54" i="3"/>
  <c r="O54" i="3"/>
  <c r="S54" i="3" s="1"/>
  <c r="R54" i="3"/>
  <c r="N53" i="3"/>
  <c r="Q53" i="3" s="1"/>
  <c r="U53" i="3" s="1"/>
  <c r="O53" i="3"/>
  <c r="S53" i="3" s="1"/>
  <c r="N52" i="3"/>
  <c r="O52" i="3"/>
  <c r="S52" i="3"/>
  <c r="N51" i="3"/>
  <c r="R51" i="3" s="1"/>
  <c r="O51" i="3"/>
  <c r="S51" i="3" s="1"/>
  <c r="N50" i="3"/>
  <c r="R50" i="3" s="1"/>
  <c r="O50" i="3"/>
  <c r="S50" i="3" s="1"/>
  <c r="J26" i="2"/>
  <c r="M49" i="3"/>
  <c r="N48" i="3"/>
  <c r="R48" i="3" s="1"/>
  <c r="O48" i="3"/>
  <c r="S48" i="3" s="1"/>
  <c r="J24" i="2"/>
  <c r="M46" i="3" s="1"/>
  <c r="M47" i="3"/>
  <c r="J23" i="2"/>
  <c r="M39" i="3" s="1"/>
  <c r="M44" i="3"/>
  <c r="M43" i="3"/>
  <c r="M42" i="3"/>
  <c r="M41" i="3"/>
  <c r="M40" i="3"/>
  <c r="J22" i="2"/>
  <c r="M38" i="3" s="1"/>
  <c r="M37" i="3"/>
  <c r="T37" i="3"/>
  <c r="N36" i="3"/>
  <c r="Q36" i="3" s="1"/>
  <c r="U36" i="3" s="1"/>
  <c r="O36" i="3"/>
  <c r="S36" i="3" s="1"/>
  <c r="J20" i="2"/>
  <c r="M35" i="3"/>
  <c r="T35" i="3"/>
  <c r="J19" i="2"/>
  <c r="M34" i="3" s="1"/>
  <c r="N33" i="3"/>
  <c r="R33" i="3" s="1"/>
  <c r="O33" i="3"/>
  <c r="Q33" i="3" s="1"/>
  <c r="U33" i="3" s="1"/>
  <c r="N32" i="3"/>
  <c r="R32" i="3" s="1"/>
  <c r="O32" i="3"/>
  <c r="Q32" i="3"/>
  <c r="U32" i="3"/>
  <c r="S32" i="3"/>
  <c r="N31" i="3"/>
  <c r="R31" i="3" s="1"/>
  <c r="O31" i="3"/>
  <c r="S31" i="3" s="1"/>
  <c r="T31" i="3"/>
  <c r="J15" i="2"/>
  <c r="M30" i="3" s="1"/>
  <c r="N29" i="3"/>
  <c r="O29" i="3"/>
  <c r="S29" i="3" s="1"/>
  <c r="N28" i="3"/>
  <c r="R28" i="3" s="1"/>
  <c r="O28" i="3"/>
  <c r="S28" i="3"/>
  <c r="J12" i="2"/>
  <c r="M27" i="3"/>
  <c r="M23" i="3"/>
  <c r="M22" i="3"/>
  <c r="N19" i="3"/>
  <c r="R19" i="3" s="1"/>
  <c r="O19" i="3"/>
  <c r="Q19" i="3" s="1"/>
  <c r="U19" i="3" s="1"/>
  <c r="T19" i="3"/>
  <c r="N18" i="3"/>
  <c r="O18" i="3"/>
  <c r="Q18" i="3" s="1"/>
  <c r="U18" i="3" s="1"/>
  <c r="R18" i="3"/>
  <c r="J8" i="2"/>
  <c r="M17" i="3"/>
  <c r="J7" i="2"/>
  <c r="M13" i="3" s="1"/>
  <c r="M16" i="3"/>
  <c r="N16" i="3" s="1"/>
  <c r="M15" i="3"/>
  <c r="T13" i="3"/>
  <c r="M12" i="3"/>
  <c r="O12" i="3"/>
  <c r="S12" i="3" s="1"/>
  <c r="M11" i="3"/>
  <c r="T10" i="3"/>
  <c r="T9" i="3"/>
  <c r="N8" i="3"/>
  <c r="O8" i="3"/>
  <c r="S8" i="3" s="1"/>
  <c r="R8" i="3"/>
  <c r="J5" i="2"/>
  <c r="M7" i="3" s="1"/>
  <c r="N6" i="3"/>
  <c r="Q6" i="3" s="1"/>
  <c r="U6" i="3" s="1"/>
  <c r="O6" i="3"/>
  <c r="S6" i="3"/>
  <c r="J3" i="2"/>
  <c r="M3" i="3" s="1"/>
  <c r="M5" i="3"/>
  <c r="O5" i="3" s="1"/>
  <c r="S5" i="3" s="1"/>
  <c r="M4" i="3"/>
  <c r="N4" i="3"/>
  <c r="O4" i="3"/>
  <c r="S4" i="3" s="1"/>
  <c r="K26" i="3"/>
  <c r="K25" i="3"/>
  <c r="K24" i="3"/>
  <c r="K21" i="3"/>
  <c r="K20" i="3"/>
  <c r="F89" i="3"/>
  <c r="T89" i="3" s="1"/>
  <c r="J52" i="2"/>
  <c r="M89" i="3"/>
  <c r="C94" i="3"/>
  <c r="L82" i="3" s="1"/>
  <c r="L89" i="3"/>
  <c r="K89" i="3"/>
  <c r="L88" i="3"/>
  <c r="F88" i="3"/>
  <c r="T88" i="3" s="1"/>
  <c r="K88" i="3"/>
  <c r="F87" i="3"/>
  <c r="T87" i="3" s="1"/>
  <c r="J50" i="2"/>
  <c r="M87" i="3" s="1"/>
  <c r="L87" i="3"/>
  <c r="K87" i="3"/>
  <c r="F86" i="3"/>
  <c r="T86" i="3" s="1"/>
  <c r="J49" i="2"/>
  <c r="M86" i="3"/>
  <c r="K86" i="3"/>
  <c r="L85" i="3"/>
  <c r="F85" i="3"/>
  <c r="T85" i="3" s="1"/>
  <c r="K85" i="3"/>
  <c r="L84" i="3"/>
  <c r="F84" i="3"/>
  <c r="T84" i="3" s="1"/>
  <c r="K84" i="3"/>
  <c r="K83" i="3"/>
  <c r="F83" i="3"/>
  <c r="T83" i="3" s="1"/>
  <c r="L83" i="3"/>
  <c r="F82" i="3"/>
  <c r="T82" i="3" s="1"/>
  <c r="J47" i="2"/>
  <c r="M82" i="3" s="1"/>
  <c r="K82" i="3"/>
  <c r="F81" i="3"/>
  <c r="T81" i="3" s="1"/>
  <c r="J46" i="2"/>
  <c r="M81" i="3"/>
  <c r="L81" i="3"/>
  <c r="K81" i="3"/>
  <c r="K80" i="3"/>
  <c r="F80" i="3"/>
  <c r="K79" i="3"/>
  <c r="F79" i="3"/>
  <c r="T79" i="3" s="1"/>
  <c r="L79" i="3"/>
  <c r="O79" i="3" s="1"/>
  <c r="S79" i="3" s="1"/>
  <c r="K78" i="3"/>
  <c r="F78" i="3"/>
  <c r="T78" i="3" s="1"/>
  <c r="L78" i="3"/>
  <c r="K77" i="3"/>
  <c r="F77" i="3"/>
  <c r="T77" i="3" s="1"/>
  <c r="F76" i="3"/>
  <c r="T76" i="3" s="1"/>
  <c r="K76" i="3"/>
  <c r="K75" i="3"/>
  <c r="F75" i="3"/>
  <c r="T75" i="3" s="1"/>
  <c r="F74" i="3"/>
  <c r="J44" i="2"/>
  <c r="M74" i="3"/>
  <c r="L74" i="3"/>
  <c r="K74" i="3"/>
  <c r="F73" i="3"/>
  <c r="T73" i="3" s="1"/>
  <c r="J43" i="2"/>
  <c r="M73" i="3" s="1"/>
  <c r="K73" i="3"/>
  <c r="F72" i="3"/>
  <c r="T72" i="3" s="1"/>
  <c r="K72" i="3"/>
  <c r="L71" i="3"/>
  <c r="F71" i="3"/>
  <c r="T71" i="3" s="1"/>
  <c r="K71" i="3"/>
  <c r="K70" i="3"/>
  <c r="F70" i="3"/>
  <c r="T70" i="3" s="1"/>
  <c r="K69" i="3"/>
  <c r="F69" i="3"/>
  <c r="T69" i="3" s="1"/>
  <c r="L69" i="3"/>
  <c r="K68" i="3"/>
  <c r="F68" i="3"/>
  <c r="T68" i="3" s="1"/>
  <c r="F67" i="3"/>
  <c r="J39" i="2"/>
  <c r="M67" i="3"/>
  <c r="L67" i="3"/>
  <c r="K67" i="3"/>
  <c r="F66" i="3"/>
  <c r="T66" i="3" s="1"/>
  <c r="J38" i="2"/>
  <c r="M66" i="3" s="1"/>
  <c r="K66" i="3"/>
  <c r="F65" i="3"/>
  <c r="T65" i="3" s="1"/>
  <c r="J37" i="2"/>
  <c r="M65" i="3"/>
  <c r="L65" i="3"/>
  <c r="K65" i="3"/>
  <c r="F64" i="3"/>
  <c r="J36" i="2"/>
  <c r="M64" i="3"/>
  <c r="L64" i="3"/>
  <c r="K64" i="3"/>
  <c r="K63" i="3"/>
  <c r="F63" i="3"/>
  <c r="T63" i="3" s="1"/>
  <c r="K62" i="3"/>
  <c r="F62" i="3"/>
  <c r="T62" i="3" s="1"/>
  <c r="K61" i="3"/>
  <c r="F61" i="3"/>
  <c r="T61" i="3" s="1"/>
  <c r="L61" i="3"/>
  <c r="K60" i="3"/>
  <c r="F60" i="3"/>
  <c r="K59" i="3"/>
  <c r="F59" i="3"/>
  <c r="T59" i="3" s="1"/>
  <c r="L59" i="3"/>
  <c r="K58" i="3"/>
  <c r="F58" i="3"/>
  <c r="T58" i="3" s="1"/>
  <c r="L58" i="3"/>
  <c r="F57" i="3"/>
  <c r="J33" i="2"/>
  <c r="M57" i="3" s="1"/>
  <c r="K57" i="3"/>
  <c r="K56" i="3"/>
  <c r="F56" i="3"/>
  <c r="T56" i="3" s="1"/>
  <c r="L56" i="3"/>
  <c r="K55" i="3"/>
  <c r="F55" i="3"/>
  <c r="T55" i="3" s="1"/>
  <c r="F54" i="3"/>
  <c r="T54" i="3" s="1"/>
  <c r="J31" i="2"/>
  <c r="M54" i="3"/>
  <c r="L54" i="3"/>
  <c r="K54" i="3"/>
  <c r="F53" i="3"/>
  <c r="T53" i="3" s="1"/>
  <c r="J30" i="2"/>
  <c r="M53" i="3" s="1"/>
  <c r="K53" i="3"/>
  <c r="F52" i="3"/>
  <c r="T52" i="3" s="1"/>
  <c r="J29" i="2"/>
  <c r="M52" i="3"/>
  <c r="K52" i="3"/>
  <c r="F51" i="3"/>
  <c r="T51" i="3" s="1"/>
  <c r="J28" i="2"/>
  <c r="M51" i="3"/>
  <c r="L51" i="3"/>
  <c r="K51" i="3"/>
  <c r="F50" i="3"/>
  <c r="T50" i="3" s="1"/>
  <c r="J27" i="2"/>
  <c r="M50" i="3" s="1"/>
  <c r="K50" i="3"/>
  <c r="L49" i="3"/>
  <c r="F49" i="3"/>
  <c r="T49" i="3" s="1"/>
  <c r="K49" i="3"/>
  <c r="N49" i="3" s="1"/>
  <c r="F48" i="3"/>
  <c r="T48" i="3" s="1"/>
  <c r="J25" i="2"/>
  <c r="M48" i="3"/>
  <c r="K48" i="3"/>
  <c r="K47" i="3"/>
  <c r="F47" i="3"/>
  <c r="T47" i="3" s="1"/>
  <c r="L47" i="3"/>
  <c r="O47" i="3" s="1"/>
  <c r="S47" i="3" s="1"/>
  <c r="K46" i="3"/>
  <c r="F46" i="3"/>
  <c r="T46" i="3" s="1"/>
  <c r="K45" i="3"/>
  <c r="F45" i="3"/>
  <c r="T45" i="3" s="1"/>
  <c r="L45" i="3"/>
  <c r="K44" i="3"/>
  <c r="F44" i="3"/>
  <c r="T44" i="3" s="1"/>
  <c r="L44" i="3"/>
  <c r="K43" i="3"/>
  <c r="F43" i="3"/>
  <c r="T43" i="3" s="1"/>
  <c r="K42" i="3"/>
  <c r="F42" i="3"/>
  <c r="T42" i="3" s="1"/>
  <c r="L42" i="3"/>
  <c r="K41" i="3"/>
  <c r="F41" i="3"/>
  <c r="T41" i="3" s="1"/>
  <c r="K40" i="3"/>
  <c r="F40" i="3"/>
  <c r="T40" i="3" s="1"/>
  <c r="K39" i="3"/>
  <c r="F39" i="3"/>
  <c r="T39" i="3" s="1"/>
  <c r="L39" i="3"/>
  <c r="L38" i="3"/>
  <c r="K38" i="3"/>
  <c r="F38" i="3"/>
  <c r="T38" i="3" s="1"/>
  <c r="K37" i="3"/>
  <c r="F37" i="3"/>
  <c r="L37" i="3"/>
  <c r="O37" i="3" s="1"/>
  <c r="S37" i="3" s="1"/>
  <c r="F36" i="3"/>
  <c r="T36" i="3" s="1"/>
  <c r="J21" i="2"/>
  <c r="M36" i="3" s="1"/>
  <c r="K36" i="3"/>
  <c r="F35" i="3"/>
  <c r="K35" i="3"/>
  <c r="N35" i="3" s="1"/>
  <c r="K34" i="3"/>
  <c r="F34" i="3"/>
  <c r="T34" i="3" s="1"/>
  <c r="L34" i="3"/>
  <c r="F33" i="3"/>
  <c r="T33" i="3" s="1"/>
  <c r="J18" i="2"/>
  <c r="M33" i="3" s="1"/>
  <c r="K33" i="3"/>
  <c r="F32" i="3"/>
  <c r="T32" i="3" s="1"/>
  <c r="J17" i="2"/>
  <c r="M32" i="3" s="1"/>
  <c r="K32" i="3"/>
  <c r="F31" i="3"/>
  <c r="J16" i="2"/>
  <c r="M31" i="3" s="1"/>
  <c r="L31" i="3"/>
  <c r="K31" i="3"/>
  <c r="K30" i="3"/>
  <c r="F30" i="3"/>
  <c r="T30" i="3" s="1"/>
  <c r="F29" i="3"/>
  <c r="T29" i="3" s="1"/>
  <c r="J14" i="2"/>
  <c r="M29" i="3"/>
  <c r="L29" i="3"/>
  <c r="K29" i="3"/>
  <c r="F28" i="3"/>
  <c r="T28" i="3" s="1"/>
  <c r="J13" i="2"/>
  <c r="M28" i="3" s="1"/>
  <c r="K28" i="3"/>
  <c r="K27" i="3"/>
  <c r="F27" i="3"/>
  <c r="T27" i="3" s="1"/>
  <c r="L27" i="3"/>
  <c r="O27" i="3" s="1"/>
  <c r="S27" i="3" s="1"/>
  <c r="L26" i="3"/>
  <c r="O26" i="3" s="1"/>
  <c r="S26" i="3" s="1"/>
  <c r="K23" i="3"/>
  <c r="F23" i="3"/>
  <c r="T23" i="3" s="1"/>
  <c r="L23" i="3"/>
  <c r="O23" i="3" s="1"/>
  <c r="S23" i="3" s="1"/>
  <c r="L22" i="3"/>
  <c r="F22" i="3"/>
  <c r="T22" i="3" s="1"/>
  <c r="K22" i="3"/>
  <c r="N22" i="3" s="1"/>
  <c r="F19" i="3"/>
  <c r="J10" i="2"/>
  <c r="M19" i="3" s="1"/>
  <c r="L19" i="3"/>
  <c r="K19" i="3"/>
  <c r="F18" i="3"/>
  <c r="T18" i="3" s="1"/>
  <c r="J9" i="2"/>
  <c r="M18" i="3"/>
  <c r="K18" i="3"/>
  <c r="K17" i="3"/>
  <c r="F17" i="3"/>
  <c r="T17" i="3" s="1"/>
  <c r="L17" i="3"/>
  <c r="L16" i="3"/>
  <c r="F16" i="3"/>
  <c r="T16" i="3" s="1"/>
  <c r="K16" i="3"/>
  <c r="K15" i="3"/>
  <c r="F15" i="3"/>
  <c r="T15" i="3" s="1"/>
  <c r="L15" i="3"/>
  <c r="O15" i="3" s="1"/>
  <c r="K14" i="3"/>
  <c r="F14" i="3"/>
  <c r="T14" i="3" s="1"/>
  <c r="L14" i="3"/>
  <c r="K13" i="3"/>
  <c r="F13" i="3"/>
  <c r="K12" i="3"/>
  <c r="F12" i="3"/>
  <c r="T12" i="3" s="1"/>
  <c r="L12" i="3"/>
  <c r="K11" i="3"/>
  <c r="F11" i="3"/>
  <c r="T11" i="3" s="1"/>
  <c r="K10" i="3"/>
  <c r="F10" i="3"/>
  <c r="K9" i="3"/>
  <c r="F9" i="3"/>
  <c r="L9" i="3"/>
  <c r="F8" i="3"/>
  <c r="T8" i="3" s="1"/>
  <c r="J6" i="2"/>
  <c r="M8" i="3"/>
  <c r="K8" i="3"/>
  <c r="L7" i="3"/>
  <c r="F7" i="3"/>
  <c r="T7" i="3" s="1"/>
  <c r="K7" i="3"/>
  <c r="N7" i="3" s="1"/>
  <c r="F6" i="3"/>
  <c r="T6" i="3" s="1"/>
  <c r="J4" i="2"/>
  <c r="M6" i="3" s="1"/>
  <c r="K6" i="3"/>
  <c r="K5" i="3"/>
  <c r="F5" i="3"/>
  <c r="T5" i="3" s="1"/>
  <c r="L5" i="3"/>
  <c r="L4" i="3"/>
  <c r="F4" i="3"/>
  <c r="T4" i="3" s="1"/>
  <c r="K4" i="3"/>
  <c r="K3" i="3"/>
  <c r="F3" i="3"/>
  <c r="T3" i="3" s="1"/>
  <c r="U54" i="2"/>
  <c r="T54" i="2"/>
  <c r="J91" i="3"/>
  <c r="I91" i="3"/>
  <c r="H91" i="3"/>
  <c r="G91" i="3"/>
  <c r="E91" i="3"/>
  <c r="D91" i="3"/>
  <c r="F54" i="2"/>
  <c r="D54" i="2"/>
  <c r="C54" i="2"/>
  <c r="I54" i="2"/>
  <c r="H54" i="2"/>
  <c r="G54" i="2"/>
  <c r="O34" i="3" l="1"/>
  <c r="S34" i="3" s="1"/>
  <c r="N88" i="3"/>
  <c r="R88" i="3" s="1"/>
  <c r="M61" i="3"/>
  <c r="O61" i="3" s="1"/>
  <c r="Q66" i="3"/>
  <c r="U66" i="3" s="1"/>
  <c r="Q89" i="3"/>
  <c r="U89" i="3" s="1"/>
  <c r="W33" i="2"/>
  <c r="W9" i="2"/>
  <c r="N76" i="3"/>
  <c r="R76" i="3" s="1"/>
  <c r="N84" i="3"/>
  <c r="S18" i="3"/>
  <c r="M45" i="3"/>
  <c r="Q52" i="3"/>
  <c r="U52" i="3" s="1"/>
  <c r="M62" i="3"/>
  <c r="P54" i="2"/>
  <c r="N5" i="3"/>
  <c r="Q5" i="3" s="1"/>
  <c r="U5" i="3" s="1"/>
  <c r="O16" i="3"/>
  <c r="S16" i="3" s="1"/>
  <c r="W19" i="2"/>
  <c r="R36" i="3"/>
  <c r="R53" i="3"/>
  <c r="O17" i="3"/>
  <c r="S17" i="3" s="1"/>
  <c r="E54" i="2"/>
  <c r="Q8" i="3"/>
  <c r="U8" i="3" s="1"/>
  <c r="Q54" i="3"/>
  <c r="U54" i="3" s="1"/>
  <c r="Q57" i="3"/>
  <c r="U57" i="3" s="1"/>
  <c r="S65" i="3"/>
  <c r="Q74" i="3"/>
  <c r="U74" i="3" s="1"/>
  <c r="Q87" i="3"/>
  <c r="U87" i="3" s="1"/>
  <c r="W31" i="2"/>
  <c r="W20" i="2"/>
  <c r="W3" i="2"/>
  <c r="N12" i="3"/>
  <c r="Q12" i="3" s="1"/>
  <c r="U12" i="3" s="1"/>
  <c r="N85" i="3"/>
  <c r="S19" i="3"/>
  <c r="M55" i="3"/>
  <c r="M83" i="3"/>
  <c r="O83" i="3" s="1"/>
  <c r="O38" i="3"/>
  <c r="S38" i="3" s="1"/>
  <c r="O42" i="3"/>
  <c r="S42" i="3" s="1"/>
  <c r="O45" i="3"/>
  <c r="S45" i="3" s="1"/>
  <c r="O69" i="3"/>
  <c r="S69" i="3" s="1"/>
  <c r="O78" i="3"/>
  <c r="S78" i="3" s="1"/>
  <c r="Q28" i="3"/>
  <c r="U28" i="3" s="1"/>
  <c r="S73" i="3"/>
  <c r="W43" i="2"/>
  <c r="W16" i="2"/>
  <c r="R5" i="3"/>
  <c r="R22" i="3"/>
  <c r="R7" i="3"/>
  <c r="R84" i="3"/>
  <c r="R49" i="3"/>
  <c r="S15" i="3"/>
  <c r="N15" i="3"/>
  <c r="R85" i="3"/>
  <c r="O22" i="3"/>
  <c r="S22" i="3" s="1"/>
  <c r="N38" i="3"/>
  <c r="Q48" i="3"/>
  <c r="U48" i="3" s="1"/>
  <c r="Q50" i="3"/>
  <c r="U50" i="3" s="1"/>
  <c r="Q4" i="3"/>
  <c r="U4" i="3" s="1"/>
  <c r="Q29" i="3"/>
  <c r="U29" i="3" s="1"/>
  <c r="R35" i="3"/>
  <c r="N72" i="3"/>
  <c r="O72" i="3" s="1"/>
  <c r="S72" i="3" s="1"/>
  <c r="N37" i="3"/>
  <c r="Q67" i="3"/>
  <c r="U67" i="3" s="1"/>
  <c r="O76" i="3"/>
  <c r="S76" i="3" s="1"/>
  <c r="N78" i="3"/>
  <c r="R6" i="3"/>
  <c r="O58" i="3"/>
  <c r="S58" i="3" s="1"/>
  <c r="F91" i="3"/>
  <c r="L10" i="3"/>
  <c r="L33" i="3"/>
  <c r="L40" i="3"/>
  <c r="L53" i="3"/>
  <c r="L57" i="3"/>
  <c r="L62" i="3"/>
  <c r="L70" i="3"/>
  <c r="L72" i="3"/>
  <c r="L76" i="3"/>
  <c r="R4" i="3"/>
  <c r="M10" i="3"/>
  <c r="R16" i="3"/>
  <c r="N27" i="3"/>
  <c r="N47" i="3"/>
  <c r="O49" i="3"/>
  <c r="S49" i="3" s="1"/>
  <c r="S82" i="3"/>
  <c r="Q82" i="3"/>
  <c r="U82" i="3" s="1"/>
  <c r="O85" i="3"/>
  <c r="S85" i="3" s="1"/>
  <c r="L3" i="3"/>
  <c r="L6" i="3"/>
  <c r="L8" i="3"/>
  <c r="L13" i="3"/>
  <c r="L18" i="3"/>
  <c r="L28" i="3"/>
  <c r="L35" i="3"/>
  <c r="L43" i="3"/>
  <c r="L48" i="3"/>
  <c r="L50" i="3"/>
  <c r="L55" i="3"/>
  <c r="L66" i="3"/>
  <c r="L77" i="3"/>
  <c r="L86" i="3"/>
  <c r="O7" i="3"/>
  <c r="S7" i="3" s="1"/>
  <c r="M9" i="3"/>
  <c r="O9" i="3" s="1"/>
  <c r="S9" i="3" s="1"/>
  <c r="M14" i="3"/>
  <c r="O14" i="3" s="1"/>
  <c r="S14" i="3" s="1"/>
  <c r="R29" i="3"/>
  <c r="Q31" i="3"/>
  <c r="U31" i="3" s="1"/>
  <c r="S33" i="3"/>
  <c r="O35" i="3"/>
  <c r="S35" i="3" s="1"/>
  <c r="O44" i="3"/>
  <c r="S44" i="3" s="1"/>
  <c r="Q51" i="3"/>
  <c r="U51" i="3" s="1"/>
  <c r="O88" i="3"/>
  <c r="S88" i="3" s="1"/>
  <c r="O56" i="3"/>
  <c r="S56" i="3" s="1"/>
  <c r="N42" i="3"/>
  <c r="O59" i="3"/>
  <c r="S59" i="3" s="1"/>
  <c r="L20" i="3"/>
  <c r="L24" i="3"/>
  <c r="L80" i="3"/>
  <c r="N17" i="3"/>
  <c r="N23" i="3"/>
  <c r="N34" i="3"/>
  <c r="R52" i="3"/>
  <c r="N79" i="3"/>
  <c r="S86" i="3"/>
  <c r="Q86" i="3"/>
  <c r="U86" i="3" s="1"/>
  <c r="N26" i="3"/>
  <c r="Q54" i="2"/>
  <c r="L30" i="3"/>
  <c r="L46" i="3"/>
  <c r="L60" i="3"/>
  <c r="L68" i="3"/>
  <c r="L73" i="3"/>
  <c r="O84" i="3"/>
  <c r="S84" i="3" s="1"/>
  <c r="L11" i="3"/>
  <c r="L21" i="3"/>
  <c r="L25" i="3"/>
  <c r="L32" i="3"/>
  <c r="L36" i="3"/>
  <c r="L41" i="3"/>
  <c r="L52" i="3"/>
  <c r="L63" i="3"/>
  <c r="N71" i="3"/>
  <c r="O71" i="3"/>
  <c r="S71" i="3" s="1"/>
  <c r="L75" i="3"/>
  <c r="O39" i="3"/>
  <c r="S39" i="3" s="1"/>
  <c r="W41" i="2"/>
  <c r="S54" i="2"/>
  <c r="X54" i="2" s="1"/>
  <c r="M68" i="3"/>
  <c r="W39" i="2"/>
  <c r="W29" i="2"/>
  <c r="W13" i="2"/>
  <c r="R54" i="2"/>
  <c r="W21" i="2"/>
  <c r="O54" i="2"/>
  <c r="S83" i="3" l="1"/>
  <c r="N83" i="3"/>
  <c r="R83" i="3" s="1"/>
  <c r="S61" i="3"/>
  <c r="N61" i="3"/>
  <c r="R61" i="3" s="1"/>
  <c r="R12" i="3"/>
  <c r="Q76" i="3"/>
  <c r="U76" i="3" s="1"/>
  <c r="N69" i="3"/>
  <c r="N58" i="3"/>
  <c r="R58" i="3" s="1"/>
  <c r="N45" i="3"/>
  <c r="W54" i="2"/>
  <c r="W55" i="2" s="1"/>
  <c r="Q16" i="3"/>
  <c r="U16" i="3" s="1"/>
  <c r="Q84" i="3"/>
  <c r="U84" i="3" s="1"/>
  <c r="N59" i="3"/>
  <c r="R59" i="3" s="1"/>
  <c r="Q88" i="3"/>
  <c r="U88" i="3" s="1"/>
  <c r="O60" i="3"/>
  <c r="S60" i="3" s="1"/>
  <c r="N60" i="3"/>
  <c r="O20" i="3"/>
  <c r="S20" i="3" s="1"/>
  <c r="N20" i="3"/>
  <c r="Q27" i="3"/>
  <c r="U27" i="3" s="1"/>
  <c r="R27" i="3"/>
  <c r="O62" i="3"/>
  <c r="S62" i="3" s="1"/>
  <c r="N62" i="3"/>
  <c r="Q83" i="3"/>
  <c r="U83" i="3" s="1"/>
  <c r="Q59" i="3"/>
  <c r="U59" i="3" s="1"/>
  <c r="Q38" i="3"/>
  <c r="U38" i="3" s="1"/>
  <c r="R38" i="3"/>
  <c r="O77" i="3"/>
  <c r="S77" i="3" s="1"/>
  <c r="N39" i="3"/>
  <c r="O46" i="3"/>
  <c r="S46" i="3" s="1"/>
  <c r="Q45" i="3"/>
  <c r="U45" i="3" s="1"/>
  <c r="R45" i="3"/>
  <c r="N40" i="3"/>
  <c r="O40" i="3"/>
  <c r="S40" i="3" s="1"/>
  <c r="R72" i="3"/>
  <c r="Q72" i="3"/>
  <c r="U72" i="3" s="1"/>
  <c r="Q7" i="3"/>
  <c r="U7" i="3" s="1"/>
  <c r="N30" i="3"/>
  <c r="O30" i="3"/>
  <c r="S30" i="3" s="1"/>
  <c r="O21" i="3"/>
  <c r="S21" i="3" s="1"/>
  <c r="R42" i="3"/>
  <c r="Q42" i="3"/>
  <c r="U42" i="3" s="1"/>
  <c r="O13" i="3"/>
  <c r="S13" i="3" s="1"/>
  <c r="R71" i="3"/>
  <c r="Q71" i="3"/>
  <c r="U71" i="3" s="1"/>
  <c r="O11" i="3"/>
  <c r="S11" i="3" s="1"/>
  <c r="Q23" i="3"/>
  <c r="U23" i="3" s="1"/>
  <c r="R23" i="3"/>
  <c r="R69" i="3"/>
  <c r="Q69" i="3"/>
  <c r="U69" i="3" s="1"/>
  <c r="O55" i="3"/>
  <c r="S55" i="3" s="1"/>
  <c r="R78" i="3"/>
  <c r="Q78" i="3"/>
  <c r="U78" i="3" s="1"/>
  <c r="N44" i="3"/>
  <c r="Q35" i="3"/>
  <c r="U35" i="3" s="1"/>
  <c r="O75" i="3"/>
  <c r="S75" i="3" s="1"/>
  <c r="O63" i="3"/>
  <c r="S63" i="3" s="1"/>
  <c r="R17" i="3"/>
  <c r="Q17" i="3"/>
  <c r="U17" i="3" s="1"/>
  <c r="N56" i="3"/>
  <c r="O10" i="3"/>
  <c r="S10" i="3" s="1"/>
  <c r="Q85" i="3"/>
  <c r="U85" i="3" s="1"/>
  <c r="Q22" i="3"/>
  <c r="U22" i="3" s="1"/>
  <c r="Q34" i="3"/>
  <c r="U34" i="3" s="1"/>
  <c r="R34" i="3"/>
  <c r="R26" i="3"/>
  <c r="Q26" i="3"/>
  <c r="U26" i="3" s="1"/>
  <c r="O80" i="3"/>
  <c r="S80" i="3" s="1"/>
  <c r="O3" i="3"/>
  <c r="S3" i="3" s="1"/>
  <c r="Q49" i="3"/>
  <c r="U49" i="3" s="1"/>
  <c r="R79" i="3"/>
  <c r="Q79" i="3"/>
  <c r="U79" i="3" s="1"/>
  <c r="O25" i="3"/>
  <c r="S25" i="3" s="1"/>
  <c r="O41" i="3"/>
  <c r="S41" i="3" s="1"/>
  <c r="O68" i="3"/>
  <c r="S68" i="3" s="1"/>
  <c r="O24" i="3"/>
  <c r="S24" i="3" s="1"/>
  <c r="N43" i="3"/>
  <c r="O43" i="3"/>
  <c r="S43" i="3" s="1"/>
  <c r="Q47" i="3"/>
  <c r="U47" i="3" s="1"/>
  <c r="R47" i="3"/>
  <c r="O70" i="3"/>
  <c r="S70" i="3" s="1"/>
  <c r="N14" i="3"/>
  <c r="R37" i="3"/>
  <c r="Q37" i="3"/>
  <c r="U37" i="3" s="1"/>
  <c r="Q15" i="3"/>
  <c r="U15" i="3" s="1"/>
  <c r="R15" i="3"/>
  <c r="N9" i="3"/>
  <c r="N68" i="3" l="1"/>
  <c r="Q58" i="3"/>
  <c r="U58" i="3" s="1"/>
  <c r="N63" i="3"/>
  <c r="N41" i="3"/>
  <c r="Q41" i="3" s="1"/>
  <c r="U41" i="3" s="1"/>
  <c r="Q61" i="3"/>
  <c r="U61" i="3" s="1"/>
  <c r="N24" i="3"/>
  <c r="R24" i="3" s="1"/>
  <c r="N25" i="3"/>
  <c r="Q25" i="3" s="1"/>
  <c r="U25" i="3" s="1"/>
  <c r="N46" i="3"/>
  <c r="Q46" i="3" s="1"/>
  <c r="U46" i="3" s="1"/>
  <c r="R62" i="3"/>
  <c r="Q62" i="3"/>
  <c r="U62" i="3" s="1"/>
  <c r="R60" i="3"/>
  <c r="Q60" i="3"/>
  <c r="U60" i="3" s="1"/>
  <c r="R68" i="3"/>
  <c r="Q68" i="3"/>
  <c r="U68" i="3" s="1"/>
  <c r="N11" i="3"/>
  <c r="Q39" i="3"/>
  <c r="U39" i="3" s="1"/>
  <c r="R39" i="3"/>
  <c r="Q63" i="3"/>
  <c r="U63" i="3" s="1"/>
  <c r="R63" i="3"/>
  <c r="Q24" i="3"/>
  <c r="U24" i="3" s="1"/>
  <c r="N3" i="3"/>
  <c r="Q14" i="3"/>
  <c r="U14" i="3" s="1"/>
  <c r="R14" i="3"/>
  <c r="N80" i="3"/>
  <c r="N55" i="3"/>
  <c r="N77" i="3"/>
  <c r="Q43" i="3"/>
  <c r="U43" i="3" s="1"/>
  <c r="R43" i="3"/>
  <c r="N70" i="3"/>
  <c r="N10" i="3"/>
  <c r="N13" i="3"/>
  <c r="Q9" i="3"/>
  <c r="U9" i="3" s="1"/>
  <c r="R9" i="3"/>
  <c r="R56" i="3"/>
  <c r="Q56" i="3"/>
  <c r="U56" i="3" s="1"/>
  <c r="N75" i="3"/>
  <c r="R25" i="3"/>
  <c r="Q30" i="3"/>
  <c r="U30" i="3" s="1"/>
  <c r="R30" i="3"/>
  <c r="R20" i="3"/>
  <c r="Q20" i="3"/>
  <c r="U20" i="3" s="1"/>
  <c r="Q40" i="3"/>
  <c r="U40" i="3" s="1"/>
  <c r="R40" i="3"/>
  <c r="R41" i="3"/>
  <c r="Q44" i="3"/>
  <c r="U44" i="3" s="1"/>
  <c r="R44" i="3"/>
  <c r="N21" i="3"/>
  <c r="R46" i="3" l="1"/>
  <c r="R70" i="3"/>
  <c r="Q70" i="3"/>
  <c r="U70" i="3" s="1"/>
  <c r="R80" i="3"/>
  <c r="Q80" i="3"/>
  <c r="U80" i="3" s="1"/>
  <c r="R21" i="3"/>
  <c r="Q21" i="3"/>
  <c r="U21" i="3" s="1"/>
  <c r="R3" i="3"/>
  <c r="Q3" i="3"/>
  <c r="U3" i="3" s="1"/>
  <c r="Q13" i="3"/>
  <c r="U13" i="3" s="1"/>
  <c r="R13" i="3"/>
  <c r="R75" i="3"/>
  <c r="Q75" i="3"/>
  <c r="U75" i="3" s="1"/>
  <c r="Q11" i="3"/>
  <c r="U11" i="3" s="1"/>
  <c r="R11" i="3"/>
  <c r="R77" i="3"/>
  <c r="Q77" i="3"/>
  <c r="U77" i="3" s="1"/>
  <c r="Q10" i="3"/>
  <c r="U10" i="3" s="1"/>
  <c r="R10" i="3"/>
  <c r="R55" i="3"/>
  <c r="Q55" i="3"/>
  <c r="U5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54" authorId="0" shapeId="0" xr:uid="{00000000-0006-0000-0000-000001000000}">
      <text>
        <r>
          <rPr>
            <sz val="10"/>
            <color indexed="81"/>
            <rFont val="Calibri"/>
            <family val="2"/>
          </rPr>
          <t>This total is 1,202 too high, compared to the sum of other votes reported at the end … but it's the implicit result of the total totals reported. Something appears to not add up right.
The report is internally inconsistent: in several cases (noted in the Notes column here) the totals reported by state are different than the totals reported for those states in the all-up recapitulation at the end.</t>
        </r>
      </text>
    </comment>
  </commentList>
</comments>
</file>

<file path=xl/sharedStrings.xml><?xml version="1.0" encoding="utf-8"?>
<sst xmlns="http://schemas.openxmlformats.org/spreadsheetml/2006/main" count="677" uniqueCount="193">
  <si>
    <t xml:space="preserve"> </t>
  </si>
  <si>
    <t xml:space="preserve">           Actual Votes</t>
  </si>
  <si>
    <t>Uncontested</t>
  </si>
  <si>
    <t>Contested</t>
  </si>
  <si>
    <t xml:space="preserve">           Actual Seats</t>
  </si>
  <si>
    <t>State</t>
  </si>
  <si>
    <t>**</t>
  </si>
  <si>
    <t>REP1</t>
  </si>
  <si>
    <t>DEM1</t>
  </si>
  <si>
    <t>OTH1</t>
  </si>
  <si>
    <t>TOT1</t>
  </si>
  <si>
    <t>TOT3</t>
  </si>
  <si>
    <t>REP3</t>
  </si>
  <si>
    <t>DEM3</t>
  </si>
  <si>
    <t>AVG Votes</t>
  </si>
  <si>
    <t>REP2</t>
  </si>
  <si>
    <t>DEM2</t>
  </si>
  <si>
    <t>OTH2</t>
  </si>
  <si>
    <t>TOT2</t>
  </si>
  <si>
    <t>Notes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</si>
  <si>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</si>
  <si>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</si>
  <si>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</si>
  <si>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</si>
  <si>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</si>
  <si>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</si>
  <si>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</si>
  <si>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</si>
  <si>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</si>
  <si>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</si>
  <si>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</si>
  <si>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</si>
  <si>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</si>
  <si>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</si>
  <si>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</si>
  <si>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</si>
  <si>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</si>
  <si>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</si>
  <si>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</si>
  <si>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</si>
  <si>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</si>
  <si>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</si>
  <si>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</si>
  <si>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</si>
  <si>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</si>
  <si>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</si>
  <si>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</si>
  <si>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</si>
  <si>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</si>
  <si>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</si>
  <si>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</si>
  <si>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</si>
  <si>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</si>
  <si>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</si>
  <si>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</si>
  <si>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</si>
  <si>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</si>
  <si>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</si>
  <si>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</si>
  <si>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</si>
  <si>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</si>
  <si>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</si>
  <si>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</si>
  <si>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</si>
  <si>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</si>
  <si>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</si>
  <si>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</si>
  <si>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</si>
  <si>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</si>
  <si>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</si>
  <si>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</si>
  <si>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</si>
  <si>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</si>
  <si>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</si>
  <si>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</si>
  <si>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</si>
  <si>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</si>
  <si>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</si>
  <si>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</si>
  <si>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</si>
  <si>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</si>
  <si>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</si>
  <si>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</si>
  <si>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</si>
  <si>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</si>
  <si>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</si>
  <si>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</si>
  <si>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</si>
  <si>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</si>
  <si>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</si>
  <si>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</si>
  <si>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</si>
  <si>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</si>
  <si>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</si>
  <si>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</si>
  <si>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</si>
  <si>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</si>
  <si>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</si>
  <si>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</si>
  <si>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</si>
  <si>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</si>
  <si>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</si>
  <si>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</si>
  <si>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</si>
  <si>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</si>
  <si>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</si>
  <si>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</si>
  <si>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</si>
  <si>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</si>
  <si>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</si>
  <si>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</si>
  <si>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</si>
  <si>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</si>
  <si>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</si>
  <si>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</si>
  <si>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</si>
  <si>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</si>
  <si>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</si>
  <si>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</si>
  <si>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</si>
  <si>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</si>
  <si>
    <t>Uncontested Votes</t>
  </si>
  <si>
    <t>Uncontested Races</t>
  </si>
  <si>
    <t>District</t>
  </si>
  <si>
    <t>n/a</t>
  </si>
  <si>
    <t>5th</t>
  </si>
  <si>
    <t>6th</t>
  </si>
  <si>
    <t>7th</t>
  </si>
  <si>
    <t>20th</t>
  </si>
  <si>
    <t>31st</t>
  </si>
  <si>
    <t>32nd</t>
  </si>
  <si>
    <t>33rd</t>
  </si>
  <si>
    <t>35th</t>
  </si>
  <si>
    <t>37th</t>
  </si>
  <si>
    <t>42nd</t>
  </si>
  <si>
    <t>1st</t>
  </si>
  <si>
    <t>2nd</t>
  </si>
  <si>
    <t>3rd</t>
  </si>
  <si>
    <t>12th</t>
  </si>
  <si>
    <t>17th</t>
  </si>
  <si>
    <t>19th</t>
  </si>
  <si>
    <t>23rd</t>
  </si>
  <si>
    <t>Votes not reported.</t>
  </si>
  <si>
    <t>4th</t>
  </si>
  <si>
    <t>8th</t>
  </si>
  <si>
    <t>13th</t>
  </si>
  <si>
    <t>15th</t>
  </si>
  <si>
    <t>10th</t>
  </si>
  <si>
    <t>9th</t>
  </si>
  <si>
    <t>14th</t>
  </si>
  <si>
    <t>22nd</t>
  </si>
  <si>
    <t>16th</t>
  </si>
  <si>
    <t>28th</t>
  </si>
  <si>
    <t>11th</t>
  </si>
  <si>
    <t>Grand Total</t>
  </si>
  <si>
    <t xml:space="preserve">    Imputed Vote Shares</t>
  </si>
  <si>
    <t>Recast</t>
  </si>
  <si>
    <t xml:space="preserve">            Adjustments</t>
  </si>
  <si>
    <t>REP win %</t>
  </si>
  <si>
    <t>DEM win %</t>
  </si>
  <si>
    <t>OTH3</t>
  </si>
  <si>
    <t>REP4</t>
  </si>
  <si>
    <t>DEM4</t>
  </si>
  <si>
    <t>OTH4</t>
  </si>
  <si>
    <t>TOT4</t>
  </si>
  <si>
    <t>Uncontested win % - REP</t>
  </si>
  <si>
    <t>Uncontested win % - DEM</t>
  </si>
  <si>
    <t>Sum of REP4</t>
  </si>
  <si>
    <t>Sum of DEM4</t>
  </si>
  <si>
    <t>Sum of OTH4</t>
  </si>
  <si>
    <t>Sum of TOT4</t>
  </si>
  <si>
    <t>Imputed Vote Changes</t>
  </si>
  <si>
    <t xml:space="preserve">          Revised Votes</t>
  </si>
  <si>
    <t>REP5</t>
  </si>
  <si>
    <t>DEM5</t>
  </si>
  <si>
    <t>OTH5</t>
  </si>
  <si>
    <t>TOT5</t>
  </si>
  <si>
    <t>count</t>
  </si>
  <si>
    <t>average</t>
  </si>
  <si>
    <t>threshold</t>
  </si>
  <si>
    <t xml:space="preserve">         Percent Shares</t>
  </si>
  <si>
    <t>VOTE_%</t>
  </si>
  <si>
    <t>SEAT_%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</si>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</sst>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0"/>
      <color indexed="81"/>
      <name val="Calibri"/>
      <family val="2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3" fontId="0" fillId="0" borderId="0" xfId="0" applyNumberFormat="1"/>
    <xf numFmtId="0" fontId="7" fillId="2" borderId="0" xfId="0" applyFont="1" applyFill="1"/>
    <xf numFmtId="3" fontId="7" fillId="2" borderId="0" xfId="0" applyNumberFormat="1" applyFont="1" applyFill="1"/>
    <xf numFmtId="3" fontId="6" fillId="3" borderId="1" xfId="0" applyNumberFormat="1" applyFont="1" applyFill="1" applyBorder="1" applyProtection="1">
      <protection locked="0"/>
    </xf>
    <xf numFmtId="3" fontId="6" fillId="3" borderId="0" xfId="0" applyNumberFormat="1" applyFont="1" applyFill="1" applyAlignment="1" applyProtection="1">
      <alignment horizontal="center"/>
      <protection locked="0"/>
    </xf>
    <xf numFmtId="3" fontId="6" fillId="3" borderId="0" xfId="0" applyNumberFormat="1" applyFont="1" applyFill="1" applyProtection="1">
      <protection locked="0"/>
    </xf>
    <xf numFmtId="3" fontId="7" fillId="3" borderId="2" xfId="0" applyNumberFormat="1" applyFont="1" applyFill="1" applyBorder="1" applyProtection="1">
      <protection locked="0"/>
    </xf>
    <xf numFmtId="0" fontId="7" fillId="2" borderId="1" xfId="0" applyFont="1" applyFill="1" applyBorder="1"/>
    <xf numFmtId="0" fontId="7" fillId="0" borderId="0" xfId="0" applyFont="1"/>
    <xf numFmtId="0" fontId="8" fillId="2" borderId="0" xfId="0" applyFont="1" applyFill="1"/>
    <xf numFmtId="0" fontId="6" fillId="0" borderId="0" xfId="0" applyFont="1"/>
    <xf numFmtId="3" fontId="0" fillId="0" borderId="1" xfId="0" applyNumberFormat="1" applyBorder="1"/>
    <xf numFmtId="3" fontId="5" fillId="0" borderId="0" xfId="0" applyNumberFormat="1" applyFont="1"/>
    <xf numFmtId="3" fontId="0" fillId="0" borderId="2" xfId="0" applyNumberFormat="1" applyBorder="1"/>
    <xf numFmtId="0" fontId="0" fillId="0" borderId="1" xfId="0" applyBorder="1"/>
    <xf numFmtId="0" fontId="3" fillId="0" borderId="3" xfId="0" applyFont="1" applyBorder="1"/>
    <xf numFmtId="3" fontId="3" fillId="0" borderId="4" xfId="0" applyNumberFormat="1" applyFont="1" applyBorder="1"/>
    <xf numFmtId="3" fontId="3" fillId="0" borderId="3" xfId="0" applyNumberFormat="1" applyFont="1" applyBorder="1"/>
    <xf numFmtId="3" fontId="3" fillId="0" borderId="5" xfId="0" applyNumberFormat="1" applyFont="1" applyBorder="1"/>
    <xf numFmtId="0" fontId="3" fillId="0" borderId="4" xfId="0" applyFont="1" applyBorder="1"/>
    <xf numFmtId="0" fontId="3" fillId="0" borderId="0" xfId="0" applyFont="1"/>
    <xf numFmtId="3" fontId="8" fillId="2" borderId="0" xfId="0" applyNumberFormat="1" applyFont="1" applyFill="1"/>
    <xf numFmtId="0" fontId="5" fillId="0" borderId="0" xfId="0" applyFont="1"/>
    <xf numFmtId="3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3" fontId="3" fillId="4" borderId="3" xfId="0" applyNumberFormat="1" applyFont="1" applyFill="1" applyBorder="1"/>
    <xf numFmtId="0" fontId="7" fillId="2" borderId="1" xfId="0" applyFon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3" fontId="0" fillId="5" borderId="0" xfId="0" applyNumberFormat="1" applyFill="1"/>
    <xf numFmtId="3" fontId="5" fillId="5" borderId="0" xfId="0" applyNumberFormat="1" applyFont="1" applyFill="1"/>
    <xf numFmtId="0" fontId="4" fillId="6" borderId="1" xfId="0" applyFont="1" applyFill="1" applyBorder="1"/>
    <xf numFmtId="0" fontId="4" fillId="6" borderId="0" xfId="0" applyFont="1" applyFill="1"/>
    <xf numFmtId="0" fontId="0" fillId="0" borderId="0" xfId="0" pivotButton="1"/>
    <xf numFmtId="3" fontId="7" fillId="3" borderId="1" xfId="0" applyNumberFormat="1" applyFont="1" applyFill="1" applyBorder="1" applyProtection="1">
      <protection locked="0"/>
    </xf>
    <xf numFmtId="3" fontId="7" fillId="3" borderId="0" xfId="0" applyNumberFormat="1" applyFont="1" applyFill="1" applyProtection="1">
      <protection locked="0"/>
    </xf>
    <xf numFmtId="3" fontId="7" fillId="3" borderId="0" xfId="0" applyNumberFormat="1" applyFont="1" applyFill="1" applyAlignment="1" applyProtection="1">
      <alignment horizontal="right"/>
      <protection locked="0"/>
    </xf>
    <xf numFmtId="3" fontId="7" fillId="3" borderId="0" xfId="0" applyNumberFormat="1" applyFont="1" applyFill="1" applyAlignment="1" applyProtection="1">
      <alignment horizontal="center"/>
      <protection locked="0"/>
    </xf>
    <xf numFmtId="9" fontId="0" fillId="0" borderId="1" xfId="0" applyNumberFormat="1" applyBorder="1"/>
    <xf numFmtId="9" fontId="0" fillId="0" borderId="0" xfId="0" applyNumberFormat="1"/>
    <xf numFmtId="9" fontId="0" fillId="5" borderId="1" xfId="0" applyNumberFormat="1" applyFill="1" applyBorder="1"/>
    <xf numFmtId="9" fontId="0" fillId="5" borderId="0" xfId="0" applyNumberFormat="1" applyFill="1"/>
    <xf numFmtId="3" fontId="0" fillId="5" borderId="1" xfId="0" applyNumberFormat="1" applyFill="1" applyBorder="1"/>
    <xf numFmtId="9" fontId="3" fillId="0" borderId="4" xfId="0" applyNumberFormat="1" applyFont="1" applyBorder="1"/>
    <xf numFmtId="9" fontId="3" fillId="0" borderId="3" xfId="0" applyNumberFormat="1" applyFont="1" applyBorder="1"/>
    <xf numFmtId="3" fontId="7" fillId="2" borderId="1" xfId="0" applyNumberFormat="1" applyFont="1" applyFill="1" applyBorder="1"/>
    <xf numFmtId="0" fontId="6" fillId="3" borderId="1" xfId="0" applyFont="1" applyFill="1" applyBorder="1" applyProtection="1">
      <protection locked="0"/>
    </xf>
    <xf numFmtId="0" fontId="6" fillId="3" borderId="0" xfId="0" applyFont="1" applyFill="1" applyProtection="1">
      <protection locked="0"/>
    </xf>
    <xf numFmtId="0" fontId="6" fillId="3" borderId="2" xfId="0" applyFont="1" applyFill="1" applyBorder="1" applyProtection="1">
      <protection locked="0"/>
    </xf>
    <xf numFmtId="3" fontId="0" fillId="0" borderId="1" xfId="0" applyNumberFormat="1" applyBorder="1" applyProtection="1">
      <protection locked="0"/>
    </xf>
    <xf numFmtId="3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7" fillId="3" borderId="1" xfId="0" applyFont="1" applyFill="1" applyBorder="1" applyProtection="1">
      <protection locked="0"/>
    </xf>
    <xf numFmtId="0" fontId="7" fillId="3" borderId="0" xfId="0" applyFont="1" applyFill="1" applyProtection="1">
      <protection locked="0"/>
    </xf>
    <xf numFmtId="164" fontId="0" fillId="0" borderId="1" xfId="2" applyNumberFormat="1" applyFont="1" applyBorder="1" applyProtection="1">
      <protection locked="0"/>
    </xf>
    <xf numFmtId="164" fontId="0" fillId="0" borderId="0" xfId="2" applyNumberFormat="1" applyFont="1" applyBorder="1" applyProtection="1">
      <protection locked="0"/>
    </xf>
    <xf numFmtId="0" fontId="0" fillId="0" borderId="1" xfId="0" applyBorder="1" applyProtection="1">
      <protection locked="0"/>
    </xf>
    <xf numFmtId="164" fontId="3" fillId="0" borderId="4" xfId="2" applyNumberFormat="1" applyFont="1" applyBorder="1" applyProtection="1">
      <protection locked="0"/>
    </xf>
    <xf numFmtId="164" fontId="3" fillId="0" borderId="3" xfId="2" applyNumberFormat="1" applyFont="1" applyBorder="1" applyProtection="1">
      <protection locked="0"/>
    </xf>
    <xf numFmtId="165" fontId="0" fillId="0" borderId="0" xfId="0" applyNumberFormat="1"/>
    <xf numFmtId="3" fontId="5" fillId="4" borderId="0" xfId="0" applyNumberFormat="1" applyFont="1" applyFill="1"/>
  </cellXfs>
  <cellStyles count="4">
    <cellStyle name="Followed Hyperlink" xfId="1" builtinId="9" hidden="1"/>
    <cellStyle name="Normal" xfId="0" builtinId="0"/>
    <cellStyle name="Percent" xfId="2" builtinId="5"/>
    <cellStyle name="Percent 2" xfId="3" xr:uid="{00000000-0005-0000-0000-000003000000}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2881.596886226849" createdVersion="4" refreshedVersion="4" minRefreshableVersion="3" recordCount="87" xr:uid="{00000000-000A-0000-FFFF-FFFF0D000000}">
  <cacheSource type="worksheet">
    <worksheetSource ref="A2:U89" sheet="Uncontested Races"/>
  </cacheSource>
  <cacheFields count="21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MixedTypes="1" containsNumber="1" containsInteger="1" minValue="0" maxValue="201367"/>
    </cacheField>
    <cacheField name="DEM1" numFmtId="3">
      <sharedItems containsMixedTypes="1" containsNumber="1" containsInteger="1" minValue="0" maxValue="181946"/>
    </cacheField>
    <cacheField name="OTH1" numFmtId="3">
      <sharedItems containsMixedTypes="1" containsNumber="1" containsInteger="1" minValue="0" maxValue="203995"/>
    </cacheField>
    <cacheField name="TOT1" numFmtId="3">
      <sharedItems containsMixedTypes="1" containsNumber="1" containsInteger="1" minValue="0" maxValue="226914"/>
    </cacheField>
    <cacheField name="REP2" numFmtId="0">
      <sharedItems containsSemiMixedTypes="0" containsString="0" containsNumber="1" containsInteger="1" minValue="0" maxValue="1"/>
    </cacheField>
    <cacheField name="DEM2" numFmtId="0">
      <sharedItems containsMixedTypes="1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  <cacheField name="REP win %" numFmtId="9">
      <sharedItems containsSemiMixedTypes="0" containsString="0" containsNumber="1" minValue="0.7" maxValue="0.7"/>
    </cacheField>
    <cacheField name="DEM win %" numFmtId="9">
      <sharedItems containsSemiMixedTypes="0" containsString="0" containsNumber="1" minValue="0.7" maxValue="0.7"/>
    </cacheField>
    <cacheField name="AVG Votes" numFmtId="3">
      <sharedItems containsSemiMixedTypes="0" containsString="0" containsNumber="1" minValue="76456.2" maxValue="406125"/>
    </cacheField>
    <cacheField name="REP3" numFmtId="3">
      <sharedItems containsSemiMixedTypes="0" containsString="0" containsNumber="1" containsInteger="1" minValue="0" maxValue="201367"/>
    </cacheField>
    <cacheField name="DEM3" numFmtId="3">
      <sharedItems containsSemiMixedTypes="0" containsString="0" containsNumber="1" containsInteger="1" minValue="0" maxValue="203995"/>
    </cacheField>
    <cacheField name="OTH3" numFmtId="3">
      <sharedItems containsSemiMixedTypes="0" containsString="0" containsNumber="1" containsInteger="1" minValue="0" maxValue="0"/>
    </cacheField>
    <cacheField name="TOT3" numFmtId="3">
      <sharedItems containsSemiMixedTypes="0" containsString="0" containsNumber="1" containsInteger="1" minValue="0" maxValue="404924"/>
    </cacheField>
    <cacheField name="REP4" numFmtId="3">
      <sharedItems containsSemiMixedTypes="0" containsString="0" containsNumber="1" containsInteger="1" minValue="0" maxValue="91222"/>
    </cacheField>
    <cacheField name="DEM4" numFmtId="3">
      <sharedItems containsSemiMixedTypes="0" containsString="0" containsNumber="1" containsInteger="1" minValue="0" maxValue="203995"/>
    </cacheField>
    <cacheField name="OTH4" numFmtId="3">
      <sharedItems containsSemiMixedTypes="0" containsString="0" containsNumber="1" containsInteger="1" minValue="-203995" maxValue="0"/>
    </cacheField>
    <cacheField name="TOT4" numFmtId="3">
      <sharedItems containsSemiMixedTypes="0" containsString="0" containsNumber="1" containsInteger="1" minValue="0" maxValue="2013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">
  <r>
    <x v="0"/>
    <x v="0"/>
    <s v="5th"/>
    <n v="0"/>
    <n v="143015"/>
    <n v="2540"/>
    <n v="145555"/>
    <n v="0"/>
    <n v="1"/>
    <n v="0"/>
    <n v="0.7"/>
    <n v="0.7"/>
    <n v="115522.16666666667"/>
    <n v="61292"/>
    <n v="143015"/>
    <n v="0"/>
    <n v="204307"/>
    <n v="61292"/>
    <n v="0"/>
    <n v="-2540"/>
    <n v="58752"/>
  </r>
  <r>
    <x v="0"/>
    <x v="0"/>
    <s v="6th"/>
    <n v="163514"/>
    <n v="0"/>
    <n v="166300"/>
    <n v="166300"/>
    <n v="1"/>
    <n v="0"/>
    <n v="0"/>
    <n v="0.7"/>
    <n v="0.7"/>
    <n v="115522.16666666667"/>
    <n v="163514"/>
    <n v="166300"/>
    <n v="0"/>
    <n v="329814"/>
    <n v="0"/>
    <n v="166300"/>
    <n v="-166300"/>
    <n v="163514"/>
  </r>
  <r>
    <x v="0"/>
    <x v="0"/>
    <s v="7th"/>
    <n v="0"/>
    <n v="133870"/>
    <n v="1294"/>
    <n v="135164"/>
    <n v="0"/>
    <n v="1"/>
    <n v="0"/>
    <n v="0.7"/>
    <n v="0.7"/>
    <n v="115522.16666666667"/>
    <n v="57373"/>
    <n v="133870"/>
    <n v="0"/>
    <n v="191243"/>
    <n v="57373"/>
    <n v="0"/>
    <n v="-1294"/>
    <n v="56079"/>
  </r>
  <r>
    <x v="1"/>
    <x v="1"/>
    <s v="n/a"/>
    <n v="0"/>
    <n v="0"/>
    <n v="0"/>
    <n v="0"/>
    <n v="0"/>
    <n v="0"/>
    <n v="0"/>
    <n v="0.7"/>
    <n v="0.7"/>
    <n v="234645"/>
    <n v="0"/>
    <n v="0"/>
    <n v="0"/>
    <n v="0"/>
    <n v="0"/>
    <n v="0"/>
    <n v="0"/>
    <n v="0"/>
  </r>
  <r>
    <x v="2"/>
    <x v="2"/>
    <s v="6th"/>
    <n v="152201"/>
    <n v="0"/>
    <n v="203486"/>
    <n v="203486"/>
    <n v="1"/>
    <n v="0"/>
    <n v="0"/>
    <n v="0.7"/>
    <n v="0.7"/>
    <n v="184237.71428571429"/>
    <n v="152201"/>
    <n v="203486"/>
    <n v="0"/>
    <n v="355687"/>
    <n v="0"/>
    <n v="203486"/>
    <n v="-203486"/>
    <n v="152201"/>
  </r>
  <r>
    <x v="3"/>
    <x v="3"/>
    <s v="n/a"/>
    <n v="0"/>
    <n v="0"/>
    <n v="0"/>
    <n v="0"/>
    <n v="0"/>
    <n v="0"/>
    <n v="0"/>
    <n v="0.7"/>
    <n v="0.7"/>
    <n v="190752.75"/>
    <n v="0"/>
    <n v="0"/>
    <n v="0"/>
    <n v="0"/>
    <n v="0"/>
    <n v="0"/>
    <n v="0"/>
    <n v="0"/>
  </r>
  <r>
    <x v="4"/>
    <x v="4"/>
    <s v="7th"/>
    <n v="0"/>
    <n v="118000"/>
    <n v="22486"/>
    <n v="140486"/>
    <n v="0"/>
    <n v="1"/>
    <n v="0"/>
    <n v="0.7"/>
    <n v="0.7"/>
    <n v="144185.30769230769"/>
    <n v="50571"/>
    <n v="118000"/>
    <n v="0"/>
    <n v="168571"/>
    <n v="50571"/>
    <n v="0"/>
    <n v="-22486"/>
    <n v="28085"/>
  </r>
  <r>
    <x v="4"/>
    <x v="4"/>
    <s v="20th"/>
    <n v="0"/>
    <n v="61120"/>
    <n v="0"/>
    <n v="61120"/>
    <n v="0"/>
    <n v="1"/>
    <n v="0"/>
    <n v="0.7"/>
    <n v="0.7"/>
    <n v="144185.30769230769"/>
    <n v="43256"/>
    <n v="100930"/>
    <n v="0"/>
    <n v="144186"/>
    <n v="43256"/>
    <n v="39810"/>
    <n v="0"/>
    <n v="83066"/>
  </r>
  <r>
    <x v="4"/>
    <x v="4"/>
    <s v="31st"/>
    <n v="0"/>
    <n v="64952"/>
    <n v="0"/>
    <n v="64952"/>
    <n v="0"/>
    <n v="1"/>
    <n v="0"/>
    <n v="0.7"/>
    <n v="0.7"/>
    <n v="144185.30769230769"/>
    <n v="43256"/>
    <n v="100930"/>
    <n v="0"/>
    <n v="144186"/>
    <n v="43256"/>
    <n v="35978"/>
    <n v="0"/>
    <n v="79234"/>
  </r>
  <r>
    <x v="4"/>
    <x v="4"/>
    <s v="32nd"/>
    <n v="0"/>
    <n v="76059"/>
    <n v="15627"/>
    <n v="91686"/>
    <n v="0"/>
    <n v="1"/>
    <n v="0"/>
    <n v="0.7"/>
    <n v="0.7"/>
    <n v="144185.30769230769"/>
    <n v="43256"/>
    <n v="100930"/>
    <n v="0"/>
    <n v="144186"/>
    <n v="43256"/>
    <n v="24871"/>
    <n v="-15627"/>
    <n v="52500"/>
  </r>
  <r>
    <x v="4"/>
    <x v="4"/>
    <s v="33rd"/>
    <n v="0"/>
    <n v="113715"/>
    <n v="0"/>
    <n v="113715"/>
    <n v="0"/>
    <n v="1"/>
    <n v="0"/>
    <n v="0.7"/>
    <n v="0.7"/>
    <n v="144185.30769230769"/>
    <n v="48735"/>
    <n v="113715"/>
    <n v="0"/>
    <n v="162450"/>
    <n v="48735"/>
    <n v="0"/>
    <n v="0"/>
    <n v="48735"/>
  </r>
  <r>
    <x v="4"/>
    <x v="4"/>
    <s v="35th"/>
    <n v="0"/>
    <n v="82498"/>
    <n v="16008"/>
    <n v="98506"/>
    <n v="0"/>
    <n v="1"/>
    <n v="0"/>
    <n v="0.7"/>
    <n v="0.7"/>
    <n v="144185.30769230769"/>
    <n v="43256"/>
    <n v="100930"/>
    <n v="0"/>
    <n v="144186"/>
    <n v="43256"/>
    <n v="18432"/>
    <n v="-16008"/>
    <n v="45680"/>
  </r>
  <r>
    <x v="4"/>
    <x v="4"/>
    <s v="37th"/>
    <n v="0"/>
    <n v="80716"/>
    <n v="17246"/>
    <n v="97962"/>
    <n v="0"/>
    <n v="1"/>
    <n v="0"/>
    <n v="0.7"/>
    <n v="0.7"/>
    <n v="144185.30769230769"/>
    <n v="43256"/>
    <n v="100930"/>
    <n v="0"/>
    <n v="144186"/>
    <n v="43256"/>
    <n v="20214"/>
    <n v="-17246"/>
    <n v="46224"/>
  </r>
  <r>
    <x v="4"/>
    <x v="4"/>
    <s v="42nd"/>
    <n v="129720"/>
    <n v="0"/>
    <n v="129720"/>
    <n v="129720"/>
    <n v="1"/>
    <n v="0"/>
    <n v="0"/>
    <n v="0.7"/>
    <n v="0.7"/>
    <n v="144185.30769230769"/>
    <n v="129720"/>
    <n v="129720"/>
    <n v="0"/>
    <n v="259440"/>
    <n v="0"/>
    <n v="129720"/>
    <n v="-129720"/>
    <n v="129720"/>
  </r>
  <r>
    <x v="5"/>
    <x v="5"/>
    <s v="1st"/>
    <n v="0"/>
    <n v="129446"/>
    <n v="32825"/>
    <n v="162271"/>
    <n v="0"/>
    <n v="1"/>
    <n v="0"/>
    <n v="0.7"/>
    <n v="0.7"/>
    <n v="196662.42857142858"/>
    <n v="58999"/>
    <n v="137664"/>
    <n v="0"/>
    <n v="196663"/>
    <n v="58999"/>
    <n v="8218"/>
    <n v="-32825"/>
    <n v="34392"/>
  </r>
  <r>
    <x v="6"/>
    <x v="6"/>
    <s v="n/a"/>
    <n v="0"/>
    <n v="0"/>
    <n v="0"/>
    <n v="0"/>
    <n v="0"/>
    <n v="0"/>
    <n v="0"/>
    <n v="0.7"/>
    <n v="0.7"/>
    <n v="214947.8"/>
    <n v="0"/>
    <n v="0"/>
    <n v="0"/>
    <n v="0"/>
    <n v="0"/>
    <n v="0"/>
    <n v="0"/>
    <n v="0"/>
  </r>
  <r>
    <x v="7"/>
    <x v="7"/>
    <s v="n/a"/>
    <n v="0"/>
    <n v="0"/>
    <n v="0"/>
    <n v="0"/>
    <n v="0"/>
    <n v="0"/>
    <n v="0"/>
    <n v="0.7"/>
    <n v="0.7"/>
    <n v="251694"/>
    <n v="0"/>
    <n v="0"/>
    <n v="0"/>
    <n v="0"/>
    <n v="0"/>
    <n v="0"/>
    <n v="0"/>
    <n v="0"/>
  </r>
  <r>
    <x v="8"/>
    <x v="8"/>
    <s v="2nd"/>
    <s v=" "/>
    <s v=" "/>
    <s v=" "/>
    <s v=" "/>
    <n v="0"/>
    <s v=" "/>
    <n v="0"/>
    <n v="0.7"/>
    <n v="0.7"/>
    <n v="149216.33333333334"/>
    <n v="44765"/>
    <n v="104451"/>
    <n v="0"/>
    <n v="149216"/>
    <n v="44765"/>
    <n v="104451"/>
    <n v="0"/>
    <n v="149216"/>
  </r>
  <r>
    <x v="8"/>
    <x v="8"/>
    <s v="3rd"/>
    <s v=" "/>
    <s v=" "/>
    <s v=" "/>
    <s v=" "/>
    <n v="0"/>
    <n v="1"/>
    <n v="0"/>
    <n v="0.7"/>
    <n v="0.7"/>
    <n v="149216.33333333334"/>
    <n v="44765"/>
    <n v="104451"/>
    <n v="0"/>
    <n v="149216"/>
    <n v="44765"/>
    <n v="104451"/>
    <n v="0"/>
    <n v="149216"/>
  </r>
  <r>
    <x v="8"/>
    <x v="8"/>
    <s v="12th"/>
    <n v="124452"/>
    <n v="0"/>
    <n v="180064"/>
    <n v="180064"/>
    <n v="1"/>
    <n v="0"/>
    <n v="0"/>
    <n v="0.7"/>
    <n v="0.7"/>
    <n v="149216.33333333334"/>
    <n v="124452"/>
    <n v="180064"/>
    <n v="0"/>
    <n v="304516"/>
    <n v="0"/>
    <n v="180064"/>
    <n v="-180064"/>
    <n v="124452"/>
  </r>
  <r>
    <x v="8"/>
    <x v="8"/>
    <s v="17th"/>
    <n v="0"/>
    <n v="90663"/>
    <n v="23"/>
    <n v="90686"/>
    <n v="0"/>
    <n v="1"/>
    <n v="0"/>
    <n v="0.7"/>
    <n v="0.7"/>
    <n v="149216.33333333334"/>
    <n v="44765"/>
    <n v="104451"/>
    <n v="0"/>
    <n v="149216"/>
    <n v="44765"/>
    <n v="13788"/>
    <n v="-23"/>
    <n v="58530"/>
  </r>
  <r>
    <x v="8"/>
    <x v="8"/>
    <s v="19th"/>
    <s v=" "/>
    <s v=" "/>
    <s v=" "/>
    <s v=" "/>
    <n v="0"/>
    <n v="1"/>
    <n v="0"/>
    <n v="0.7"/>
    <n v="0.7"/>
    <n v="149216.33333333334"/>
    <n v="44765"/>
    <n v="104451"/>
    <n v="0"/>
    <n v="149216"/>
    <n v="44765"/>
    <n v="104451"/>
    <n v="0"/>
    <n v="149216"/>
  </r>
  <r>
    <x v="8"/>
    <x v="8"/>
    <s v="20th"/>
    <s v=" "/>
    <s v=" "/>
    <s v=" "/>
    <s v=" "/>
    <n v="0"/>
    <n v="1"/>
    <n v="0"/>
    <n v="0.7"/>
    <n v="0.7"/>
    <n v="149216.33333333334"/>
    <n v="44765"/>
    <n v="104451"/>
    <n v="0"/>
    <n v="149216"/>
    <n v="44765"/>
    <n v="104451"/>
    <n v="0"/>
    <n v="149216"/>
  </r>
  <r>
    <x v="8"/>
    <x v="8"/>
    <s v="23rd"/>
    <s v=" "/>
    <s v=" "/>
    <s v=" "/>
    <s v=" "/>
    <n v="0"/>
    <n v="1"/>
    <n v="0"/>
    <n v="0.7"/>
    <n v="0.7"/>
    <n v="149216.33333333334"/>
    <n v="44765"/>
    <n v="104451"/>
    <n v="0"/>
    <n v="149216"/>
    <n v="44765"/>
    <n v="104451"/>
    <n v="0"/>
    <n v="149216"/>
  </r>
  <r>
    <x v="9"/>
    <x v="9"/>
    <s v="5th"/>
    <n v="0"/>
    <n v="122380"/>
    <n v="0"/>
    <n v="122380"/>
    <n v="0"/>
    <n v="1"/>
    <n v="0"/>
    <n v="0.7"/>
    <n v="0.7"/>
    <n v="149831.61538461538"/>
    <n v="52449"/>
    <n v="122380"/>
    <n v="0"/>
    <n v="174829"/>
    <n v="52449"/>
    <n v="0"/>
    <n v="0"/>
    <n v="52449"/>
  </r>
  <r>
    <x v="10"/>
    <x v="10"/>
    <s v="n/a"/>
    <n v="0"/>
    <n v="0"/>
    <n v="0"/>
    <n v="0"/>
    <n v="0"/>
    <n v="0"/>
    <n v="0"/>
    <n v="0.7"/>
    <n v="0.7"/>
    <n v="168972"/>
    <n v="0"/>
    <n v="0"/>
    <n v="0"/>
    <n v="0"/>
    <n v="0"/>
    <n v="0"/>
    <n v="0"/>
    <n v="0"/>
  </r>
  <r>
    <x v="11"/>
    <x v="11"/>
    <s v="n/a"/>
    <n v="0"/>
    <n v="0"/>
    <n v="0"/>
    <n v="0"/>
    <n v="0"/>
    <n v="0"/>
    <n v="0"/>
    <n v="0.7"/>
    <n v="0.7"/>
    <n v="222653"/>
    <n v="0"/>
    <n v="0"/>
    <n v="0"/>
    <n v="0"/>
    <n v="0"/>
    <n v="0"/>
    <n v="0"/>
    <n v="0"/>
  </r>
  <r>
    <x v="12"/>
    <x v="12"/>
    <s v="12th"/>
    <n v="0"/>
    <n v="157284"/>
    <n v="7"/>
    <n v="157291"/>
    <n v="0"/>
    <n v="1"/>
    <n v="0"/>
    <n v="0.7"/>
    <n v="0.7"/>
    <n v="173436.31578947368"/>
    <n v="67407"/>
    <n v="157284"/>
    <n v="0"/>
    <n v="224691"/>
    <n v="67407"/>
    <n v="0"/>
    <n v="-7"/>
    <n v="67400"/>
  </r>
  <r>
    <x v="13"/>
    <x v="13"/>
    <s v="n/a"/>
    <n v="0"/>
    <n v="0"/>
    <n v="0"/>
    <n v="0"/>
    <n v="0"/>
    <n v="0"/>
    <n v="0"/>
    <n v="0.7"/>
    <n v="0.7"/>
    <n v="185213.55555555556"/>
    <n v="0"/>
    <n v="0"/>
    <n v="0"/>
    <n v="0"/>
    <n v="0"/>
    <n v="0"/>
    <n v="0"/>
    <n v="0"/>
  </r>
  <r>
    <x v="14"/>
    <x v="14"/>
    <s v="n/a"/>
    <n v="0"/>
    <n v="0"/>
    <n v="0"/>
    <n v="0"/>
    <n v="0"/>
    <n v="0"/>
    <n v="0"/>
    <n v="0.7"/>
    <n v="0.7"/>
    <n v="206596.2"/>
    <n v="0"/>
    <n v="0"/>
    <n v="0"/>
    <n v="0"/>
    <n v="0"/>
    <n v="0"/>
    <n v="0"/>
    <n v="0"/>
  </r>
  <r>
    <x v="15"/>
    <x v="15"/>
    <s v="n/a"/>
    <n v="0"/>
    <n v="0"/>
    <n v="0"/>
    <n v="0"/>
    <n v="0"/>
    <n v="0"/>
    <n v="0"/>
    <n v="0.7"/>
    <n v="0.7"/>
    <n v="211281.75"/>
    <n v="0"/>
    <n v="0"/>
    <n v="0"/>
    <n v="0"/>
    <n v="0"/>
    <n v="0"/>
    <n v="0"/>
    <n v="0"/>
  </r>
  <r>
    <x v="16"/>
    <x v="16"/>
    <s v="6th"/>
    <n v="0"/>
    <n v="158765"/>
    <n v="27015"/>
    <n v="185780"/>
    <n v="0"/>
    <n v="1"/>
    <n v="0"/>
    <n v="0.7"/>
    <n v="0.7"/>
    <n v="177957.66666666666"/>
    <n v="68042"/>
    <n v="158765"/>
    <n v="0"/>
    <n v="226807"/>
    <n v="68042"/>
    <n v="0"/>
    <n v="-27015"/>
    <n v="41027"/>
  </r>
  <r>
    <x v="17"/>
    <x v="17"/>
    <s v="6th"/>
    <n v="94658"/>
    <n v="0"/>
    <n v="114306"/>
    <n v="114306"/>
    <n v="1"/>
    <n v="0"/>
    <n v="0"/>
    <n v="0.7"/>
    <n v="0.7"/>
    <n v="133618.16666666666"/>
    <n v="94658"/>
    <n v="114306"/>
    <n v="0"/>
    <n v="208964"/>
    <n v="0"/>
    <n v="114306"/>
    <n v="-114306"/>
    <n v="94658"/>
  </r>
  <r>
    <x v="18"/>
    <x v="18"/>
    <s v="n/a"/>
    <n v="0"/>
    <n v="0"/>
    <n v="0"/>
    <n v="0"/>
    <n v="0"/>
    <n v="0"/>
    <n v="0"/>
    <n v="0.7"/>
    <n v="0.7"/>
    <n v="267957.5"/>
    <n v="0"/>
    <n v="0"/>
    <n v="0"/>
    <n v="0"/>
    <n v="0"/>
    <n v="0"/>
    <n v="0"/>
    <n v="0"/>
  </r>
  <r>
    <x v="19"/>
    <x v="19"/>
    <s v="5th"/>
    <n v="0"/>
    <n v="168114"/>
    <n v="35209"/>
    <n v="203323"/>
    <n v="0"/>
    <n v="1"/>
    <n v="0"/>
    <n v="0.7"/>
    <n v="0.7"/>
    <n v="166987.75"/>
    <n v="72049"/>
    <n v="168114"/>
    <n v="0"/>
    <n v="240163"/>
    <n v="72049"/>
    <n v="0"/>
    <n v="-35209"/>
    <n v="36840"/>
  </r>
  <r>
    <x v="19"/>
    <x v="19"/>
    <s v="7th"/>
    <n v="0"/>
    <n v="158830"/>
    <n v="3147"/>
    <n v="161977"/>
    <n v="0"/>
    <n v="1"/>
    <n v="0"/>
    <n v="0.7"/>
    <n v="0.7"/>
    <n v="166987.75"/>
    <n v="68070"/>
    <n v="158830"/>
    <n v="0"/>
    <n v="226900"/>
    <n v="68070"/>
    <n v="0"/>
    <n v="-3147"/>
    <n v="64923"/>
  </r>
  <r>
    <x v="20"/>
    <x v="20"/>
    <s v="1st"/>
    <n v="0"/>
    <n v="158057"/>
    <n v="61875"/>
    <n v="219932"/>
    <n v="0"/>
    <n v="1"/>
    <n v="0"/>
    <n v="0.7"/>
    <n v="0.7"/>
    <n v="76456.2"/>
    <n v="67739"/>
    <n v="158057"/>
    <n v="0"/>
    <n v="225796"/>
    <n v="67739"/>
    <n v="0"/>
    <n v="-61875"/>
    <n v="5864"/>
  </r>
  <r>
    <x v="20"/>
    <x v="20"/>
    <s v="2nd"/>
    <n v="0"/>
    <n v="164939"/>
    <n v="50000"/>
    <n v="214939"/>
    <n v="0"/>
    <n v="1"/>
    <n v="0"/>
    <n v="0.7"/>
    <n v="0.7"/>
    <n v="76456.2"/>
    <n v="70688"/>
    <n v="164939"/>
    <n v="0"/>
    <n v="235627"/>
    <n v="70688"/>
    <n v="0"/>
    <n v="-50000"/>
    <n v="20688"/>
  </r>
  <r>
    <x v="20"/>
    <x v="20"/>
    <s v="3rd"/>
    <n v="0"/>
    <n v="166973"/>
    <n v="48128"/>
    <n v="215101"/>
    <n v="0"/>
    <n v="1"/>
    <n v="0"/>
    <n v="0.7"/>
    <n v="0.7"/>
    <n v="76456.2"/>
    <n v="71560"/>
    <n v="166973"/>
    <n v="0"/>
    <n v="238533"/>
    <n v="71560"/>
    <n v="0"/>
    <n v="-48128"/>
    <n v="23432"/>
  </r>
  <r>
    <x v="20"/>
    <x v="20"/>
    <s v="4th"/>
    <n v="0"/>
    <n v="176513"/>
    <n v="50401"/>
    <n v="226914"/>
    <n v="0"/>
    <n v="1"/>
    <n v="0"/>
    <n v="0.7"/>
    <n v="0.7"/>
    <n v="76456.2"/>
    <n v="75648"/>
    <n v="176513"/>
    <n v="0"/>
    <n v="252161"/>
    <n v="75648"/>
    <n v="0"/>
    <n v="-50401"/>
    <n v="25247"/>
  </r>
  <r>
    <x v="20"/>
    <x v="20"/>
    <s v="5th"/>
    <n v="0"/>
    <n v="159120"/>
    <n v="57712"/>
    <n v="216832"/>
    <n v="0"/>
    <n v="1"/>
    <n v="0"/>
    <n v="0.7"/>
    <n v="0.7"/>
    <n v="76456.2"/>
    <n v="68194"/>
    <n v="159120"/>
    <n v="0"/>
    <n v="227314"/>
    <n v="68194"/>
    <n v="0"/>
    <n v="-57712"/>
    <n v="10482"/>
  </r>
  <r>
    <x v="20"/>
    <x v="20"/>
    <s v="7th"/>
    <n v="0"/>
    <n v="171902"/>
    <n v="54228"/>
    <n v="226130"/>
    <n v="0"/>
    <n v="1"/>
    <n v="0"/>
    <n v="0.7"/>
    <n v="0.7"/>
    <n v="76456.2"/>
    <n v="73672"/>
    <n v="171902"/>
    <n v="0"/>
    <n v="245574"/>
    <n v="73672"/>
    <n v="0"/>
    <n v="-54228"/>
    <n v="19444"/>
  </r>
  <r>
    <x v="20"/>
    <x v="20"/>
    <s v="8th"/>
    <n v="0"/>
    <n v="125515"/>
    <n v="33910"/>
    <n v="159425"/>
    <n v="0"/>
    <n v="1"/>
    <n v="0"/>
    <n v="0.7"/>
    <n v="0.7"/>
    <n v="76456.2"/>
    <n v="53792"/>
    <n v="125515"/>
    <n v="0"/>
    <n v="179307"/>
    <n v="53792"/>
    <n v="0"/>
    <n v="-33910"/>
    <n v="19882"/>
  </r>
  <r>
    <x v="21"/>
    <x v="21"/>
    <s v="13th"/>
    <n v="0"/>
    <n v="126308"/>
    <n v="15"/>
    <n v="126323"/>
    <n v="0"/>
    <n v="1"/>
    <n v="0"/>
    <n v="0.7"/>
    <n v="0.7"/>
    <n v="220882.33333333334"/>
    <n v="66265"/>
    <n v="154618"/>
    <n v="0"/>
    <n v="220883"/>
    <n v="66265"/>
    <n v="28310"/>
    <n v="-15"/>
    <n v="94560"/>
  </r>
  <r>
    <x v="21"/>
    <x v="21"/>
    <s v="15th"/>
    <n v="0"/>
    <n v="181946"/>
    <n v="24922"/>
    <n v="206868"/>
    <n v="0"/>
    <n v="1"/>
    <n v="0"/>
    <n v="0.7"/>
    <n v="0.7"/>
    <n v="220882.33333333334"/>
    <n v="77977"/>
    <n v="181946"/>
    <n v="0"/>
    <n v="259923"/>
    <n v="77977"/>
    <n v="0"/>
    <n v="-24922"/>
    <n v="53055"/>
  </r>
  <r>
    <x v="22"/>
    <x v="22"/>
    <s v="n/a"/>
    <n v="0"/>
    <n v="0"/>
    <n v="0"/>
    <n v="0"/>
    <n v="0"/>
    <n v="0"/>
    <n v="0"/>
    <n v="0.7"/>
    <n v="0.7"/>
    <n v="272371.75"/>
    <n v="0"/>
    <n v="0"/>
    <n v="0"/>
    <n v="0"/>
    <n v="0"/>
    <n v="0"/>
    <n v="0"/>
    <n v="0"/>
  </r>
  <r>
    <x v="23"/>
    <x v="23"/>
    <s v="3rd"/>
    <n v="125421"/>
    <n v="0"/>
    <n v="161480"/>
    <n v="161480"/>
    <n v="1"/>
    <n v="0"/>
    <n v="0"/>
    <n v="0.7"/>
    <n v="0.7"/>
    <n v="146405.66666666666"/>
    <n v="125421"/>
    <n v="161480"/>
    <n v="0"/>
    <n v="286901"/>
    <n v="0"/>
    <n v="161480"/>
    <n v="-161480"/>
    <n v="125421"/>
  </r>
  <r>
    <x v="24"/>
    <x v="24"/>
    <s v="n/a"/>
    <n v="0"/>
    <n v="0"/>
    <n v="0"/>
    <n v="0"/>
    <n v="0"/>
    <n v="0"/>
    <n v="0"/>
    <n v="0.7"/>
    <n v="0.7"/>
    <n v="233035.77777777778"/>
    <n v="0"/>
    <n v="0"/>
    <n v="0"/>
    <n v="0"/>
    <n v="0"/>
    <n v="0"/>
    <n v="0"/>
    <n v="0"/>
  </r>
  <r>
    <x v="25"/>
    <x v="25"/>
    <s v="n/a"/>
    <n v="0"/>
    <n v="0"/>
    <n v="0"/>
    <n v="0"/>
    <n v="0"/>
    <n v="0"/>
    <n v="0"/>
    <n v="0.7"/>
    <n v="0.7"/>
    <n v="406125"/>
    <n v="0"/>
    <n v="0"/>
    <n v="0"/>
    <n v="0"/>
    <n v="0"/>
    <n v="0"/>
    <n v="0"/>
    <n v="0"/>
  </r>
  <r>
    <x v="26"/>
    <x v="26"/>
    <s v="n/a"/>
    <n v="0"/>
    <n v="0"/>
    <n v="0"/>
    <n v="0"/>
    <n v="0"/>
    <n v="0"/>
    <n v="0"/>
    <n v="0.7"/>
    <n v="0.7"/>
    <n v="198695.66666666666"/>
    <n v="0"/>
    <n v="0"/>
    <n v="0"/>
    <n v="0"/>
    <n v="0"/>
    <n v="0"/>
    <n v="0"/>
    <n v="0"/>
  </r>
  <r>
    <x v="27"/>
    <x v="27"/>
    <s v="n/a"/>
    <n v="0"/>
    <n v="0"/>
    <n v="0"/>
    <n v="0"/>
    <n v="0"/>
    <n v="0"/>
    <n v="0"/>
    <n v="0.7"/>
    <n v="0.7"/>
    <n v="191609"/>
    <n v="0"/>
    <n v="0"/>
    <n v="0"/>
    <n v="0"/>
    <n v="0"/>
    <n v="0"/>
    <n v="0"/>
    <n v="0"/>
  </r>
  <r>
    <x v="28"/>
    <x v="28"/>
    <s v="n/a"/>
    <n v="0"/>
    <n v="0"/>
    <n v="0"/>
    <n v="0"/>
    <n v="0"/>
    <n v="0"/>
    <n v="0"/>
    <n v="0.7"/>
    <n v="0.7"/>
    <n v="201334.5"/>
    <n v="0"/>
    <n v="0"/>
    <n v="0"/>
    <n v="0"/>
    <n v="0"/>
    <n v="0"/>
    <n v="0"/>
    <n v="0"/>
  </r>
  <r>
    <x v="29"/>
    <x v="29"/>
    <s v="1st"/>
    <n v="0"/>
    <n v="140110"/>
    <n v="0"/>
    <n v="140110"/>
    <n v="0"/>
    <n v="1"/>
    <n v="0"/>
    <n v="0.7"/>
    <n v="0.7"/>
    <n v="146651.23076923078"/>
    <n v="60047"/>
    <n v="140110"/>
    <n v="0"/>
    <n v="200157"/>
    <n v="60047"/>
    <n v="0"/>
    <n v="0"/>
    <n v="60047"/>
  </r>
  <r>
    <x v="29"/>
    <x v="29"/>
    <s v="10th"/>
    <n v="0"/>
    <n v="90264"/>
    <n v="0"/>
    <n v="90264"/>
    <n v="0"/>
    <n v="1"/>
    <n v="0"/>
    <n v="0.7"/>
    <n v="0.7"/>
    <n v="146651.23076923078"/>
    <n v="43995"/>
    <n v="102656"/>
    <n v="0"/>
    <n v="146651"/>
    <n v="43995"/>
    <n v="12392"/>
    <n v="0"/>
    <n v="56387"/>
  </r>
  <r>
    <x v="30"/>
    <x v="30"/>
    <s v="n/a"/>
    <n v="0"/>
    <n v="0"/>
    <n v="0"/>
    <n v="0"/>
    <n v="0"/>
    <n v="0"/>
    <n v="0"/>
    <n v="0.7"/>
    <n v="0.7"/>
    <n v="187028"/>
    <n v="0"/>
    <n v="0"/>
    <n v="0"/>
    <n v="0"/>
    <n v="0"/>
    <n v="0"/>
    <n v="0"/>
    <n v="0"/>
  </r>
  <r>
    <x v="31"/>
    <x v="31"/>
    <s v="5th"/>
    <n v="0"/>
    <n v="70033"/>
    <n v="48494"/>
    <n v="118527"/>
    <n v="0"/>
    <n v="1"/>
    <n v="0"/>
    <n v="0.7"/>
    <n v="0.7"/>
    <n v="138343.75862068965"/>
    <n v="48494"/>
    <n v="96841"/>
    <n v="0"/>
    <n v="145335"/>
    <n v="48494"/>
    <n v="26808"/>
    <n v="-48494"/>
    <n v="26808"/>
  </r>
  <r>
    <x v="31"/>
    <x v="31"/>
    <s v="6th"/>
    <n v="0"/>
    <n v="69405"/>
    <n v="29705"/>
    <n v="99110"/>
    <n v="0"/>
    <n v="1"/>
    <n v="0"/>
    <n v="0.7"/>
    <n v="0.7"/>
    <n v="138343.75862068965"/>
    <n v="41503"/>
    <n v="96841"/>
    <n v="0"/>
    <n v="138344"/>
    <n v="41503"/>
    <n v="27436"/>
    <n v="-29705"/>
    <n v="39234"/>
  </r>
  <r>
    <x v="31"/>
    <x v="31"/>
    <s v="9th"/>
    <n v="0"/>
    <n v="67040"/>
    <n v="41023"/>
    <n v="108063"/>
    <n v="0"/>
    <n v="1"/>
    <n v="0"/>
    <n v="0.7"/>
    <n v="0.7"/>
    <n v="138343.75862068965"/>
    <n v="41503"/>
    <n v="96841"/>
    <n v="0"/>
    <n v="138344"/>
    <n v="41503"/>
    <n v="29801"/>
    <n v="-41023"/>
    <n v="30281"/>
  </r>
  <r>
    <x v="31"/>
    <x v="31"/>
    <s v="14th"/>
    <n v="0"/>
    <n v="107095"/>
    <n v="46788"/>
    <n v="153883"/>
    <n v="0"/>
    <n v="1"/>
    <n v="0"/>
    <n v="0.7"/>
    <n v="0.7"/>
    <n v="138343.75862068965"/>
    <n v="46788"/>
    <n v="107095"/>
    <n v="0"/>
    <n v="153883"/>
    <n v="46788"/>
    <n v="0"/>
    <n v="-46788"/>
    <n v="0"/>
  </r>
  <r>
    <x v="31"/>
    <x v="31"/>
    <s v="22nd"/>
    <n v="0"/>
    <n v="104423"/>
    <n v="91222"/>
    <n v="195645"/>
    <n v="0"/>
    <n v="1"/>
    <n v="0"/>
    <n v="0.7"/>
    <n v="0.7"/>
    <n v="138343.75862068965"/>
    <n v="91222"/>
    <n v="104423"/>
    <n v="0"/>
    <n v="195645"/>
    <n v="91222"/>
    <n v="0"/>
    <n v="-91222"/>
    <n v="0"/>
  </r>
  <r>
    <x v="32"/>
    <x v="32"/>
    <s v="1st"/>
    <n v="0"/>
    <n v="82510"/>
    <n v="0"/>
    <n v="82510"/>
    <n v="0"/>
    <n v="1"/>
    <n v="0"/>
    <n v="0.7"/>
    <n v="0.7"/>
    <n v="142946"/>
    <n v="42884"/>
    <n v="100062"/>
    <n v="0"/>
    <n v="142946"/>
    <n v="42884"/>
    <n v="17552"/>
    <n v="0"/>
    <n v="60436"/>
  </r>
  <r>
    <x v="33"/>
    <x v="33"/>
    <s v="n/a"/>
    <n v="0"/>
    <n v="0"/>
    <n v="0"/>
    <n v="0"/>
    <n v="0"/>
    <n v="0"/>
    <n v="0"/>
    <n v="0.7"/>
    <n v="0.7"/>
    <n v="217621"/>
    <n v="0"/>
    <n v="0"/>
    <n v="0"/>
    <n v="0"/>
    <n v="0"/>
    <n v="0"/>
    <n v="0"/>
    <n v="0"/>
  </r>
  <r>
    <x v="34"/>
    <x v="34"/>
    <s v="n/a"/>
    <n v="0"/>
    <n v="0"/>
    <n v="0"/>
    <n v="0"/>
    <n v="0"/>
    <n v="0"/>
    <n v="0"/>
    <n v="0.7"/>
    <n v="0.7"/>
    <n v="220066.38888888888"/>
    <n v="0"/>
    <n v="0"/>
    <n v="0"/>
    <n v="0"/>
    <n v="0"/>
    <n v="0"/>
    <n v="0"/>
    <n v="0"/>
  </r>
  <r>
    <x v="35"/>
    <x v="35"/>
    <s v="n/a"/>
    <n v="0"/>
    <n v="0"/>
    <n v="0"/>
    <n v="0"/>
    <n v="0"/>
    <n v="0"/>
    <n v="0"/>
    <n v="0.7"/>
    <n v="0.7"/>
    <n v="181038.8"/>
    <n v="0"/>
    <n v="0"/>
    <n v="0"/>
    <n v="0"/>
    <n v="0"/>
    <n v="0"/>
    <n v="0"/>
    <n v="0"/>
  </r>
  <r>
    <x v="36"/>
    <x v="36"/>
    <s v="n/a"/>
    <n v="0"/>
    <n v="0"/>
    <n v="0"/>
    <n v="0"/>
    <n v="0"/>
    <n v="0"/>
    <n v="0"/>
    <n v="0.7"/>
    <n v="0.7"/>
    <n v="271486.8"/>
    <n v="0"/>
    <n v="0"/>
    <n v="0"/>
    <n v="0"/>
    <n v="0"/>
    <n v="0"/>
    <n v="0"/>
    <n v="0"/>
  </r>
  <r>
    <x v="37"/>
    <x v="37"/>
    <s v="1st"/>
    <n v="0"/>
    <n v="137987"/>
    <n v="12"/>
    <n v="137999"/>
    <n v="0"/>
    <n v="1"/>
    <n v="0"/>
    <n v="0.7"/>
    <n v="0.7"/>
    <n v="194525.68421052632"/>
    <n v="59137"/>
    <n v="137987"/>
    <n v="0"/>
    <n v="197124"/>
    <n v="59137"/>
    <n v="0"/>
    <n v="-12"/>
    <n v="59125"/>
  </r>
  <r>
    <x v="37"/>
    <x v="37"/>
    <s v="14th"/>
    <n v="0"/>
    <n v="161075"/>
    <n v="18326"/>
    <n v="179401"/>
    <n v="0"/>
    <n v="1"/>
    <n v="0"/>
    <n v="0.7"/>
    <n v="0.7"/>
    <n v="194525.68421052632"/>
    <n v="69032"/>
    <n v="161075"/>
    <n v="0"/>
    <n v="230107"/>
    <n v="69032"/>
    <n v="0"/>
    <n v="-18326"/>
    <n v="50706"/>
  </r>
  <r>
    <x v="38"/>
    <x v="38"/>
    <s v="2nd"/>
    <n v="0"/>
    <n v="140315"/>
    <n v="52729"/>
    <n v="193044"/>
    <n v="0"/>
    <n v="1"/>
    <n v="0"/>
    <n v="0.7"/>
    <n v="0.7"/>
    <n v="90052"/>
    <n v="60135"/>
    <n v="140315"/>
    <n v="0"/>
    <n v="200450"/>
    <n v="60135"/>
    <n v="0"/>
    <n v="-52729"/>
    <n v="7406"/>
  </r>
  <r>
    <x v="39"/>
    <x v="39"/>
    <s v="1st"/>
    <n v="115766"/>
    <n v="0"/>
    <n v="193375"/>
    <n v="193375"/>
    <n v="1"/>
    <n v="0"/>
    <n v="0"/>
    <n v="0.7"/>
    <n v="0.7"/>
    <n v="178710.75"/>
    <n v="125098"/>
    <n v="193375"/>
    <n v="0"/>
    <n v="318473"/>
    <n v="9332"/>
    <n v="193375"/>
    <n v="-193375"/>
    <n v="125098"/>
  </r>
  <r>
    <x v="39"/>
    <x v="39"/>
    <s v="3rd"/>
    <n v="111882"/>
    <n v="0"/>
    <n v="177988"/>
    <n v="177988"/>
    <n v="1"/>
    <n v="0"/>
    <n v="0"/>
    <n v="0.7"/>
    <n v="0.7"/>
    <n v="178710.75"/>
    <n v="125098"/>
    <n v="177988"/>
    <n v="0"/>
    <n v="303086"/>
    <n v="13216"/>
    <n v="177988"/>
    <n v="-177988"/>
    <n v="125098"/>
  </r>
  <r>
    <x v="40"/>
    <x v="40"/>
    <s v="n/a"/>
    <n v="0"/>
    <n v="0"/>
    <n v="0"/>
    <n v="0"/>
    <n v="0"/>
    <n v="0"/>
    <n v="0"/>
    <n v="0.7"/>
    <n v="0.7"/>
    <n v="333562"/>
    <n v="0"/>
    <n v="0"/>
    <n v="0"/>
    <n v="0"/>
    <n v="0"/>
    <n v="0"/>
    <n v="0"/>
    <n v="0"/>
  </r>
  <r>
    <x v="41"/>
    <x v="41"/>
    <s v="n/a"/>
    <n v="0"/>
    <n v="0"/>
    <n v="0"/>
    <n v="0"/>
    <n v="0"/>
    <n v="0"/>
    <n v="0"/>
    <n v="0.7"/>
    <n v="0.7"/>
    <n v="190602.88888888888"/>
    <n v="0"/>
    <n v="0"/>
    <n v="0"/>
    <n v="0"/>
    <n v="0"/>
    <n v="0"/>
    <n v="0"/>
    <n v="0"/>
  </r>
  <r>
    <x v="42"/>
    <x v="42"/>
    <s v="9th"/>
    <n v="0"/>
    <n v="60253"/>
    <n v="0"/>
    <n v="60253"/>
    <n v="0"/>
    <n v="1"/>
    <n v="0"/>
    <n v="0.7"/>
    <n v="0.7"/>
    <n v="116152.45161290323"/>
    <n v="34846"/>
    <n v="81307"/>
    <n v="0"/>
    <n v="116153"/>
    <n v="34846"/>
    <n v="21054"/>
    <n v="0"/>
    <n v="55900"/>
  </r>
  <r>
    <x v="42"/>
    <x v="42"/>
    <s v="11th"/>
    <n v="107268"/>
    <n v="0"/>
    <n v="107268"/>
    <n v="107268"/>
    <n v="1"/>
    <n v="0"/>
    <n v="0"/>
    <n v="0.7"/>
    <n v="0.7"/>
    <n v="116152.45161290323"/>
    <n v="107268"/>
    <n v="107268"/>
    <n v="0"/>
    <n v="214536"/>
    <n v="0"/>
    <n v="107268"/>
    <n v="-107268"/>
    <n v="107268"/>
  </r>
  <r>
    <x v="42"/>
    <x v="42"/>
    <s v="16th"/>
    <n v="0"/>
    <n v="61116"/>
    <n v="16572"/>
    <n v="77688"/>
    <n v="0"/>
    <n v="1"/>
    <n v="0"/>
    <n v="0.7"/>
    <n v="0.7"/>
    <n v="116152.45161290323"/>
    <n v="34846"/>
    <n v="81307"/>
    <n v="0"/>
    <n v="116153"/>
    <n v="34846"/>
    <n v="20191"/>
    <n v="-16572"/>
    <n v="38465"/>
  </r>
  <r>
    <x v="42"/>
    <x v="42"/>
    <s v="20th"/>
    <n v="0"/>
    <n v="68348"/>
    <n v="9897"/>
    <n v="78245"/>
    <n v="0"/>
    <n v="1"/>
    <n v="0"/>
    <n v="0.7"/>
    <n v="0.7"/>
    <n v="116152.45161290323"/>
    <n v="34846"/>
    <n v="81307"/>
    <n v="0"/>
    <n v="116153"/>
    <n v="34846"/>
    <n v="12959"/>
    <n v="-9897"/>
    <n v="37908"/>
  </r>
  <r>
    <x v="42"/>
    <x v="42"/>
    <s v="22nd"/>
    <n v="0"/>
    <n v="76775"/>
    <n v="71464"/>
    <n v="148239"/>
    <n v="0"/>
    <n v="1"/>
    <n v="0"/>
    <n v="0.7"/>
    <n v="0.7"/>
    <n v="116152.45161290323"/>
    <n v="71464"/>
    <n v="81307"/>
    <n v="0"/>
    <n v="152771"/>
    <n v="71464"/>
    <n v="4532"/>
    <n v="-71464"/>
    <n v="4532"/>
  </r>
  <r>
    <x v="42"/>
    <x v="42"/>
    <s v="28th"/>
    <n v="0"/>
    <n v="68372"/>
    <n v="0"/>
    <n v="68372"/>
    <n v="0"/>
    <n v="1"/>
    <n v="0"/>
    <n v="0.7"/>
    <n v="0.7"/>
    <n v="116152.45161290323"/>
    <n v="34846"/>
    <n v="81307"/>
    <n v="0"/>
    <n v="116153"/>
    <n v="34846"/>
    <n v="12935"/>
    <n v="0"/>
    <n v="47781"/>
  </r>
  <r>
    <x v="43"/>
    <x v="43"/>
    <s v="n/a"/>
    <n v="0"/>
    <n v="0"/>
    <n v="0"/>
    <n v="0"/>
    <n v="0"/>
    <n v="0"/>
    <n v="0"/>
    <n v="0.7"/>
    <n v="0.7"/>
    <n v="189896.66666666666"/>
    <n v="0"/>
    <n v="0"/>
    <n v="0"/>
    <n v="0"/>
    <n v="0"/>
    <n v="0"/>
    <n v="0"/>
    <n v="0"/>
  </r>
  <r>
    <x v="44"/>
    <x v="44"/>
    <s v="n/a"/>
    <n v="0"/>
    <n v="0"/>
    <n v="0"/>
    <n v="0"/>
    <n v="0"/>
    <n v="0"/>
    <n v="0"/>
    <n v="0.7"/>
    <n v="0.7"/>
    <n v="262726"/>
    <n v="0"/>
    <n v="0"/>
    <n v="0"/>
    <n v="0"/>
    <n v="0"/>
    <n v="0"/>
    <n v="0"/>
    <n v="0"/>
  </r>
  <r>
    <x v="45"/>
    <x v="45"/>
    <s v="3rd"/>
    <n v="0"/>
    <n v="133546"/>
    <n v="5448"/>
    <n v="138994"/>
    <n v="0"/>
    <n v="1"/>
    <n v="0"/>
    <n v="0.7"/>
    <n v="0.7"/>
    <n v="195100.77777777778"/>
    <n v="58530"/>
    <n v="136571"/>
    <n v="0"/>
    <n v="195101"/>
    <n v="58530"/>
    <n v="3025"/>
    <n v="-5448"/>
    <n v="56107"/>
  </r>
  <r>
    <x v="45"/>
    <x v="45"/>
    <s v="4th"/>
    <n v="150967"/>
    <n v="0"/>
    <n v="198340"/>
    <n v="198340"/>
    <n v="1"/>
    <n v="0"/>
    <n v="0"/>
    <n v="0.7"/>
    <n v="0.7"/>
    <n v="195100.77777777778"/>
    <n v="150967"/>
    <n v="198340"/>
    <n v="0"/>
    <n v="349307"/>
    <n v="0"/>
    <n v="198340"/>
    <n v="-198340"/>
    <n v="150967"/>
  </r>
  <r>
    <x v="45"/>
    <x v="45"/>
    <s v="6th"/>
    <n v="153187"/>
    <n v="0"/>
    <n v="203995"/>
    <n v="203995"/>
    <n v="1"/>
    <n v="0"/>
    <n v="0"/>
    <n v="0.7"/>
    <n v="0.7"/>
    <n v="195100.77777777778"/>
    <n v="153187"/>
    <n v="203995"/>
    <n v="0"/>
    <n v="357182"/>
    <n v="0"/>
    <n v="203995"/>
    <n v="-203995"/>
    <n v="153187"/>
  </r>
  <r>
    <x v="46"/>
    <x v="46"/>
    <s v="n/a"/>
    <n v="0"/>
    <n v="0"/>
    <n v="0"/>
    <n v="0"/>
    <n v="0"/>
    <n v="0"/>
    <n v="0"/>
    <n v="0.7"/>
    <n v="0.7"/>
    <n v="228228.44444444444"/>
    <n v="0"/>
    <n v="0"/>
    <n v="0"/>
    <n v="0"/>
    <n v="0"/>
    <n v="0"/>
    <n v="0"/>
    <n v="0"/>
  </r>
  <r>
    <x v="47"/>
    <x v="47"/>
    <s v="n/a"/>
    <n v="0"/>
    <n v="0"/>
    <n v="0"/>
    <n v="0"/>
    <n v="0"/>
    <n v="0"/>
    <n v="0"/>
    <n v="0.7"/>
    <n v="0.7"/>
    <n v="151604.33333333334"/>
    <n v="0"/>
    <n v="0"/>
    <n v="0"/>
    <n v="0"/>
    <n v="0"/>
    <n v="0"/>
    <n v="0"/>
    <n v="0"/>
  </r>
  <r>
    <x v="48"/>
    <x v="48"/>
    <s v="6th"/>
    <n v="201367"/>
    <n v="0"/>
    <n v="203557"/>
    <n v="203557"/>
    <n v="1"/>
    <n v="0"/>
    <n v="0"/>
    <n v="0.7"/>
    <n v="0.7"/>
    <n v="265693.71428571426"/>
    <n v="201367"/>
    <n v="203557"/>
    <n v="0"/>
    <n v="404924"/>
    <n v="0"/>
    <n v="203557"/>
    <n v="-203557"/>
    <n v="201367"/>
  </r>
  <r>
    <x v="49"/>
    <x v="49"/>
    <s v="n/a"/>
    <n v="0"/>
    <n v="0"/>
    <n v="0"/>
    <n v="0"/>
    <n v="0"/>
    <n v="0"/>
    <n v="0"/>
    <n v="0.7"/>
    <n v="0.7"/>
    <n v="196215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F54" firstHeaderRow="0" firstDataRow="1" firstDataCol="2"/>
  <pivotFields count="21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9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EP4" fld="17" baseField="0" baseItem="0"/>
    <dataField name="Sum of DEM4" fld="18" baseField="0" baseItem="0"/>
    <dataField name="Sum of OTH4" fld="19" baseField="0" baseItem="0"/>
    <dataField name="Sum of TOT4" fld="20" baseField="0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workbookViewId="0">
      <pane xSplit="1" ySplit="2" topLeftCell="J3" activePane="bottomRight" state="frozen"/>
      <selection pane="topRight" activeCell="B1" sqref="B1"/>
      <selection pane="bottomLeft" activeCell="A5" sqref="A5"/>
      <selection pane="bottomRight" activeCell="X3" sqref="X3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2"/>
    <col min="4" max="5" width="10.83203125" style="1"/>
    <col min="6" max="6" width="12.1640625" style="1" customWidth="1"/>
    <col min="7" max="7" width="10.83203125" style="12" customWidth="1"/>
    <col min="8" max="9" width="10.83203125" style="1" customWidth="1"/>
    <col min="10" max="10" width="10.83203125" style="14" customWidth="1"/>
    <col min="11" max="14" width="10.83203125" style="1" customWidth="1"/>
    <col min="15" max="15" width="10.83203125" style="50"/>
    <col min="16" max="17" width="10.83203125" style="51"/>
    <col min="18" max="18" width="12.1640625" style="51" customWidth="1"/>
    <col min="19" max="22" width="5.83203125" customWidth="1"/>
    <col min="23" max="23" width="10.83203125" style="57"/>
    <col min="24" max="24" width="10.83203125" style="52"/>
  </cols>
  <sheetData>
    <row r="1" spans="1:25" s="9" customFormat="1" x14ac:dyDescent="0.2">
      <c r="A1" s="2"/>
      <c r="B1" s="2" t="s">
        <v>0</v>
      </c>
      <c r="C1" s="46"/>
      <c r="D1" s="24" t="s">
        <v>1</v>
      </c>
      <c r="E1" s="3"/>
      <c r="F1" s="3"/>
      <c r="G1" s="4"/>
      <c r="H1" s="5" t="s">
        <v>2</v>
      </c>
      <c r="I1" s="5"/>
      <c r="J1" s="7" t="s">
        <v>3</v>
      </c>
      <c r="K1" s="47"/>
      <c r="L1" s="48" t="s">
        <v>171</v>
      </c>
      <c r="M1" s="48"/>
      <c r="N1" s="48"/>
      <c r="O1" s="47"/>
      <c r="P1" s="48" t="s">
        <v>172</v>
      </c>
      <c r="Q1" s="48"/>
      <c r="R1" s="49"/>
      <c r="S1" s="2"/>
      <c r="T1" s="25" t="s">
        <v>4</v>
      </c>
      <c r="U1" s="2"/>
      <c r="V1" s="2"/>
      <c r="W1" s="53" t="s">
        <v>180</v>
      </c>
      <c r="X1" s="54"/>
    </row>
    <row r="2" spans="1:25" s="11" customFormat="1" x14ac:dyDescent="0.2">
      <c r="A2" s="2" t="s">
        <v>5</v>
      </c>
      <c r="B2" s="2" t="s">
        <v>6</v>
      </c>
      <c r="C2" s="8" t="s">
        <v>7</v>
      </c>
      <c r="D2" s="2" t="s">
        <v>8</v>
      </c>
      <c r="E2" s="10" t="s">
        <v>9</v>
      </c>
      <c r="F2" s="3" t="s">
        <v>10</v>
      </c>
      <c r="G2" s="4" t="s">
        <v>11</v>
      </c>
      <c r="H2" s="6" t="s">
        <v>12</v>
      </c>
      <c r="I2" s="6" t="s">
        <v>13</v>
      </c>
      <c r="J2" s="7" t="s">
        <v>14</v>
      </c>
      <c r="K2" s="47" t="s">
        <v>161</v>
      </c>
      <c r="L2" s="48" t="s">
        <v>162</v>
      </c>
      <c r="M2" s="48" t="s">
        <v>163</v>
      </c>
      <c r="N2" s="48" t="s">
        <v>164</v>
      </c>
      <c r="O2" s="47" t="s">
        <v>173</v>
      </c>
      <c r="P2" s="48" t="s">
        <v>174</v>
      </c>
      <c r="Q2" s="48" t="s">
        <v>175</v>
      </c>
      <c r="R2" s="49" t="s">
        <v>176</v>
      </c>
      <c r="S2" s="2" t="s">
        <v>15</v>
      </c>
      <c r="T2" s="2" t="s">
        <v>16</v>
      </c>
      <c r="U2" s="2" t="s">
        <v>17</v>
      </c>
      <c r="V2" s="2" t="s">
        <v>18</v>
      </c>
      <c r="W2" s="47" t="s">
        <v>181</v>
      </c>
      <c r="X2" s="48" t="s">
        <v>182</v>
      </c>
    </row>
    <row r="3" spans="1:25" x14ac:dyDescent="0.2">
      <c r="A3" t="s">
        <v>20</v>
      </c>
      <c r="B3" t="s">
        <v>21</v>
      </c>
      <c r="C3" s="12">
        <v>627501</v>
      </c>
      <c r="D3" s="1">
        <v>502046</v>
      </c>
      <c r="E3" s="13">
        <f t="shared" ref="E3:E34" si="0">F3-D3-C3</f>
        <v>10605</v>
      </c>
      <c r="F3" s="1">
        <v>1140152</v>
      </c>
      <c r="G3" s="12">
        <v>447019</v>
      </c>
      <c r="H3" s="1">
        <v>1</v>
      </c>
      <c r="I3" s="1">
        <v>2</v>
      </c>
      <c r="J3" s="14">
        <f t="shared" ref="J3:J34" si="1">(F3-G3)/(V3-SUM(H3:H3))</f>
        <v>115522.16666666667</v>
      </c>
      <c r="K3" s="1">
        <v>118665</v>
      </c>
      <c r="L3" s="1">
        <v>166300</v>
      </c>
      <c r="M3" s="1">
        <v>-170134</v>
      </c>
      <c r="N3" s="1">
        <v>278345</v>
      </c>
      <c r="O3" s="12">
        <f t="shared" ref="O3:R34" si="2">C3+K3</f>
        <v>746166</v>
      </c>
      <c r="P3" s="1">
        <f t="shared" si="2"/>
        <v>668346</v>
      </c>
      <c r="Q3" s="13">
        <f t="shared" si="2"/>
        <v>-159529</v>
      </c>
      <c r="R3" s="1">
        <f t="shared" si="2"/>
        <v>1418497</v>
      </c>
      <c r="S3">
        <f t="shared" ref="S3:S34" si="3">V3-T3-U3</f>
        <v>5</v>
      </c>
      <c r="T3">
        <v>2</v>
      </c>
      <c r="U3">
        <v>0</v>
      </c>
      <c r="V3">
        <v>7</v>
      </c>
      <c r="W3" s="55">
        <f t="shared" ref="W3:W52" si="4">O3/SUM(O3:P3)</f>
        <v>0.52750771997692492</v>
      </c>
      <c r="X3" s="56">
        <f>S3/SUM(S3:T3)</f>
        <v>0.7142857142857143</v>
      </c>
    </row>
    <row r="4" spans="1:25" x14ac:dyDescent="0.2">
      <c r="A4" t="s">
        <v>22</v>
      </c>
      <c r="B4" t="s">
        <v>23</v>
      </c>
      <c r="C4" s="12">
        <v>132743</v>
      </c>
      <c r="D4" s="1">
        <v>93879</v>
      </c>
      <c r="E4" s="13">
        <f t="shared" si="0"/>
        <v>8023</v>
      </c>
      <c r="F4" s="1">
        <v>234645</v>
      </c>
      <c r="G4" s="12">
        <v>0</v>
      </c>
      <c r="H4" s="1">
        <v>0</v>
      </c>
      <c r="I4" s="1">
        <v>0</v>
      </c>
      <c r="J4" s="14">
        <f t="shared" si="1"/>
        <v>234645</v>
      </c>
      <c r="K4" s="1">
        <v>0</v>
      </c>
      <c r="L4" s="1">
        <v>0</v>
      </c>
      <c r="M4" s="1">
        <v>0</v>
      </c>
      <c r="N4" s="1">
        <v>0</v>
      </c>
      <c r="O4" s="12">
        <f t="shared" si="2"/>
        <v>132743</v>
      </c>
      <c r="P4" s="1">
        <f t="shared" si="2"/>
        <v>93879</v>
      </c>
      <c r="Q4" s="13">
        <f t="shared" si="2"/>
        <v>8023</v>
      </c>
      <c r="R4" s="1">
        <f t="shared" si="2"/>
        <v>234645</v>
      </c>
      <c r="S4">
        <f t="shared" si="3"/>
        <v>1</v>
      </c>
      <c r="T4">
        <v>0</v>
      </c>
      <c r="U4">
        <v>0</v>
      </c>
      <c r="V4">
        <v>1</v>
      </c>
      <c r="W4" s="55">
        <f t="shared" si="4"/>
        <v>0.58574630883144618</v>
      </c>
      <c r="X4" s="56">
        <f t="shared" ref="X4:X52" si="5">S4/SUM(S4:T4)</f>
        <v>1</v>
      </c>
    </row>
    <row r="5" spans="1:25" x14ac:dyDescent="0.2">
      <c r="A5" t="s">
        <v>24</v>
      </c>
      <c r="B5" t="s">
        <v>25</v>
      </c>
      <c r="C5" s="12">
        <v>771246</v>
      </c>
      <c r="D5" s="1">
        <v>627259</v>
      </c>
      <c r="E5" s="13">
        <f t="shared" si="0"/>
        <v>94645</v>
      </c>
      <c r="F5" s="1">
        <v>1493150</v>
      </c>
      <c r="G5" s="12">
        <v>203486</v>
      </c>
      <c r="H5" s="1">
        <v>1</v>
      </c>
      <c r="I5" s="1">
        <v>0</v>
      </c>
      <c r="J5" s="14">
        <f t="shared" si="1"/>
        <v>184237.71428571429</v>
      </c>
      <c r="K5" s="1">
        <v>0</v>
      </c>
      <c r="L5" s="1">
        <v>203486</v>
      </c>
      <c r="M5" s="1">
        <v>-203486</v>
      </c>
      <c r="N5" s="1">
        <v>152201</v>
      </c>
      <c r="O5" s="12">
        <f t="shared" si="2"/>
        <v>771246</v>
      </c>
      <c r="P5" s="1">
        <f t="shared" si="2"/>
        <v>830745</v>
      </c>
      <c r="Q5" s="13">
        <f t="shared" si="2"/>
        <v>-108841</v>
      </c>
      <c r="R5" s="1">
        <f t="shared" si="2"/>
        <v>1645351</v>
      </c>
      <c r="S5">
        <f t="shared" si="3"/>
        <v>4</v>
      </c>
      <c r="T5">
        <v>4</v>
      </c>
      <c r="U5">
        <v>0</v>
      </c>
      <c r="V5">
        <v>8</v>
      </c>
      <c r="W5" s="55">
        <f t="shared" si="4"/>
        <v>0.4814296709532076</v>
      </c>
      <c r="X5" s="56">
        <f t="shared" si="5"/>
        <v>0.5</v>
      </c>
    </row>
    <row r="6" spans="1:25" x14ac:dyDescent="0.2">
      <c r="A6" t="s">
        <v>26</v>
      </c>
      <c r="B6" t="s">
        <v>27</v>
      </c>
      <c r="C6" s="12">
        <v>306442</v>
      </c>
      <c r="D6" s="1">
        <v>456569</v>
      </c>
      <c r="E6" s="13">
        <f t="shared" si="0"/>
        <v>0</v>
      </c>
      <c r="F6" s="1">
        <v>763011</v>
      </c>
      <c r="G6" s="12">
        <v>0</v>
      </c>
      <c r="H6" s="1">
        <v>0</v>
      </c>
      <c r="I6" s="1">
        <v>0</v>
      </c>
      <c r="J6" s="14">
        <f t="shared" si="1"/>
        <v>190752.75</v>
      </c>
      <c r="K6" s="1">
        <v>0</v>
      </c>
      <c r="L6" s="1">
        <v>0</v>
      </c>
      <c r="M6" s="1">
        <v>0</v>
      </c>
      <c r="N6" s="1">
        <v>0</v>
      </c>
      <c r="O6" s="12">
        <f t="shared" si="2"/>
        <v>306442</v>
      </c>
      <c r="P6" s="1">
        <f t="shared" si="2"/>
        <v>456569</v>
      </c>
      <c r="Q6" s="13">
        <f t="shared" si="2"/>
        <v>0</v>
      </c>
      <c r="R6" s="1">
        <f t="shared" si="2"/>
        <v>763011</v>
      </c>
      <c r="S6">
        <f t="shared" si="3"/>
        <v>1</v>
      </c>
      <c r="T6">
        <v>3</v>
      </c>
      <c r="U6">
        <v>0</v>
      </c>
      <c r="V6">
        <v>4</v>
      </c>
      <c r="W6" s="55">
        <f t="shared" si="4"/>
        <v>0.40162199496468598</v>
      </c>
      <c r="X6" s="56">
        <f t="shared" si="5"/>
        <v>0.25</v>
      </c>
    </row>
    <row r="7" spans="1:25" x14ac:dyDescent="0.2">
      <c r="A7" t="s">
        <v>28</v>
      </c>
      <c r="B7" t="s">
        <v>29</v>
      </c>
      <c r="C7" s="12">
        <v>3314398</v>
      </c>
      <c r="D7" s="1">
        <v>4720164</v>
      </c>
      <c r="E7" s="13">
        <f t="shared" si="0"/>
        <v>261221</v>
      </c>
      <c r="F7" s="1">
        <v>8295783</v>
      </c>
      <c r="G7" s="12">
        <v>798147</v>
      </c>
      <c r="H7" s="1">
        <v>1</v>
      </c>
      <c r="I7" s="1">
        <v>7</v>
      </c>
      <c r="J7" s="14">
        <f t="shared" si="1"/>
        <v>144185.30769230769</v>
      </c>
      <c r="K7" s="1">
        <v>315586</v>
      </c>
      <c r="L7" s="1">
        <v>269025</v>
      </c>
      <c r="M7" s="1">
        <v>-201087</v>
      </c>
      <c r="N7" s="1">
        <v>513244</v>
      </c>
      <c r="O7" s="12">
        <f t="shared" si="2"/>
        <v>3629984</v>
      </c>
      <c r="P7" s="1">
        <f t="shared" si="2"/>
        <v>4989189</v>
      </c>
      <c r="Q7" s="13">
        <f t="shared" si="2"/>
        <v>60134</v>
      </c>
      <c r="R7" s="1">
        <f t="shared" si="2"/>
        <v>8809027</v>
      </c>
      <c r="S7">
        <f t="shared" si="3"/>
        <v>19</v>
      </c>
      <c r="T7">
        <v>34</v>
      </c>
      <c r="U7">
        <v>0</v>
      </c>
      <c r="V7">
        <v>53</v>
      </c>
      <c r="W7" s="55">
        <f t="shared" si="4"/>
        <v>0.42115223815556319</v>
      </c>
      <c r="X7" s="56">
        <f t="shared" si="5"/>
        <v>0.35849056603773582</v>
      </c>
    </row>
    <row r="8" spans="1:25" x14ac:dyDescent="0.2">
      <c r="A8" t="s">
        <v>30</v>
      </c>
      <c r="B8" t="s">
        <v>31</v>
      </c>
      <c r="C8" s="12">
        <v>623858</v>
      </c>
      <c r="D8" s="1">
        <v>832902</v>
      </c>
      <c r="E8" s="13">
        <f t="shared" si="0"/>
        <v>82148</v>
      </c>
      <c r="F8" s="1">
        <v>1538908</v>
      </c>
      <c r="G8" s="12">
        <v>162271</v>
      </c>
      <c r="H8" s="1">
        <v>0</v>
      </c>
      <c r="I8" s="1">
        <v>1</v>
      </c>
      <c r="J8" s="14">
        <f t="shared" si="1"/>
        <v>196662.42857142858</v>
      </c>
      <c r="K8" s="1">
        <v>58999</v>
      </c>
      <c r="L8" s="1">
        <v>8218</v>
      </c>
      <c r="M8" s="1">
        <v>-32825</v>
      </c>
      <c r="N8" s="1">
        <v>34392</v>
      </c>
      <c r="O8" s="12">
        <f t="shared" si="2"/>
        <v>682857</v>
      </c>
      <c r="P8" s="1">
        <f t="shared" si="2"/>
        <v>841120</v>
      </c>
      <c r="Q8" s="13">
        <f t="shared" si="2"/>
        <v>49323</v>
      </c>
      <c r="R8" s="1">
        <f t="shared" si="2"/>
        <v>1573300</v>
      </c>
      <c r="S8">
        <f t="shared" si="3"/>
        <v>3</v>
      </c>
      <c r="T8">
        <v>4</v>
      </c>
      <c r="U8">
        <v>0</v>
      </c>
      <c r="V8">
        <v>7</v>
      </c>
      <c r="W8" s="55">
        <f t="shared" si="4"/>
        <v>0.44807565993450033</v>
      </c>
      <c r="X8" s="56">
        <f t="shared" si="5"/>
        <v>0.42857142857142855</v>
      </c>
    </row>
    <row r="9" spans="1:25" x14ac:dyDescent="0.2">
      <c r="A9" t="s">
        <v>32</v>
      </c>
      <c r="B9" t="s">
        <v>33</v>
      </c>
      <c r="C9" s="12">
        <v>419895</v>
      </c>
      <c r="D9" s="1">
        <v>648653</v>
      </c>
      <c r="E9" s="13">
        <f t="shared" si="0"/>
        <v>6191</v>
      </c>
      <c r="F9" s="1">
        <v>1074739</v>
      </c>
      <c r="G9" s="12">
        <v>0</v>
      </c>
      <c r="H9" s="1">
        <v>0</v>
      </c>
      <c r="I9" s="1">
        <v>0</v>
      </c>
      <c r="J9" s="14">
        <f t="shared" si="1"/>
        <v>214947.8</v>
      </c>
      <c r="K9" s="1">
        <v>0</v>
      </c>
      <c r="L9" s="1">
        <v>0</v>
      </c>
      <c r="M9" s="1">
        <v>0</v>
      </c>
      <c r="N9" s="1">
        <v>0</v>
      </c>
      <c r="O9" s="12">
        <f t="shared" si="2"/>
        <v>419895</v>
      </c>
      <c r="P9" s="1">
        <f t="shared" si="2"/>
        <v>648653</v>
      </c>
      <c r="Q9" s="13">
        <f t="shared" si="2"/>
        <v>6191</v>
      </c>
      <c r="R9" s="1">
        <f t="shared" si="2"/>
        <v>1074739</v>
      </c>
      <c r="S9">
        <f t="shared" si="3"/>
        <v>1</v>
      </c>
      <c r="T9">
        <v>4</v>
      </c>
      <c r="U9">
        <v>0</v>
      </c>
      <c r="V9">
        <v>5</v>
      </c>
      <c r="W9" s="55">
        <f t="shared" si="4"/>
        <v>0.39295848197741234</v>
      </c>
      <c r="X9" s="56">
        <f t="shared" si="5"/>
        <v>0.2</v>
      </c>
    </row>
    <row r="10" spans="1:25" x14ac:dyDescent="0.2">
      <c r="A10" t="s">
        <v>34</v>
      </c>
      <c r="B10" t="s">
        <v>35</v>
      </c>
      <c r="C10" s="12">
        <v>143897</v>
      </c>
      <c r="D10" s="1">
        <v>97565</v>
      </c>
      <c r="E10" s="13">
        <f t="shared" si="0"/>
        <v>10232</v>
      </c>
      <c r="F10" s="1">
        <v>251694</v>
      </c>
      <c r="G10" s="12">
        <v>0</v>
      </c>
      <c r="H10" s="1">
        <v>0</v>
      </c>
      <c r="I10" s="1">
        <v>0</v>
      </c>
      <c r="J10" s="14">
        <f t="shared" si="1"/>
        <v>251694</v>
      </c>
      <c r="K10" s="1">
        <v>0</v>
      </c>
      <c r="L10" s="1">
        <v>0</v>
      </c>
      <c r="M10" s="1">
        <v>0</v>
      </c>
      <c r="N10" s="1">
        <v>0</v>
      </c>
      <c r="O10" s="12">
        <f t="shared" si="2"/>
        <v>143897</v>
      </c>
      <c r="P10" s="1">
        <f t="shared" si="2"/>
        <v>97565</v>
      </c>
      <c r="Q10" s="13">
        <f t="shared" si="2"/>
        <v>10232</v>
      </c>
      <c r="R10" s="1">
        <f t="shared" si="2"/>
        <v>251694</v>
      </c>
      <c r="S10">
        <f t="shared" si="3"/>
        <v>1</v>
      </c>
      <c r="T10">
        <v>0</v>
      </c>
      <c r="U10">
        <v>0</v>
      </c>
      <c r="V10">
        <v>1</v>
      </c>
      <c r="W10" s="55">
        <f t="shared" si="4"/>
        <v>0.5959405620760202</v>
      </c>
      <c r="X10" s="56">
        <f t="shared" si="5"/>
        <v>1</v>
      </c>
    </row>
    <row r="11" spans="1:25" x14ac:dyDescent="0.2">
      <c r="A11" t="s">
        <v>36</v>
      </c>
      <c r="B11" t="s">
        <v>37</v>
      </c>
      <c r="C11" s="12">
        <v>2182833</v>
      </c>
      <c r="D11" s="1">
        <v>1599968</v>
      </c>
      <c r="E11" s="13">
        <f t="shared" si="0"/>
        <v>69141</v>
      </c>
      <c r="F11" s="1">
        <v>3851942</v>
      </c>
      <c r="G11" s="12">
        <v>270750</v>
      </c>
      <c r="H11" s="1">
        <v>1</v>
      </c>
      <c r="I11" s="1">
        <v>6</v>
      </c>
      <c r="J11" s="14">
        <f t="shared" si="1"/>
        <v>149216.33333333334</v>
      </c>
      <c r="K11" s="1">
        <v>268590</v>
      </c>
      <c r="L11" s="1">
        <v>716107</v>
      </c>
      <c r="M11" s="1">
        <v>-180087</v>
      </c>
      <c r="N11" s="1">
        <v>929062</v>
      </c>
      <c r="O11" s="12">
        <f t="shared" si="2"/>
        <v>2451423</v>
      </c>
      <c r="P11" s="1">
        <f t="shared" si="2"/>
        <v>2316075</v>
      </c>
      <c r="Q11" s="13">
        <f t="shared" si="2"/>
        <v>-110946</v>
      </c>
      <c r="R11" s="1">
        <f t="shared" si="2"/>
        <v>4781004</v>
      </c>
      <c r="S11">
        <f t="shared" si="3"/>
        <v>16</v>
      </c>
      <c r="T11">
        <v>9</v>
      </c>
      <c r="U11">
        <v>0</v>
      </c>
      <c r="V11">
        <v>25</v>
      </c>
      <c r="W11" s="55">
        <f t="shared" si="4"/>
        <v>0.51419486699312722</v>
      </c>
      <c r="X11" s="56">
        <f t="shared" si="5"/>
        <v>0.64</v>
      </c>
      <c r="Y11" t="s">
        <v>0</v>
      </c>
    </row>
    <row r="12" spans="1:25" x14ac:dyDescent="0.2">
      <c r="A12" t="s">
        <v>38</v>
      </c>
      <c r="B12" t="s">
        <v>39</v>
      </c>
      <c r="C12" s="12">
        <v>1138048</v>
      </c>
      <c r="D12" s="1">
        <v>932143</v>
      </c>
      <c r="E12" s="13">
        <f t="shared" si="0"/>
        <v>0</v>
      </c>
      <c r="F12" s="1">
        <v>2070191</v>
      </c>
      <c r="G12" s="12">
        <v>122380</v>
      </c>
      <c r="H12" s="1">
        <v>0</v>
      </c>
      <c r="I12" s="1">
        <v>1</v>
      </c>
      <c r="J12" s="14">
        <f t="shared" si="1"/>
        <v>149831.61538461538</v>
      </c>
      <c r="K12" s="1">
        <v>52449</v>
      </c>
      <c r="L12" s="1">
        <v>0</v>
      </c>
      <c r="M12" s="1">
        <v>0</v>
      </c>
      <c r="N12" s="1">
        <v>52449</v>
      </c>
      <c r="O12" s="12">
        <f t="shared" si="2"/>
        <v>1190497</v>
      </c>
      <c r="P12" s="1">
        <f t="shared" si="2"/>
        <v>932143</v>
      </c>
      <c r="Q12" s="13">
        <f t="shared" si="2"/>
        <v>0</v>
      </c>
      <c r="R12" s="1">
        <f t="shared" si="2"/>
        <v>2122640</v>
      </c>
      <c r="S12">
        <f t="shared" si="3"/>
        <v>7</v>
      </c>
      <c r="T12">
        <v>6</v>
      </c>
      <c r="U12">
        <v>0</v>
      </c>
      <c r="V12">
        <v>13</v>
      </c>
      <c r="W12" s="55">
        <f t="shared" si="4"/>
        <v>0.5608567632759206</v>
      </c>
      <c r="X12" s="56">
        <f t="shared" si="5"/>
        <v>0.53846153846153844</v>
      </c>
    </row>
    <row r="13" spans="1:25" x14ac:dyDescent="0.2">
      <c r="A13" t="s">
        <v>40</v>
      </c>
      <c r="B13" t="s">
        <v>41</v>
      </c>
      <c r="C13" s="12">
        <v>118134</v>
      </c>
      <c r="D13" s="1">
        <v>219810</v>
      </c>
      <c r="E13" s="13">
        <f t="shared" si="0"/>
        <v>0</v>
      </c>
      <c r="F13" s="1">
        <v>337944</v>
      </c>
      <c r="G13" s="12">
        <v>0</v>
      </c>
      <c r="H13" s="1">
        <v>0</v>
      </c>
      <c r="I13" s="1">
        <v>0</v>
      </c>
      <c r="J13" s="14">
        <f t="shared" si="1"/>
        <v>168972</v>
      </c>
      <c r="K13" s="1">
        <v>0</v>
      </c>
      <c r="L13" s="1">
        <v>0</v>
      </c>
      <c r="M13" s="1">
        <v>0</v>
      </c>
      <c r="N13" s="1">
        <v>0</v>
      </c>
      <c r="O13" s="12">
        <f t="shared" si="2"/>
        <v>118134</v>
      </c>
      <c r="P13" s="1">
        <f t="shared" si="2"/>
        <v>219810</v>
      </c>
      <c r="Q13" s="13">
        <f t="shared" si="2"/>
        <v>0</v>
      </c>
      <c r="R13" s="1">
        <f t="shared" si="2"/>
        <v>337944</v>
      </c>
      <c r="S13">
        <f t="shared" si="3"/>
        <v>0</v>
      </c>
      <c r="T13">
        <v>2</v>
      </c>
      <c r="U13">
        <v>0</v>
      </c>
      <c r="V13">
        <v>2</v>
      </c>
      <c r="W13" s="55">
        <f t="shared" si="4"/>
        <v>0.3495667921312407</v>
      </c>
      <c r="X13" s="56">
        <f t="shared" si="5"/>
        <v>0</v>
      </c>
    </row>
    <row r="14" spans="1:25" x14ac:dyDescent="0.2">
      <c r="A14" t="s">
        <v>42</v>
      </c>
      <c r="B14" t="s">
        <v>43</v>
      </c>
      <c r="C14" s="12">
        <v>248105</v>
      </c>
      <c r="D14" s="1">
        <v>177376</v>
      </c>
      <c r="E14" s="13">
        <f t="shared" si="0"/>
        <v>19825</v>
      </c>
      <c r="F14" s="1">
        <v>445306</v>
      </c>
      <c r="G14" s="12">
        <v>0</v>
      </c>
      <c r="H14" s="1">
        <v>0</v>
      </c>
      <c r="I14" s="1">
        <v>0</v>
      </c>
      <c r="J14" s="14">
        <f t="shared" si="1"/>
        <v>222653</v>
      </c>
      <c r="K14" s="1">
        <v>0</v>
      </c>
      <c r="L14" s="1">
        <v>0</v>
      </c>
      <c r="M14" s="1">
        <v>0</v>
      </c>
      <c r="N14" s="1">
        <v>0</v>
      </c>
      <c r="O14" s="12">
        <f t="shared" si="2"/>
        <v>248105</v>
      </c>
      <c r="P14" s="1">
        <f t="shared" si="2"/>
        <v>177376</v>
      </c>
      <c r="Q14" s="13">
        <f t="shared" si="2"/>
        <v>19825</v>
      </c>
      <c r="R14" s="1">
        <f t="shared" si="2"/>
        <v>445306</v>
      </c>
      <c r="S14">
        <f t="shared" si="3"/>
        <v>2</v>
      </c>
      <c r="T14">
        <v>0</v>
      </c>
      <c r="U14">
        <v>0</v>
      </c>
      <c r="V14">
        <v>2</v>
      </c>
      <c r="W14" s="55">
        <f t="shared" si="4"/>
        <v>0.58311651989160507</v>
      </c>
      <c r="X14" s="56">
        <f t="shared" si="5"/>
        <v>1</v>
      </c>
    </row>
    <row r="15" spans="1:25" x14ac:dyDescent="0.2">
      <c r="A15" t="s">
        <v>44</v>
      </c>
      <c r="B15" t="s">
        <v>45</v>
      </c>
      <c r="C15" s="12">
        <v>1442526</v>
      </c>
      <c r="D15" s="1">
        <v>1986431</v>
      </c>
      <c r="E15" s="13">
        <f t="shared" si="0"/>
        <v>23624</v>
      </c>
      <c r="F15" s="1">
        <v>3452581</v>
      </c>
      <c r="G15" s="12">
        <v>157291</v>
      </c>
      <c r="H15" s="1">
        <v>0</v>
      </c>
      <c r="I15" s="1">
        <v>1</v>
      </c>
      <c r="J15" s="14">
        <f t="shared" si="1"/>
        <v>173436.31578947368</v>
      </c>
      <c r="K15" s="1">
        <v>67407</v>
      </c>
      <c r="L15" s="1">
        <v>0</v>
      </c>
      <c r="M15" s="1">
        <v>-7</v>
      </c>
      <c r="N15" s="1">
        <v>67400</v>
      </c>
      <c r="O15" s="12">
        <f t="shared" si="2"/>
        <v>1509933</v>
      </c>
      <c r="P15" s="1">
        <f t="shared" si="2"/>
        <v>1986431</v>
      </c>
      <c r="Q15" s="13">
        <f t="shared" si="2"/>
        <v>23617</v>
      </c>
      <c r="R15" s="1">
        <f t="shared" si="2"/>
        <v>3519981</v>
      </c>
      <c r="S15">
        <f t="shared" si="3"/>
        <v>8</v>
      </c>
      <c r="T15">
        <v>11</v>
      </c>
      <c r="U15">
        <v>0</v>
      </c>
      <c r="V15">
        <v>19</v>
      </c>
      <c r="W15" s="55">
        <f t="shared" si="4"/>
        <v>0.43185806740945737</v>
      </c>
      <c r="X15" s="56">
        <f t="shared" si="5"/>
        <v>0.42105263157894735</v>
      </c>
    </row>
    <row r="16" spans="1:25" x14ac:dyDescent="0.2">
      <c r="A16" t="s">
        <v>46</v>
      </c>
      <c r="B16" t="s">
        <v>47</v>
      </c>
      <c r="C16" s="12">
        <v>831818</v>
      </c>
      <c r="D16" s="1">
        <v>812496</v>
      </c>
      <c r="E16" s="13">
        <f t="shared" si="0"/>
        <v>22608</v>
      </c>
      <c r="F16" s="1">
        <v>1666922</v>
      </c>
      <c r="G16" s="12">
        <v>0</v>
      </c>
      <c r="H16" s="1">
        <v>0</v>
      </c>
      <c r="I16" s="1">
        <v>0</v>
      </c>
      <c r="J16" s="14">
        <f t="shared" si="1"/>
        <v>185213.55555555556</v>
      </c>
      <c r="K16" s="1">
        <v>0</v>
      </c>
      <c r="L16" s="1">
        <v>0</v>
      </c>
      <c r="M16" s="1">
        <v>0</v>
      </c>
      <c r="N16" s="1">
        <v>0</v>
      </c>
      <c r="O16" s="12">
        <f t="shared" si="2"/>
        <v>831818</v>
      </c>
      <c r="P16" s="1">
        <f t="shared" si="2"/>
        <v>812496</v>
      </c>
      <c r="Q16" s="13">
        <f t="shared" si="2"/>
        <v>22608</v>
      </c>
      <c r="R16" s="1">
        <f t="shared" si="2"/>
        <v>1666922</v>
      </c>
      <c r="S16">
        <f t="shared" si="3"/>
        <v>4</v>
      </c>
      <c r="T16">
        <v>5</v>
      </c>
      <c r="U16">
        <v>0</v>
      </c>
      <c r="V16">
        <v>9</v>
      </c>
      <c r="W16" s="55">
        <f t="shared" si="4"/>
        <v>0.50587539849444818</v>
      </c>
      <c r="X16" s="56">
        <f t="shared" si="5"/>
        <v>0.44444444444444442</v>
      </c>
    </row>
    <row r="17" spans="1:24" x14ac:dyDescent="0.2">
      <c r="A17" t="s">
        <v>48</v>
      </c>
      <c r="B17" t="s">
        <v>49</v>
      </c>
      <c r="C17" s="12">
        <v>522388</v>
      </c>
      <c r="D17" s="1">
        <v>492937</v>
      </c>
      <c r="E17" s="13">
        <f t="shared" si="0"/>
        <v>17656</v>
      </c>
      <c r="F17" s="1">
        <v>1032981</v>
      </c>
      <c r="G17" s="12">
        <v>0</v>
      </c>
      <c r="H17" s="1">
        <v>0</v>
      </c>
      <c r="I17" s="1">
        <v>0</v>
      </c>
      <c r="J17" s="14">
        <f t="shared" si="1"/>
        <v>206596.2</v>
      </c>
      <c r="K17" s="1">
        <v>0</v>
      </c>
      <c r="L17" s="1">
        <v>0</v>
      </c>
      <c r="M17" s="1">
        <v>0</v>
      </c>
      <c r="N17" s="1">
        <v>0</v>
      </c>
      <c r="O17" s="12">
        <f t="shared" si="2"/>
        <v>522388</v>
      </c>
      <c r="P17" s="1">
        <f t="shared" si="2"/>
        <v>492937</v>
      </c>
      <c r="Q17" s="13">
        <f t="shared" si="2"/>
        <v>17656</v>
      </c>
      <c r="R17" s="1">
        <f t="shared" si="2"/>
        <v>1032981</v>
      </c>
      <c r="S17">
        <f t="shared" si="3"/>
        <v>2</v>
      </c>
      <c r="T17">
        <v>3</v>
      </c>
      <c r="U17">
        <v>0</v>
      </c>
      <c r="V17">
        <v>5</v>
      </c>
      <c r="W17" s="55">
        <f t="shared" si="4"/>
        <v>0.5145032378794967</v>
      </c>
      <c r="X17" s="56">
        <f t="shared" si="5"/>
        <v>0.4</v>
      </c>
    </row>
    <row r="18" spans="1:24" x14ac:dyDescent="0.2">
      <c r="A18" t="s">
        <v>50</v>
      </c>
      <c r="B18" t="s">
        <v>51</v>
      </c>
      <c r="C18" s="12">
        <v>459267</v>
      </c>
      <c r="D18" s="1">
        <v>369191</v>
      </c>
      <c r="E18" s="13">
        <f t="shared" si="0"/>
        <v>16669</v>
      </c>
      <c r="F18" s="1">
        <v>845127</v>
      </c>
      <c r="G18" s="12">
        <v>0</v>
      </c>
      <c r="H18" s="1">
        <v>0</v>
      </c>
      <c r="I18" s="1">
        <v>0</v>
      </c>
      <c r="J18" s="14">
        <f t="shared" si="1"/>
        <v>211281.75</v>
      </c>
      <c r="K18" s="1">
        <v>0</v>
      </c>
      <c r="L18" s="1">
        <v>0</v>
      </c>
      <c r="M18" s="1">
        <v>0</v>
      </c>
      <c r="N18" s="1">
        <v>0</v>
      </c>
      <c r="O18" s="12">
        <f t="shared" si="2"/>
        <v>459267</v>
      </c>
      <c r="P18" s="1">
        <f t="shared" si="2"/>
        <v>369191</v>
      </c>
      <c r="Q18" s="13">
        <f t="shared" si="2"/>
        <v>16669</v>
      </c>
      <c r="R18" s="1">
        <f t="shared" si="2"/>
        <v>845127</v>
      </c>
      <c r="S18">
        <f t="shared" si="3"/>
        <v>2</v>
      </c>
      <c r="T18">
        <v>2</v>
      </c>
      <c r="U18">
        <v>0</v>
      </c>
      <c r="V18">
        <v>4</v>
      </c>
      <c r="W18" s="55">
        <f t="shared" si="4"/>
        <v>0.55436364909265168</v>
      </c>
      <c r="X18" s="56">
        <f t="shared" si="5"/>
        <v>0.5</v>
      </c>
    </row>
    <row r="19" spans="1:24" x14ac:dyDescent="0.2">
      <c r="A19" t="s">
        <v>52</v>
      </c>
      <c r="B19" t="s">
        <v>53</v>
      </c>
      <c r="C19" s="12">
        <v>611780</v>
      </c>
      <c r="D19" s="1">
        <v>601723</v>
      </c>
      <c r="E19" s="13">
        <f t="shared" si="0"/>
        <v>40023</v>
      </c>
      <c r="F19" s="1">
        <v>1253526</v>
      </c>
      <c r="G19" s="12">
        <v>185780</v>
      </c>
      <c r="H19" s="1">
        <v>0</v>
      </c>
      <c r="I19" s="1">
        <v>1</v>
      </c>
      <c r="J19" s="14">
        <f t="shared" si="1"/>
        <v>177957.66666666666</v>
      </c>
      <c r="K19" s="1">
        <v>68042</v>
      </c>
      <c r="L19" s="1">
        <v>0</v>
      </c>
      <c r="M19" s="1">
        <v>-27015</v>
      </c>
      <c r="N19" s="1">
        <v>41027</v>
      </c>
      <c r="O19" s="12">
        <f t="shared" si="2"/>
        <v>679822</v>
      </c>
      <c r="P19" s="1">
        <f t="shared" si="2"/>
        <v>601723</v>
      </c>
      <c r="Q19" s="13">
        <f t="shared" si="2"/>
        <v>13008</v>
      </c>
      <c r="R19" s="1">
        <f t="shared" si="2"/>
        <v>1294553</v>
      </c>
      <c r="S19">
        <f t="shared" si="3"/>
        <v>4</v>
      </c>
      <c r="T19">
        <v>2</v>
      </c>
      <c r="U19">
        <v>0</v>
      </c>
      <c r="V19">
        <v>6</v>
      </c>
      <c r="W19" s="55">
        <f t="shared" si="4"/>
        <v>0.53047064285686418</v>
      </c>
      <c r="X19" s="56">
        <f t="shared" si="5"/>
        <v>0.66666666666666663</v>
      </c>
    </row>
    <row r="20" spans="1:24" x14ac:dyDescent="0.2">
      <c r="A20" t="s">
        <v>54</v>
      </c>
      <c r="B20" t="s">
        <v>55</v>
      </c>
      <c r="C20" s="12">
        <v>579702</v>
      </c>
      <c r="D20" s="1">
        <v>309279</v>
      </c>
      <c r="E20" s="13">
        <f t="shared" si="0"/>
        <v>27034</v>
      </c>
      <c r="F20" s="1">
        <v>916015</v>
      </c>
      <c r="G20" s="12">
        <v>114306</v>
      </c>
      <c r="H20" s="1">
        <v>1</v>
      </c>
      <c r="I20" s="1">
        <v>0</v>
      </c>
      <c r="J20" s="14">
        <f t="shared" si="1"/>
        <v>133618.16666666666</v>
      </c>
      <c r="K20" s="1">
        <v>0</v>
      </c>
      <c r="L20" s="1">
        <v>114306</v>
      </c>
      <c r="M20" s="1">
        <v>-114306</v>
      </c>
      <c r="N20" s="1">
        <v>94658</v>
      </c>
      <c r="O20" s="12">
        <f t="shared" si="2"/>
        <v>579702</v>
      </c>
      <c r="P20" s="1">
        <f t="shared" si="2"/>
        <v>423585</v>
      </c>
      <c r="Q20" s="13">
        <f t="shared" si="2"/>
        <v>-87272</v>
      </c>
      <c r="R20" s="1">
        <f t="shared" si="2"/>
        <v>1010673</v>
      </c>
      <c r="S20">
        <f t="shared" si="3"/>
        <v>4</v>
      </c>
      <c r="T20">
        <v>3</v>
      </c>
      <c r="U20">
        <v>0</v>
      </c>
      <c r="V20">
        <v>7</v>
      </c>
      <c r="W20" s="55">
        <f t="shared" si="4"/>
        <v>0.57780276232025329</v>
      </c>
      <c r="X20" s="56">
        <f t="shared" si="5"/>
        <v>0.5714285714285714</v>
      </c>
    </row>
    <row r="21" spans="1:24" x14ac:dyDescent="0.2">
      <c r="A21" t="s">
        <v>56</v>
      </c>
      <c r="B21" t="s">
        <v>57</v>
      </c>
      <c r="C21" s="12">
        <v>163165</v>
      </c>
      <c r="D21" s="1">
        <v>350721</v>
      </c>
      <c r="E21" s="13">
        <f t="shared" si="0"/>
        <v>22029</v>
      </c>
      <c r="F21" s="1">
        <v>535915</v>
      </c>
      <c r="G21" s="12">
        <v>0</v>
      </c>
      <c r="H21" s="1">
        <v>0</v>
      </c>
      <c r="I21" s="1">
        <v>0</v>
      </c>
      <c r="J21" s="14">
        <f t="shared" si="1"/>
        <v>267957.5</v>
      </c>
      <c r="K21" s="1">
        <v>0</v>
      </c>
      <c r="L21" s="1">
        <v>0</v>
      </c>
      <c r="M21" s="1">
        <v>0</v>
      </c>
      <c r="N21" s="1">
        <v>0</v>
      </c>
      <c r="O21" s="12">
        <f t="shared" si="2"/>
        <v>163165</v>
      </c>
      <c r="P21" s="1">
        <f t="shared" si="2"/>
        <v>350721</v>
      </c>
      <c r="Q21" s="13">
        <f t="shared" si="2"/>
        <v>22029</v>
      </c>
      <c r="R21" s="1">
        <f t="shared" si="2"/>
        <v>535915</v>
      </c>
      <c r="S21">
        <f t="shared" si="3"/>
        <v>0</v>
      </c>
      <c r="T21">
        <v>2</v>
      </c>
      <c r="U21">
        <v>0</v>
      </c>
      <c r="V21">
        <v>2</v>
      </c>
      <c r="W21" s="55">
        <f t="shared" si="4"/>
        <v>0.31751205520290493</v>
      </c>
      <c r="X21" s="56">
        <f t="shared" si="5"/>
        <v>0</v>
      </c>
    </row>
    <row r="22" spans="1:24" x14ac:dyDescent="0.2">
      <c r="A22" t="s">
        <v>58</v>
      </c>
      <c r="B22" t="s">
        <v>59</v>
      </c>
      <c r="C22" s="12">
        <v>546862</v>
      </c>
      <c r="D22" s="1">
        <v>1099441</v>
      </c>
      <c r="E22" s="13">
        <f t="shared" si="0"/>
        <v>54899</v>
      </c>
      <c r="F22" s="1">
        <v>1701202</v>
      </c>
      <c r="G22" s="12">
        <v>365300</v>
      </c>
      <c r="H22" s="1">
        <v>0</v>
      </c>
      <c r="I22" s="1">
        <v>1</v>
      </c>
      <c r="J22" s="14">
        <f t="shared" si="1"/>
        <v>166987.75</v>
      </c>
      <c r="K22" s="1">
        <v>140119</v>
      </c>
      <c r="L22" s="1">
        <v>0</v>
      </c>
      <c r="M22" s="1">
        <v>-38356</v>
      </c>
      <c r="N22" s="1">
        <v>101763</v>
      </c>
      <c r="O22" s="12">
        <f t="shared" si="2"/>
        <v>686981</v>
      </c>
      <c r="P22" s="1">
        <f t="shared" si="2"/>
        <v>1099441</v>
      </c>
      <c r="Q22" s="13">
        <f t="shared" si="2"/>
        <v>16543</v>
      </c>
      <c r="R22" s="1">
        <f t="shared" si="2"/>
        <v>1802965</v>
      </c>
      <c r="S22">
        <f t="shared" si="3"/>
        <v>2</v>
      </c>
      <c r="T22">
        <v>6</v>
      </c>
      <c r="U22">
        <v>0</v>
      </c>
      <c r="V22">
        <v>8</v>
      </c>
      <c r="W22" s="55">
        <f t="shared" si="4"/>
        <v>0.38455695238862936</v>
      </c>
      <c r="X22" s="56">
        <f t="shared" si="5"/>
        <v>0.25</v>
      </c>
    </row>
    <row r="23" spans="1:24" x14ac:dyDescent="0.2">
      <c r="A23" t="s">
        <v>60</v>
      </c>
      <c r="B23" t="s">
        <v>61</v>
      </c>
      <c r="C23" s="12">
        <v>198550</v>
      </c>
      <c r="D23" s="1">
        <v>1632307</v>
      </c>
      <c r="E23" s="13">
        <f t="shared" si="0"/>
        <v>412978</v>
      </c>
      <c r="F23" s="1">
        <v>2243835</v>
      </c>
      <c r="G23" s="12">
        <v>1479273</v>
      </c>
      <c r="H23" s="1">
        <v>0</v>
      </c>
      <c r="I23" s="1">
        <v>7</v>
      </c>
      <c r="J23" s="14">
        <f t="shared" si="1"/>
        <v>76456.2</v>
      </c>
      <c r="K23" s="1">
        <v>481293</v>
      </c>
      <c r="L23" s="1">
        <v>0</v>
      </c>
      <c r="M23" s="1">
        <v>-356254</v>
      </c>
      <c r="N23" s="1">
        <v>125039</v>
      </c>
      <c r="O23" s="12">
        <f t="shared" si="2"/>
        <v>679843</v>
      </c>
      <c r="P23" s="1">
        <f t="shared" si="2"/>
        <v>1632307</v>
      </c>
      <c r="Q23" s="13">
        <f t="shared" si="2"/>
        <v>56724</v>
      </c>
      <c r="R23" s="1">
        <f t="shared" si="2"/>
        <v>2368874</v>
      </c>
      <c r="S23">
        <f t="shared" si="3"/>
        <v>0</v>
      </c>
      <c r="T23">
        <v>10</v>
      </c>
      <c r="U23">
        <v>0</v>
      </c>
      <c r="V23">
        <v>10</v>
      </c>
      <c r="W23" s="55">
        <f t="shared" si="4"/>
        <v>0.29403066410051248</v>
      </c>
      <c r="X23" s="56">
        <f t="shared" si="5"/>
        <v>0</v>
      </c>
    </row>
    <row r="24" spans="1:24" x14ac:dyDescent="0.2">
      <c r="A24" t="s">
        <v>62</v>
      </c>
      <c r="B24" t="s">
        <v>63</v>
      </c>
      <c r="C24" s="12">
        <v>1624865</v>
      </c>
      <c r="D24" s="1">
        <v>1923485</v>
      </c>
      <c r="E24" s="13">
        <f t="shared" si="0"/>
        <v>98076</v>
      </c>
      <c r="F24" s="1">
        <v>3646426</v>
      </c>
      <c r="G24" s="12">
        <v>333191</v>
      </c>
      <c r="H24" s="1">
        <v>0</v>
      </c>
      <c r="I24" s="1">
        <v>2</v>
      </c>
      <c r="J24" s="14">
        <f t="shared" si="1"/>
        <v>220882.33333333334</v>
      </c>
      <c r="K24" s="1">
        <v>144242</v>
      </c>
      <c r="L24" s="1">
        <v>28310</v>
      </c>
      <c r="M24" s="1">
        <v>-24937</v>
      </c>
      <c r="N24" s="1">
        <v>147615</v>
      </c>
      <c r="O24" s="12">
        <f t="shared" si="2"/>
        <v>1769107</v>
      </c>
      <c r="P24" s="1">
        <f t="shared" si="2"/>
        <v>1951795</v>
      </c>
      <c r="Q24" s="13">
        <f t="shared" si="2"/>
        <v>73139</v>
      </c>
      <c r="R24" s="1">
        <f t="shared" si="2"/>
        <v>3794041</v>
      </c>
      <c r="S24">
        <f t="shared" si="3"/>
        <v>9</v>
      </c>
      <c r="T24">
        <v>6</v>
      </c>
      <c r="U24">
        <v>0</v>
      </c>
      <c r="V24">
        <v>15</v>
      </c>
      <c r="W24" s="55">
        <f t="shared" si="4"/>
        <v>0.47545111373532545</v>
      </c>
      <c r="X24" s="56">
        <f t="shared" si="5"/>
        <v>0.6</v>
      </c>
    </row>
    <row r="25" spans="1:24" x14ac:dyDescent="0.2">
      <c r="A25" t="s">
        <v>64</v>
      </c>
      <c r="B25" t="s">
        <v>65</v>
      </c>
      <c r="C25" s="12">
        <v>924636</v>
      </c>
      <c r="D25" s="1">
        <v>1152621</v>
      </c>
      <c r="E25" s="13">
        <f t="shared" si="0"/>
        <v>101717</v>
      </c>
      <c r="F25" s="1">
        <v>2178974</v>
      </c>
      <c r="G25" s="12">
        <v>0</v>
      </c>
      <c r="H25" s="1">
        <v>0</v>
      </c>
      <c r="I25" s="1">
        <v>0</v>
      </c>
      <c r="J25" s="14">
        <f t="shared" si="1"/>
        <v>272371.75</v>
      </c>
      <c r="K25" s="1">
        <v>0</v>
      </c>
      <c r="L25" s="1">
        <v>0</v>
      </c>
      <c r="M25" s="1">
        <v>0</v>
      </c>
      <c r="N25" s="1">
        <v>0</v>
      </c>
      <c r="O25" s="12">
        <f t="shared" si="2"/>
        <v>924636</v>
      </c>
      <c r="P25" s="1">
        <f t="shared" si="2"/>
        <v>1152621</v>
      </c>
      <c r="Q25" s="13">
        <f t="shared" si="2"/>
        <v>101717</v>
      </c>
      <c r="R25" s="1">
        <f t="shared" si="2"/>
        <v>2178974</v>
      </c>
      <c r="S25">
        <f t="shared" si="3"/>
        <v>3</v>
      </c>
      <c r="T25">
        <v>5</v>
      </c>
      <c r="U25">
        <v>0</v>
      </c>
      <c r="V25">
        <v>8</v>
      </c>
      <c r="W25" s="55">
        <f t="shared" si="4"/>
        <v>0.44512354513668745</v>
      </c>
      <c r="X25" s="56">
        <f t="shared" si="5"/>
        <v>0.375</v>
      </c>
    </row>
    <row r="26" spans="1:24" x14ac:dyDescent="0.2">
      <c r="A26" t="s">
        <v>66</v>
      </c>
      <c r="B26" t="s">
        <v>67</v>
      </c>
      <c r="C26" s="12">
        <v>304308</v>
      </c>
      <c r="D26" s="1">
        <v>260330</v>
      </c>
      <c r="E26" s="13">
        <f t="shared" si="0"/>
        <v>36059</v>
      </c>
      <c r="F26" s="1">
        <v>600697</v>
      </c>
      <c r="G26" s="12">
        <v>161480</v>
      </c>
      <c r="H26" s="1">
        <v>1</v>
      </c>
      <c r="I26" s="1">
        <v>0</v>
      </c>
      <c r="J26" s="14">
        <f t="shared" si="1"/>
        <v>146405.66666666666</v>
      </c>
      <c r="K26" s="1">
        <v>0</v>
      </c>
      <c r="L26" s="1">
        <v>161480</v>
      </c>
      <c r="M26" s="1">
        <v>-161480</v>
      </c>
      <c r="N26" s="1">
        <v>125421</v>
      </c>
      <c r="O26" s="12">
        <f t="shared" si="2"/>
        <v>304308</v>
      </c>
      <c r="P26" s="1">
        <f t="shared" si="2"/>
        <v>421810</v>
      </c>
      <c r="Q26" s="13">
        <f t="shared" si="2"/>
        <v>-125421</v>
      </c>
      <c r="R26" s="1">
        <f t="shared" si="2"/>
        <v>726118</v>
      </c>
      <c r="S26">
        <f t="shared" si="3"/>
        <v>2</v>
      </c>
      <c r="T26">
        <v>2</v>
      </c>
      <c r="U26">
        <v>0</v>
      </c>
      <c r="V26">
        <v>4</v>
      </c>
      <c r="W26" s="55">
        <f t="shared" si="4"/>
        <v>0.41908890841433488</v>
      </c>
      <c r="X26" s="56">
        <f t="shared" si="5"/>
        <v>0.5</v>
      </c>
    </row>
    <row r="27" spans="1:24" x14ac:dyDescent="0.2">
      <c r="A27" t="s">
        <v>68</v>
      </c>
      <c r="B27" t="s">
        <v>69</v>
      </c>
      <c r="C27" s="12">
        <v>1049346</v>
      </c>
      <c r="D27" s="1">
        <v>992258</v>
      </c>
      <c r="E27" s="13">
        <f t="shared" si="0"/>
        <v>55718</v>
      </c>
      <c r="F27" s="1">
        <v>2097322</v>
      </c>
      <c r="G27" s="12">
        <v>0</v>
      </c>
      <c r="H27" s="1">
        <v>0</v>
      </c>
      <c r="I27" s="1">
        <v>0</v>
      </c>
      <c r="J27" s="14">
        <f t="shared" si="1"/>
        <v>233035.77777777778</v>
      </c>
      <c r="K27" s="1">
        <v>0</v>
      </c>
      <c r="L27" s="1">
        <v>0</v>
      </c>
      <c r="M27" s="1">
        <v>0</v>
      </c>
      <c r="N27" s="1">
        <v>0</v>
      </c>
      <c r="O27" s="12">
        <f t="shared" si="2"/>
        <v>1049346</v>
      </c>
      <c r="P27" s="1">
        <f t="shared" si="2"/>
        <v>992258</v>
      </c>
      <c r="Q27" s="13">
        <f t="shared" si="2"/>
        <v>55718</v>
      </c>
      <c r="R27" s="1">
        <f t="shared" si="2"/>
        <v>2097322</v>
      </c>
      <c r="S27">
        <f t="shared" si="3"/>
        <v>5</v>
      </c>
      <c r="T27">
        <v>4</v>
      </c>
      <c r="U27">
        <v>0</v>
      </c>
      <c r="V27">
        <v>9</v>
      </c>
      <c r="W27" s="55">
        <f t="shared" si="4"/>
        <v>0.51398116383000814</v>
      </c>
      <c r="X27" s="56">
        <f t="shared" si="5"/>
        <v>0.55555555555555558</v>
      </c>
    </row>
    <row r="28" spans="1:24" x14ac:dyDescent="0.2">
      <c r="A28" t="s">
        <v>70</v>
      </c>
      <c r="B28" t="s">
        <v>71</v>
      </c>
      <c r="C28" s="12">
        <v>239124</v>
      </c>
      <c r="D28" s="1">
        <v>158916</v>
      </c>
      <c r="E28" s="13">
        <f t="shared" si="0"/>
        <v>8085</v>
      </c>
      <c r="F28" s="1">
        <v>406125</v>
      </c>
      <c r="G28" s="12">
        <v>0</v>
      </c>
      <c r="H28" s="1">
        <v>0</v>
      </c>
      <c r="I28" s="1">
        <v>0</v>
      </c>
      <c r="J28" s="14">
        <f t="shared" si="1"/>
        <v>406125</v>
      </c>
      <c r="K28" s="1">
        <v>0</v>
      </c>
      <c r="L28" s="1">
        <v>0</v>
      </c>
      <c r="M28" s="1">
        <v>0</v>
      </c>
      <c r="N28" s="1">
        <v>0</v>
      </c>
      <c r="O28" s="12">
        <f t="shared" si="2"/>
        <v>239124</v>
      </c>
      <c r="P28" s="1">
        <f t="shared" si="2"/>
        <v>158916</v>
      </c>
      <c r="Q28" s="13">
        <f t="shared" si="2"/>
        <v>8085</v>
      </c>
      <c r="R28" s="1">
        <f t="shared" si="2"/>
        <v>406125</v>
      </c>
      <c r="S28">
        <f t="shared" si="3"/>
        <v>1</v>
      </c>
      <c r="T28">
        <v>0</v>
      </c>
      <c r="U28">
        <v>0</v>
      </c>
      <c r="V28">
        <v>1</v>
      </c>
      <c r="W28" s="55">
        <f t="shared" si="4"/>
        <v>0.60075369309617122</v>
      </c>
      <c r="X28" s="56">
        <f t="shared" si="5"/>
        <v>1</v>
      </c>
    </row>
    <row r="29" spans="1:24" x14ac:dyDescent="0.2">
      <c r="A29" t="s">
        <v>72</v>
      </c>
      <c r="B29" t="s">
        <v>73</v>
      </c>
      <c r="C29" s="12">
        <v>334177</v>
      </c>
      <c r="D29" s="1">
        <v>261910</v>
      </c>
      <c r="E29" s="13">
        <f t="shared" si="0"/>
        <v>0</v>
      </c>
      <c r="F29" s="1">
        <v>596087</v>
      </c>
      <c r="G29" s="12">
        <v>0</v>
      </c>
      <c r="H29" s="1">
        <v>0</v>
      </c>
      <c r="I29" s="1">
        <v>0</v>
      </c>
      <c r="J29" s="14">
        <f t="shared" si="1"/>
        <v>198695.66666666666</v>
      </c>
      <c r="K29" s="1">
        <v>0</v>
      </c>
      <c r="L29" s="1">
        <v>0</v>
      </c>
      <c r="M29" s="1">
        <v>0</v>
      </c>
      <c r="N29" s="1">
        <v>0</v>
      </c>
      <c r="O29" s="12">
        <f t="shared" si="2"/>
        <v>334177</v>
      </c>
      <c r="P29" s="1">
        <f t="shared" si="2"/>
        <v>261910</v>
      </c>
      <c r="Q29" s="13">
        <f t="shared" si="2"/>
        <v>0</v>
      </c>
      <c r="R29" s="1">
        <f t="shared" si="2"/>
        <v>596087</v>
      </c>
      <c r="S29">
        <f t="shared" si="3"/>
        <v>3</v>
      </c>
      <c r="T29">
        <v>0</v>
      </c>
      <c r="U29">
        <v>0</v>
      </c>
      <c r="V29">
        <v>3</v>
      </c>
      <c r="W29" s="55">
        <f t="shared" si="4"/>
        <v>0.56061782927659887</v>
      </c>
      <c r="X29" s="56">
        <f t="shared" si="5"/>
        <v>1</v>
      </c>
    </row>
    <row r="30" spans="1:24" x14ac:dyDescent="0.2">
      <c r="A30" t="s">
        <v>74</v>
      </c>
      <c r="B30" t="s">
        <v>75</v>
      </c>
      <c r="C30" s="12">
        <v>260317</v>
      </c>
      <c r="D30" s="1">
        <v>287879</v>
      </c>
      <c r="E30" s="13">
        <f t="shared" si="0"/>
        <v>26631</v>
      </c>
      <c r="F30" s="1">
        <v>574827</v>
      </c>
      <c r="G30" s="12">
        <v>0</v>
      </c>
      <c r="H30" s="1">
        <v>0</v>
      </c>
      <c r="I30" s="1">
        <v>0</v>
      </c>
      <c r="J30" s="14">
        <f t="shared" si="1"/>
        <v>191609</v>
      </c>
      <c r="K30" s="1">
        <v>0</v>
      </c>
      <c r="L30" s="1">
        <v>0</v>
      </c>
      <c r="M30" s="1">
        <v>0</v>
      </c>
      <c r="N30" s="1">
        <v>0</v>
      </c>
      <c r="O30" s="12">
        <f t="shared" si="2"/>
        <v>260317</v>
      </c>
      <c r="P30" s="1">
        <f t="shared" si="2"/>
        <v>287879</v>
      </c>
      <c r="Q30" s="13">
        <f t="shared" si="2"/>
        <v>26631</v>
      </c>
      <c r="R30" s="1">
        <f t="shared" si="2"/>
        <v>574827</v>
      </c>
      <c r="S30">
        <f t="shared" si="3"/>
        <v>3</v>
      </c>
      <c r="T30">
        <v>0</v>
      </c>
      <c r="U30">
        <v>0</v>
      </c>
      <c r="V30">
        <v>3</v>
      </c>
      <c r="W30" s="55">
        <f t="shared" si="4"/>
        <v>0.47486118103743918</v>
      </c>
      <c r="X30" s="56">
        <f t="shared" si="5"/>
        <v>1</v>
      </c>
    </row>
    <row r="31" spans="1:24" x14ac:dyDescent="0.2">
      <c r="A31" t="s">
        <v>76</v>
      </c>
      <c r="B31" t="s">
        <v>77</v>
      </c>
      <c r="C31" s="12">
        <v>189615</v>
      </c>
      <c r="D31" s="1">
        <v>209434</v>
      </c>
      <c r="E31" s="13">
        <f t="shared" si="0"/>
        <v>3620</v>
      </c>
      <c r="F31" s="1">
        <v>402669</v>
      </c>
      <c r="G31" s="12">
        <v>0</v>
      </c>
      <c r="H31" s="1">
        <v>0</v>
      </c>
      <c r="I31" s="1">
        <v>0</v>
      </c>
      <c r="J31" s="14">
        <f t="shared" si="1"/>
        <v>201334.5</v>
      </c>
      <c r="K31" s="1">
        <v>0</v>
      </c>
      <c r="L31" s="1">
        <v>0</v>
      </c>
      <c r="M31" s="1">
        <v>0</v>
      </c>
      <c r="N31" s="1">
        <v>0</v>
      </c>
      <c r="O31" s="12">
        <f t="shared" si="2"/>
        <v>189615</v>
      </c>
      <c r="P31" s="1">
        <f t="shared" si="2"/>
        <v>209434</v>
      </c>
      <c r="Q31" s="13">
        <f t="shared" si="2"/>
        <v>3620</v>
      </c>
      <c r="R31" s="1">
        <f t="shared" si="2"/>
        <v>402669</v>
      </c>
      <c r="S31">
        <f t="shared" si="3"/>
        <v>0</v>
      </c>
      <c r="T31">
        <v>2</v>
      </c>
      <c r="U31">
        <v>0</v>
      </c>
      <c r="V31">
        <v>2</v>
      </c>
      <c r="W31" s="55">
        <f t="shared" si="4"/>
        <v>0.47516721004187457</v>
      </c>
      <c r="X31" s="56">
        <f t="shared" si="5"/>
        <v>0</v>
      </c>
    </row>
    <row r="32" spans="1:24" x14ac:dyDescent="0.2">
      <c r="A32" t="s">
        <v>78</v>
      </c>
      <c r="B32" t="s">
        <v>79</v>
      </c>
      <c r="C32" s="12">
        <v>903176</v>
      </c>
      <c r="D32" s="1">
        <v>1207782</v>
      </c>
      <c r="E32" s="13">
        <f t="shared" si="0"/>
        <v>25882</v>
      </c>
      <c r="F32" s="1">
        <v>2136840</v>
      </c>
      <c r="G32" s="12">
        <v>230374</v>
      </c>
      <c r="H32" s="1">
        <v>0</v>
      </c>
      <c r="I32" s="1">
        <v>2</v>
      </c>
      <c r="J32" s="14">
        <f t="shared" si="1"/>
        <v>146651.23076923078</v>
      </c>
      <c r="K32" s="1">
        <v>104042</v>
      </c>
      <c r="L32" s="1">
        <v>12392</v>
      </c>
      <c r="M32" s="1">
        <v>0</v>
      </c>
      <c r="N32" s="1">
        <v>116434</v>
      </c>
      <c r="O32" s="12">
        <f t="shared" si="2"/>
        <v>1007218</v>
      </c>
      <c r="P32" s="1">
        <f t="shared" si="2"/>
        <v>1220174</v>
      </c>
      <c r="Q32" s="13">
        <f t="shared" si="2"/>
        <v>25882</v>
      </c>
      <c r="R32" s="1">
        <f t="shared" si="2"/>
        <v>2253274</v>
      </c>
      <c r="S32">
        <f t="shared" si="3"/>
        <v>6</v>
      </c>
      <c r="T32">
        <v>7</v>
      </c>
      <c r="U32">
        <v>0</v>
      </c>
      <c r="V32">
        <v>13</v>
      </c>
      <c r="W32" s="55">
        <f t="shared" si="4"/>
        <v>0.45219611096744533</v>
      </c>
      <c r="X32" s="56">
        <f t="shared" si="5"/>
        <v>0.46153846153846156</v>
      </c>
    </row>
    <row r="33" spans="1:24" x14ac:dyDescent="0.2">
      <c r="A33" t="s">
        <v>80</v>
      </c>
      <c r="B33" t="s">
        <v>81</v>
      </c>
      <c r="C33" s="12">
        <v>247825</v>
      </c>
      <c r="D33" s="1">
        <v>313259</v>
      </c>
      <c r="E33" s="13">
        <f t="shared" si="0"/>
        <v>0</v>
      </c>
      <c r="F33" s="1">
        <v>561084</v>
      </c>
      <c r="G33" s="12">
        <v>0</v>
      </c>
      <c r="H33" s="1">
        <v>0</v>
      </c>
      <c r="I33" s="1">
        <v>0</v>
      </c>
      <c r="J33" s="14">
        <f t="shared" si="1"/>
        <v>187028</v>
      </c>
      <c r="K33" s="1">
        <v>0</v>
      </c>
      <c r="L33" s="1">
        <v>0</v>
      </c>
      <c r="M33" s="1">
        <v>0</v>
      </c>
      <c r="N33" s="1">
        <v>0</v>
      </c>
      <c r="O33" s="12">
        <f t="shared" si="2"/>
        <v>247825</v>
      </c>
      <c r="P33" s="1">
        <f t="shared" si="2"/>
        <v>313259</v>
      </c>
      <c r="Q33" s="13">
        <f t="shared" si="2"/>
        <v>0</v>
      </c>
      <c r="R33" s="1">
        <f t="shared" si="2"/>
        <v>561084</v>
      </c>
      <c r="S33">
        <f t="shared" si="3"/>
        <v>2</v>
      </c>
      <c r="T33">
        <v>1</v>
      </c>
      <c r="U33">
        <v>0</v>
      </c>
      <c r="V33">
        <v>3</v>
      </c>
      <c r="W33" s="55">
        <f t="shared" si="4"/>
        <v>0.44168965787653897</v>
      </c>
      <c r="X33" s="56">
        <f t="shared" si="5"/>
        <v>0.66666666666666663</v>
      </c>
    </row>
    <row r="34" spans="1:24" x14ac:dyDescent="0.2">
      <c r="A34" t="s">
        <v>82</v>
      </c>
      <c r="B34" t="s">
        <v>83</v>
      </c>
      <c r="C34" s="12">
        <v>1160460</v>
      </c>
      <c r="D34" s="1">
        <v>2537778</v>
      </c>
      <c r="E34" s="13">
        <f t="shared" si="0"/>
        <v>988959</v>
      </c>
      <c r="F34" s="1">
        <v>4687197</v>
      </c>
      <c r="G34" s="12">
        <v>675228</v>
      </c>
      <c r="H34" s="1">
        <v>0</v>
      </c>
      <c r="I34" s="1">
        <v>5</v>
      </c>
      <c r="J34" s="14">
        <f t="shared" si="1"/>
        <v>138343.75862068965</v>
      </c>
      <c r="K34" s="1">
        <v>269510</v>
      </c>
      <c r="L34" s="1">
        <v>84045</v>
      </c>
      <c r="M34" s="1">
        <v>-257232</v>
      </c>
      <c r="N34" s="1">
        <v>96323</v>
      </c>
      <c r="O34" s="12">
        <f t="shared" si="2"/>
        <v>1429970</v>
      </c>
      <c r="P34" s="1">
        <f t="shared" si="2"/>
        <v>2621823</v>
      </c>
      <c r="Q34" s="13">
        <f t="shared" si="2"/>
        <v>731727</v>
      </c>
      <c r="R34" s="1">
        <f t="shared" si="2"/>
        <v>4783520</v>
      </c>
      <c r="S34">
        <f t="shared" si="3"/>
        <v>6</v>
      </c>
      <c r="T34">
        <v>23</v>
      </c>
      <c r="U34">
        <v>0</v>
      </c>
      <c r="V34">
        <v>29</v>
      </c>
      <c r="W34" s="55">
        <f t="shared" si="4"/>
        <v>0.35292276777219367</v>
      </c>
      <c r="X34" s="56">
        <f t="shared" si="5"/>
        <v>0.20689655172413793</v>
      </c>
    </row>
    <row r="35" spans="1:24" x14ac:dyDescent="0.2">
      <c r="A35" t="s">
        <v>84</v>
      </c>
      <c r="B35" t="s">
        <v>85</v>
      </c>
      <c r="C35" s="12">
        <v>913893</v>
      </c>
      <c r="D35" s="1">
        <v>1026915</v>
      </c>
      <c r="E35" s="13">
        <f t="shared" ref="E35:E52" si="6">F35-D35-C35</f>
        <v>0</v>
      </c>
      <c r="F35" s="1">
        <v>1940808</v>
      </c>
      <c r="G35" s="12">
        <v>82510</v>
      </c>
      <c r="H35" s="1">
        <v>0</v>
      </c>
      <c r="I35" s="1">
        <v>1</v>
      </c>
      <c r="J35" s="14">
        <f t="shared" ref="J35:J52" si="7">(F35-G35)/(V35-SUM(H35:H35))</f>
        <v>142946</v>
      </c>
      <c r="K35" s="1">
        <v>42884</v>
      </c>
      <c r="L35" s="1">
        <v>17552</v>
      </c>
      <c r="M35" s="1">
        <v>0</v>
      </c>
      <c r="N35" s="1">
        <v>60436</v>
      </c>
      <c r="O35" s="12">
        <f t="shared" ref="O35:R52" si="8">C35+K35</f>
        <v>956777</v>
      </c>
      <c r="P35" s="1">
        <f t="shared" si="8"/>
        <v>1044467</v>
      </c>
      <c r="Q35" s="13">
        <f t="shared" si="8"/>
        <v>0</v>
      </c>
      <c r="R35" s="1">
        <f t="shared" si="8"/>
        <v>2001244</v>
      </c>
      <c r="S35">
        <f t="shared" ref="S35:S52" si="9">V35-T35-U35</f>
        <v>6</v>
      </c>
      <c r="T35">
        <v>7</v>
      </c>
      <c r="U35">
        <v>0</v>
      </c>
      <c r="V35">
        <v>13</v>
      </c>
      <c r="W35" s="55">
        <f t="shared" si="4"/>
        <v>0.47809112731880771</v>
      </c>
      <c r="X35" s="56">
        <f t="shared" si="5"/>
        <v>0.46153846153846156</v>
      </c>
    </row>
    <row r="36" spans="1:24" x14ac:dyDescent="0.2">
      <c r="A36" t="s">
        <v>86</v>
      </c>
      <c r="B36" t="s">
        <v>87</v>
      </c>
      <c r="C36" s="12">
        <v>74687</v>
      </c>
      <c r="D36" s="1">
        <v>142934</v>
      </c>
      <c r="E36" s="13">
        <f t="shared" si="6"/>
        <v>0</v>
      </c>
      <c r="F36" s="1">
        <v>217621</v>
      </c>
      <c r="G36" s="12">
        <v>0</v>
      </c>
      <c r="H36" s="1">
        <v>0</v>
      </c>
      <c r="I36" s="1">
        <v>0</v>
      </c>
      <c r="J36" s="14">
        <f t="shared" si="7"/>
        <v>217621</v>
      </c>
      <c r="K36" s="1">
        <v>0</v>
      </c>
      <c r="L36" s="1">
        <v>0</v>
      </c>
      <c r="M36" s="1">
        <v>0</v>
      </c>
      <c r="N36" s="1">
        <v>0</v>
      </c>
      <c r="O36" s="12">
        <f t="shared" si="8"/>
        <v>74687</v>
      </c>
      <c r="P36" s="1">
        <f t="shared" si="8"/>
        <v>142934</v>
      </c>
      <c r="Q36" s="13">
        <f t="shared" si="8"/>
        <v>0</v>
      </c>
      <c r="R36" s="1">
        <f t="shared" si="8"/>
        <v>217621</v>
      </c>
      <c r="S36">
        <f t="shared" si="9"/>
        <v>0</v>
      </c>
      <c r="T36">
        <v>1</v>
      </c>
      <c r="U36">
        <v>0</v>
      </c>
      <c r="V36">
        <v>1</v>
      </c>
      <c r="W36" s="55">
        <f t="shared" si="4"/>
        <v>0.34319757743967721</v>
      </c>
      <c r="X36" s="56">
        <f t="shared" si="5"/>
        <v>0</v>
      </c>
    </row>
    <row r="37" spans="1:24" x14ac:dyDescent="0.2">
      <c r="A37" t="s">
        <v>88</v>
      </c>
      <c r="B37" t="s">
        <v>89</v>
      </c>
      <c r="C37" s="12">
        <v>1870390</v>
      </c>
      <c r="D37" s="1">
        <v>2081737</v>
      </c>
      <c r="E37" s="13">
        <f t="shared" si="6"/>
        <v>9068</v>
      </c>
      <c r="F37" s="1">
        <v>3961195</v>
      </c>
      <c r="G37" s="12">
        <v>0</v>
      </c>
      <c r="H37" s="1">
        <v>0</v>
      </c>
      <c r="I37" s="1">
        <v>0</v>
      </c>
      <c r="J37" s="14">
        <f t="shared" si="7"/>
        <v>220066.38888888888</v>
      </c>
      <c r="K37" s="1">
        <v>0</v>
      </c>
      <c r="L37" s="1">
        <v>0</v>
      </c>
      <c r="M37" s="1">
        <v>0</v>
      </c>
      <c r="N37" s="1">
        <v>0</v>
      </c>
      <c r="O37" s="12">
        <f t="shared" si="8"/>
        <v>1870390</v>
      </c>
      <c r="P37" s="1">
        <f t="shared" si="8"/>
        <v>2081737</v>
      </c>
      <c r="Q37" s="13">
        <f t="shared" si="8"/>
        <v>9068</v>
      </c>
      <c r="R37" s="1">
        <f t="shared" si="8"/>
        <v>3961195</v>
      </c>
      <c r="S37">
        <f t="shared" si="9"/>
        <v>11</v>
      </c>
      <c r="T37">
        <v>7</v>
      </c>
      <c r="U37">
        <v>0</v>
      </c>
      <c r="V37">
        <v>18</v>
      </c>
      <c r="W37" s="55">
        <f t="shared" si="4"/>
        <v>0.47326161330341865</v>
      </c>
      <c r="X37" s="56">
        <f t="shared" si="5"/>
        <v>0.61111111111111116</v>
      </c>
    </row>
    <row r="38" spans="1:24" x14ac:dyDescent="0.2">
      <c r="A38" t="s">
        <v>90</v>
      </c>
      <c r="B38" t="s">
        <v>91</v>
      </c>
      <c r="C38" s="12">
        <v>518025</v>
      </c>
      <c r="D38" s="1">
        <v>372888</v>
      </c>
      <c r="E38" s="13">
        <f t="shared" si="6"/>
        <v>14281</v>
      </c>
      <c r="F38" s="1">
        <v>905194</v>
      </c>
      <c r="G38" s="12">
        <v>0</v>
      </c>
      <c r="H38" s="1">
        <v>0</v>
      </c>
      <c r="I38" s="1">
        <v>0</v>
      </c>
      <c r="J38" s="14">
        <f t="shared" si="7"/>
        <v>181038.8</v>
      </c>
      <c r="K38" s="1">
        <v>0</v>
      </c>
      <c r="L38" s="1">
        <v>0</v>
      </c>
      <c r="M38" s="1">
        <v>0</v>
      </c>
      <c r="N38" s="1">
        <v>0</v>
      </c>
      <c r="O38" s="12">
        <f t="shared" si="8"/>
        <v>518025</v>
      </c>
      <c r="P38" s="1">
        <f t="shared" si="8"/>
        <v>372888</v>
      </c>
      <c r="Q38" s="13">
        <f t="shared" si="8"/>
        <v>14281</v>
      </c>
      <c r="R38" s="1">
        <f t="shared" si="8"/>
        <v>905194</v>
      </c>
      <c r="S38">
        <f t="shared" si="9"/>
        <v>4</v>
      </c>
      <c r="T38">
        <v>1</v>
      </c>
      <c r="U38">
        <v>0</v>
      </c>
      <c r="V38">
        <v>5</v>
      </c>
      <c r="W38" s="55">
        <f t="shared" si="4"/>
        <v>0.58145408137494903</v>
      </c>
      <c r="X38" s="56">
        <f t="shared" si="5"/>
        <v>0.8</v>
      </c>
    </row>
    <row r="39" spans="1:24" x14ac:dyDescent="0.2">
      <c r="A39" t="s">
        <v>92</v>
      </c>
      <c r="B39" t="s">
        <v>93</v>
      </c>
      <c r="C39" s="12">
        <v>557491</v>
      </c>
      <c r="D39" s="1">
        <v>765853</v>
      </c>
      <c r="E39" s="13">
        <f t="shared" si="6"/>
        <v>34090</v>
      </c>
      <c r="F39" s="1">
        <v>1357434</v>
      </c>
      <c r="G39" s="12">
        <v>0</v>
      </c>
      <c r="H39" s="1">
        <v>0</v>
      </c>
      <c r="I39" s="1">
        <v>0</v>
      </c>
      <c r="J39" s="14">
        <f t="shared" si="7"/>
        <v>271486.8</v>
      </c>
      <c r="K39" s="1">
        <v>0</v>
      </c>
      <c r="L39" s="1">
        <v>0</v>
      </c>
      <c r="M39" s="1">
        <v>0</v>
      </c>
      <c r="N39" s="1">
        <v>0</v>
      </c>
      <c r="O39" s="12">
        <f t="shared" si="8"/>
        <v>557491</v>
      </c>
      <c r="P39" s="1">
        <f t="shared" si="8"/>
        <v>765853</v>
      </c>
      <c r="Q39" s="13">
        <f t="shared" si="8"/>
        <v>34090</v>
      </c>
      <c r="R39" s="1">
        <f t="shared" si="8"/>
        <v>1357434</v>
      </c>
      <c r="S39">
        <f t="shared" si="9"/>
        <v>1</v>
      </c>
      <c r="T39">
        <v>4</v>
      </c>
      <c r="U39">
        <v>0</v>
      </c>
      <c r="V39">
        <v>5</v>
      </c>
      <c r="W39" s="55">
        <f t="shared" si="4"/>
        <v>0.42127443809017157</v>
      </c>
      <c r="X39" s="56">
        <f t="shared" si="5"/>
        <v>0.2</v>
      </c>
    </row>
    <row r="40" spans="1:24" x14ac:dyDescent="0.2">
      <c r="A40" t="s">
        <v>94</v>
      </c>
      <c r="B40" t="s">
        <v>95</v>
      </c>
      <c r="C40" s="12">
        <v>1732163</v>
      </c>
      <c r="D40" s="1">
        <v>2229091</v>
      </c>
      <c r="E40" s="13">
        <f t="shared" si="6"/>
        <v>52134</v>
      </c>
      <c r="F40" s="1">
        <v>4013388</v>
      </c>
      <c r="G40" s="12">
        <v>317400</v>
      </c>
      <c r="H40" s="1">
        <v>0</v>
      </c>
      <c r="I40" s="1">
        <v>2</v>
      </c>
      <c r="J40" s="14">
        <f t="shared" si="7"/>
        <v>194525.68421052632</v>
      </c>
      <c r="K40" s="1">
        <v>128169</v>
      </c>
      <c r="L40" s="1">
        <v>0</v>
      </c>
      <c r="M40" s="1">
        <v>-18338</v>
      </c>
      <c r="N40" s="1">
        <v>109831</v>
      </c>
      <c r="O40" s="12">
        <f t="shared" si="8"/>
        <v>1860332</v>
      </c>
      <c r="P40" s="1">
        <f t="shared" si="8"/>
        <v>2229091</v>
      </c>
      <c r="Q40" s="13">
        <f t="shared" si="8"/>
        <v>33796</v>
      </c>
      <c r="R40" s="1">
        <f t="shared" si="8"/>
        <v>4123219</v>
      </c>
      <c r="S40">
        <f t="shared" si="9"/>
        <v>8</v>
      </c>
      <c r="T40">
        <v>11</v>
      </c>
      <c r="U40">
        <v>0</v>
      </c>
      <c r="V40">
        <v>19</v>
      </c>
      <c r="W40" s="55">
        <f t="shared" si="4"/>
        <v>0.4549130769793196</v>
      </c>
      <c r="X40" s="56">
        <f t="shared" si="5"/>
        <v>0.42105263157894735</v>
      </c>
    </row>
    <row r="41" spans="1:24" x14ac:dyDescent="0.2">
      <c r="A41" t="s">
        <v>96</v>
      </c>
      <c r="B41" t="s">
        <v>97</v>
      </c>
      <c r="C41" s="12">
        <v>41836</v>
      </c>
      <c r="D41" s="1">
        <v>264949</v>
      </c>
      <c r="E41" s="13">
        <f t="shared" si="6"/>
        <v>66363</v>
      </c>
      <c r="F41" s="1">
        <v>373148</v>
      </c>
      <c r="G41" s="12">
        <v>193044</v>
      </c>
      <c r="H41" s="1">
        <v>0</v>
      </c>
      <c r="I41" s="1">
        <v>1</v>
      </c>
      <c r="J41" s="14">
        <f t="shared" si="7"/>
        <v>90052</v>
      </c>
      <c r="K41" s="1">
        <v>60135</v>
      </c>
      <c r="L41" s="1">
        <v>0</v>
      </c>
      <c r="M41" s="1">
        <v>-52729</v>
      </c>
      <c r="N41" s="1">
        <v>7406</v>
      </c>
      <c r="O41" s="12">
        <f t="shared" si="8"/>
        <v>101971</v>
      </c>
      <c r="P41" s="1">
        <f t="shared" si="8"/>
        <v>264949</v>
      </c>
      <c r="Q41" s="13">
        <f t="shared" si="8"/>
        <v>13634</v>
      </c>
      <c r="R41" s="1">
        <f t="shared" si="8"/>
        <v>380554</v>
      </c>
      <c r="S41">
        <f t="shared" si="9"/>
        <v>0</v>
      </c>
      <c r="T41">
        <v>2</v>
      </c>
      <c r="U41">
        <v>0</v>
      </c>
      <c r="V41">
        <v>2</v>
      </c>
      <c r="W41" s="55">
        <f t="shared" si="4"/>
        <v>0.27791071623242125</v>
      </c>
      <c r="X41" s="56">
        <f t="shared" si="5"/>
        <v>0</v>
      </c>
    </row>
    <row r="42" spans="1:24" x14ac:dyDescent="0.2">
      <c r="A42" t="s">
        <v>98</v>
      </c>
      <c r="B42" t="s">
        <v>99</v>
      </c>
      <c r="C42" s="12">
        <v>599615</v>
      </c>
      <c r="D42" s="1">
        <v>472719</v>
      </c>
      <c r="E42" s="13">
        <f t="shared" si="6"/>
        <v>13872</v>
      </c>
      <c r="F42" s="1">
        <v>1086206</v>
      </c>
      <c r="G42" s="12">
        <v>371363</v>
      </c>
      <c r="H42" s="1">
        <v>2</v>
      </c>
      <c r="I42" s="1">
        <v>0</v>
      </c>
      <c r="J42" s="14">
        <f t="shared" si="7"/>
        <v>178710.75</v>
      </c>
      <c r="K42" s="1">
        <v>22548</v>
      </c>
      <c r="L42" s="1">
        <v>371363</v>
      </c>
      <c r="M42" s="1">
        <v>-371363</v>
      </c>
      <c r="N42" s="1">
        <v>250196</v>
      </c>
      <c r="O42" s="12">
        <f t="shared" si="8"/>
        <v>622163</v>
      </c>
      <c r="P42" s="1">
        <f t="shared" si="8"/>
        <v>844082</v>
      </c>
      <c r="Q42" s="13">
        <f t="shared" si="8"/>
        <v>-357491</v>
      </c>
      <c r="R42" s="1">
        <f t="shared" si="8"/>
        <v>1336402</v>
      </c>
      <c r="S42">
        <f t="shared" si="9"/>
        <v>4</v>
      </c>
      <c r="T42">
        <v>2</v>
      </c>
      <c r="U42">
        <v>0</v>
      </c>
      <c r="V42">
        <v>6</v>
      </c>
      <c r="W42" s="55">
        <f t="shared" si="4"/>
        <v>0.42432403861564744</v>
      </c>
      <c r="X42" s="56">
        <f t="shared" si="5"/>
        <v>0.66666666666666663</v>
      </c>
    </row>
    <row r="43" spans="1:24" x14ac:dyDescent="0.2">
      <c r="A43" t="s">
        <v>100</v>
      </c>
      <c r="B43" t="s">
        <v>101</v>
      </c>
      <c r="C43" s="12">
        <v>97864</v>
      </c>
      <c r="D43" s="1">
        <v>230468</v>
      </c>
      <c r="E43" s="13">
        <f t="shared" si="6"/>
        <v>5230</v>
      </c>
      <c r="F43" s="1">
        <v>333562</v>
      </c>
      <c r="G43" s="12">
        <v>0</v>
      </c>
      <c r="H43" s="1">
        <v>0</v>
      </c>
      <c r="I43" s="1">
        <v>0</v>
      </c>
      <c r="J43" s="14">
        <f t="shared" si="7"/>
        <v>333562</v>
      </c>
      <c r="K43" s="1">
        <v>0</v>
      </c>
      <c r="L43" s="1">
        <v>0</v>
      </c>
      <c r="M43" s="1">
        <v>0</v>
      </c>
      <c r="N43" s="1">
        <v>0</v>
      </c>
      <c r="O43" s="12">
        <f t="shared" si="8"/>
        <v>97864</v>
      </c>
      <c r="P43" s="1">
        <f t="shared" si="8"/>
        <v>230468</v>
      </c>
      <c r="Q43" s="13">
        <f t="shared" si="8"/>
        <v>5230</v>
      </c>
      <c r="R43" s="1">
        <f t="shared" si="8"/>
        <v>333562</v>
      </c>
      <c r="S43">
        <f t="shared" si="9"/>
        <v>0</v>
      </c>
      <c r="T43">
        <v>1</v>
      </c>
      <c r="U43">
        <v>0</v>
      </c>
      <c r="V43">
        <v>1</v>
      </c>
      <c r="W43" s="55">
        <f t="shared" si="4"/>
        <v>0.29806415457524699</v>
      </c>
      <c r="X43" s="56">
        <f t="shared" si="5"/>
        <v>0</v>
      </c>
    </row>
    <row r="44" spans="1:24" x14ac:dyDescent="0.2">
      <c r="A44" t="s">
        <v>102</v>
      </c>
      <c r="B44" t="s">
        <v>103</v>
      </c>
      <c r="C44" s="12">
        <v>799547</v>
      </c>
      <c r="D44" s="1">
        <v>860861</v>
      </c>
      <c r="E44" s="13">
        <f t="shared" si="6"/>
        <v>55018</v>
      </c>
      <c r="F44" s="1">
        <v>1715426</v>
      </c>
      <c r="G44" s="12">
        <v>0</v>
      </c>
      <c r="H44" s="1">
        <v>0</v>
      </c>
      <c r="I44" s="1">
        <v>0</v>
      </c>
      <c r="J44" s="14">
        <f t="shared" si="7"/>
        <v>190602.88888888888</v>
      </c>
      <c r="K44" s="1">
        <v>0</v>
      </c>
      <c r="L44" s="1">
        <v>0</v>
      </c>
      <c r="M44" s="1">
        <v>0</v>
      </c>
      <c r="N44" s="1">
        <v>0</v>
      </c>
      <c r="O44" s="12">
        <f t="shared" si="8"/>
        <v>799547</v>
      </c>
      <c r="P44" s="1">
        <f t="shared" si="8"/>
        <v>860861</v>
      </c>
      <c r="Q44" s="13">
        <f t="shared" si="8"/>
        <v>55018</v>
      </c>
      <c r="R44" s="1">
        <f t="shared" si="8"/>
        <v>1715426</v>
      </c>
      <c r="S44">
        <f t="shared" si="9"/>
        <v>4</v>
      </c>
      <c r="T44">
        <v>5</v>
      </c>
      <c r="U44">
        <v>0</v>
      </c>
      <c r="V44">
        <v>9</v>
      </c>
      <c r="W44" s="55">
        <f t="shared" si="4"/>
        <v>0.48153646573613235</v>
      </c>
      <c r="X44" s="56">
        <f t="shared" si="5"/>
        <v>0.44444444444444442</v>
      </c>
    </row>
    <row r="45" spans="1:24" x14ac:dyDescent="0.2">
      <c r="A45" t="s">
        <v>104</v>
      </c>
      <c r="B45" t="s">
        <v>105</v>
      </c>
      <c r="C45" s="12">
        <v>2093937</v>
      </c>
      <c r="D45" s="1">
        <v>1830586</v>
      </c>
      <c r="E45" s="13">
        <f t="shared" si="6"/>
        <v>216268</v>
      </c>
      <c r="F45" s="1">
        <v>4140791</v>
      </c>
      <c r="G45" s="12">
        <v>540065</v>
      </c>
      <c r="H45" s="1">
        <v>1</v>
      </c>
      <c r="I45" s="1">
        <v>5</v>
      </c>
      <c r="J45" s="14">
        <f t="shared" si="7"/>
        <v>116152.45161290323</v>
      </c>
      <c r="K45" s="1">
        <v>210848</v>
      </c>
      <c r="L45" s="1">
        <v>178939</v>
      </c>
      <c r="M45" s="1">
        <v>-205201</v>
      </c>
      <c r="N45" s="1">
        <v>291854</v>
      </c>
      <c r="O45" s="12">
        <f t="shared" si="8"/>
        <v>2304785</v>
      </c>
      <c r="P45" s="1">
        <f t="shared" si="8"/>
        <v>2009525</v>
      </c>
      <c r="Q45" s="13">
        <f t="shared" si="8"/>
        <v>11067</v>
      </c>
      <c r="R45" s="1">
        <f t="shared" si="8"/>
        <v>4432645</v>
      </c>
      <c r="S45">
        <f t="shared" si="9"/>
        <v>20</v>
      </c>
      <c r="T45">
        <v>12</v>
      </c>
      <c r="U45">
        <v>0</v>
      </c>
      <c r="V45">
        <v>32</v>
      </c>
      <c r="W45" s="55">
        <f t="shared" si="4"/>
        <v>0.53421868155046814</v>
      </c>
      <c r="X45" s="56">
        <f t="shared" si="5"/>
        <v>0.625</v>
      </c>
    </row>
    <row r="46" spans="1:24" x14ac:dyDescent="0.2">
      <c r="A46" t="s">
        <v>106</v>
      </c>
      <c r="B46" t="s">
        <v>107</v>
      </c>
      <c r="C46" s="12">
        <v>292235</v>
      </c>
      <c r="D46" s="1">
        <v>244483</v>
      </c>
      <c r="E46" s="13">
        <f t="shared" si="6"/>
        <v>32972</v>
      </c>
      <c r="F46" s="1">
        <v>569690</v>
      </c>
      <c r="G46" s="12">
        <v>0</v>
      </c>
      <c r="H46" s="1">
        <v>0</v>
      </c>
      <c r="I46" s="1">
        <v>0</v>
      </c>
      <c r="J46" s="14">
        <f t="shared" si="7"/>
        <v>189896.66666666666</v>
      </c>
      <c r="K46" s="1">
        <v>0</v>
      </c>
      <c r="L46" s="1">
        <v>0</v>
      </c>
      <c r="M46" s="1">
        <v>0</v>
      </c>
      <c r="N46" s="1">
        <v>0</v>
      </c>
      <c r="O46" s="12">
        <f t="shared" si="8"/>
        <v>292235</v>
      </c>
      <c r="P46" s="1">
        <f t="shared" si="8"/>
        <v>244483</v>
      </c>
      <c r="Q46" s="13">
        <f t="shared" si="8"/>
        <v>32972</v>
      </c>
      <c r="R46" s="1">
        <f t="shared" si="8"/>
        <v>569690</v>
      </c>
      <c r="S46">
        <f t="shared" si="9"/>
        <v>2</v>
      </c>
      <c r="T46">
        <v>1</v>
      </c>
      <c r="U46">
        <v>0</v>
      </c>
      <c r="V46">
        <v>3</v>
      </c>
      <c r="W46" s="55">
        <f t="shared" si="4"/>
        <v>0.54448518588905159</v>
      </c>
      <c r="X46" s="56">
        <f t="shared" si="5"/>
        <v>0.66666666666666663</v>
      </c>
    </row>
    <row r="47" spans="1:24" x14ac:dyDescent="0.2">
      <c r="A47" t="s">
        <v>108</v>
      </c>
      <c r="B47" t="s">
        <v>109</v>
      </c>
      <c r="C47" s="12">
        <v>117023</v>
      </c>
      <c r="D47" s="1">
        <v>139815</v>
      </c>
      <c r="E47" s="13">
        <f t="shared" si="6"/>
        <v>5888</v>
      </c>
      <c r="F47" s="1">
        <v>262726</v>
      </c>
      <c r="G47" s="12">
        <v>0</v>
      </c>
      <c r="H47" s="1">
        <v>0</v>
      </c>
      <c r="I47" s="1">
        <v>0</v>
      </c>
      <c r="J47" s="14">
        <f t="shared" si="7"/>
        <v>262726</v>
      </c>
      <c r="K47" s="1">
        <v>0</v>
      </c>
      <c r="L47" s="1">
        <v>0</v>
      </c>
      <c r="M47" s="1">
        <v>0</v>
      </c>
      <c r="N47" s="1">
        <v>0</v>
      </c>
      <c r="O47" s="12">
        <f t="shared" si="8"/>
        <v>117023</v>
      </c>
      <c r="P47" s="1">
        <f t="shared" si="8"/>
        <v>139815</v>
      </c>
      <c r="Q47" s="13">
        <f t="shared" si="8"/>
        <v>5888</v>
      </c>
      <c r="R47" s="1">
        <f t="shared" si="8"/>
        <v>262726</v>
      </c>
      <c r="S47">
        <f t="shared" si="9"/>
        <v>0</v>
      </c>
      <c r="T47">
        <v>1</v>
      </c>
      <c r="U47">
        <v>0</v>
      </c>
      <c r="V47">
        <v>1</v>
      </c>
      <c r="W47" s="55">
        <f t="shared" si="4"/>
        <v>0.45562961867013446</v>
      </c>
      <c r="X47" s="56">
        <f t="shared" si="5"/>
        <v>0</v>
      </c>
    </row>
    <row r="48" spans="1:24" x14ac:dyDescent="0.2">
      <c r="A48" t="s">
        <v>110</v>
      </c>
      <c r="B48" t="s">
        <v>111</v>
      </c>
      <c r="C48" s="12">
        <v>1222790</v>
      </c>
      <c r="D48" s="1">
        <v>947103</v>
      </c>
      <c r="E48" s="13">
        <f t="shared" si="6"/>
        <v>127343</v>
      </c>
      <c r="F48" s="1">
        <v>2297236</v>
      </c>
      <c r="G48" s="12">
        <v>541329</v>
      </c>
      <c r="H48" s="1">
        <v>2</v>
      </c>
      <c r="I48" s="1">
        <v>1</v>
      </c>
      <c r="J48" s="14">
        <f t="shared" si="7"/>
        <v>195100.77777777778</v>
      </c>
      <c r="K48" s="1">
        <v>58530</v>
      </c>
      <c r="L48" s="1">
        <v>405360</v>
      </c>
      <c r="M48" s="1">
        <v>-407783</v>
      </c>
      <c r="N48" s="1">
        <v>360261</v>
      </c>
      <c r="O48" s="12">
        <f t="shared" si="8"/>
        <v>1281320</v>
      </c>
      <c r="P48" s="1">
        <f t="shared" si="8"/>
        <v>1352463</v>
      </c>
      <c r="Q48" s="13">
        <f t="shared" si="8"/>
        <v>-280440</v>
      </c>
      <c r="R48" s="1">
        <f t="shared" si="8"/>
        <v>2657497</v>
      </c>
      <c r="S48">
        <f t="shared" si="9"/>
        <v>8</v>
      </c>
      <c r="T48">
        <v>3</v>
      </c>
      <c r="U48">
        <v>0</v>
      </c>
      <c r="V48">
        <v>11</v>
      </c>
      <c r="W48" s="55">
        <f t="shared" si="4"/>
        <v>0.48649414169656346</v>
      </c>
      <c r="X48" s="56">
        <f t="shared" si="5"/>
        <v>0.72727272727272729</v>
      </c>
    </row>
    <row r="49" spans="1:24" x14ac:dyDescent="0.2">
      <c r="A49" t="s">
        <v>112</v>
      </c>
      <c r="B49" t="s">
        <v>113</v>
      </c>
      <c r="C49" s="12">
        <v>798005</v>
      </c>
      <c r="D49" s="1">
        <v>1244095</v>
      </c>
      <c r="E49" s="13">
        <f t="shared" si="6"/>
        <v>11956</v>
      </c>
      <c r="F49" s="1">
        <v>2054056</v>
      </c>
      <c r="G49" s="12">
        <v>0</v>
      </c>
      <c r="H49" s="1">
        <v>0</v>
      </c>
      <c r="I49" s="1">
        <v>0</v>
      </c>
      <c r="J49" s="14">
        <f t="shared" si="7"/>
        <v>228228.44444444444</v>
      </c>
      <c r="K49" s="1">
        <v>0</v>
      </c>
      <c r="L49" s="1">
        <v>0</v>
      </c>
      <c r="M49" s="1">
        <v>0</v>
      </c>
      <c r="N49" s="1">
        <v>0</v>
      </c>
      <c r="O49" s="12">
        <f t="shared" si="8"/>
        <v>798005</v>
      </c>
      <c r="P49" s="1">
        <f t="shared" si="8"/>
        <v>1244095</v>
      </c>
      <c r="Q49" s="13">
        <f t="shared" si="8"/>
        <v>11956</v>
      </c>
      <c r="R49" s="1">
        <f t="shared" si="8"/>
        <v>2054056</v>
      </c>
      <c r="S49">
        <f t="shared" si="9"/>
        <v>3</v>
      </c>
      <c r="T49">
        <v>6</v>
      </c>
      <c r="U49">
        <v>0</v>
      </c>
      <c r="V49">
        <v>9</v>
      </c>
      <c r="W49" s="55">
        <f t="shared" si="4"/>
        <v>0.39077665148621515</v>
      </c>
      <c r="X49" s="56">
        <f t="shared" si="5"/>
        <v>0.33333333333333331</v>
      </c>
    </row>
    <row r="50" spans="1:24" x14ac:dyDescent="0.2">
      <c r="A50" t="s">
        <v>114</v>
      </c>
      <c r="B50" t="s">
        <v>115</v>
      </c>
      <c r="C50" s="12">
        <v>190893</v>
      </c>
      <c r="D50" s="1">
        <v>263822</v>
      </c>
      <c r="E50" s="13">
        <f t="shared" si="6"/>
        <v>98</v>
      </c>
      <c r="F50" s="1">
        <v>454813</v>
      </c>
      <c r="G50" s="12">
        <v>0</v>
      </c>
      <c r="H50" s="1">
        <v>0</v>
      </c>
      <c r="I50" s="1">
        <v>0</v>
      </c>
      <c r="J50" s="14">
        <f t="shared" si="7"/>
        <v>151604.33333333334</v>
      </c>
      <c r="K50" s="1">
        <v>0</v>
      </c>
      <c r="L50" s="1">
        <v>0</v>
      </c>
      <c r="M50" s="1">
        <v>0</v>
      </c>
      <c r="N50" s="1">
        <v>0</v>
      </c>
      <c r="O50" s="12">
        <f t="shared" si="8"/>
        <v>190893</v>
      </c>
      <c r="P50" s="1">
        <f t="shared" si="8"/>
        <v>263822</v>
      </c>
      <c r="Q50" s="13">
        <f t="shared" si="8"/>
        <v>98</v>
      </c>
      <c r="R50" s="1">
        <f t="shared" si="8"/>
        <v>454813</v>
      </c>
      <c r="S50">
        <f t="shared" si="9"/>
        <v>1</v>
      </c>
      <c r="T50">
        <v>2</v>
      </c>
      <c r="U50">
        <v>0</v>
      </c>
      <c r="V50">
        <v>3</v>
      </c>
      <c r="W50" s="55">
        <f t="shared" si="4"/>
        <v>0.41980801161166886</v>
      </c>
      <c r="X50" s="56">
        <f t="shared" si="5"/>
        <v>0.33333333333333331</v>
      </c>
    </row>
    <row r="51" spans="1:24" x14ac:dyDescent="0.2">
      <c r="A51" t="s">
        <v>116</v>
      </c>
      <c r="B51" t="s">
        <v>117</v>
      </c>
      <c r="C51" s="12">
        <v>1040071</v>
      </c>
      <c r="D51" s="1">
        <v>1003156</v>
      </c>
      <c r="E51" s="13">
        <f t="shared" si="6"/>
        <v>20186</v>
      </c>
      <c r="F51" s="1">
        <v>2063413</v>
      </c>
      <c r="G51" s="12">
        <v>203557</v>
      </c>
      <c r="H51" s="1">
        <v>1</v>
      </c>
      <c r="I51" s="1">
        <v>0</v>
      </c>
      <c r="J51" s="14">
        <f t="shared" si="7"/>
        <v>265693.71428571426</v>
      </c>
      <c r="K51" s="1">
        <v>0</v>
      </c>
      <c r="L51" s="1">
        <v>203557</v>
      </c>
      <c r="M51" s="1">
        <v>-203557</v>
      </c>
      <c r="N51" s="1">
        <v>201367</v>
      </c>
      <c r="O51" s="12">
        <f t="shared" si="8"/>
        <v>1040071</v>
      </c>
      <c r="P51" s="1">
        <f t="shared" si="8"/>
        <v>1206713</v>
      </c>
      <c r="Q51" s="13">
        <f t="shared" si="8"/>
        <v>-183371</v>
      </c>
      <c r="R51" s="1">
        <f t="shared" si="8"/>
        <v>2264780</v>
      </c>
      <c r="S51">
        <f t="shared" si="9"/>
        <v>3</v>
      </c>
      <c r="T51">
        <v>5</v>
      </c>
      <c r="U51">
        <v>0</v>
      </c>
      <c r="V51">
        <v>8</v>
      </c>
      <c r="W51" s="55">
        <f t="shared" si="4"/>
        <v>0.4629154382441748</v>
      </c>
      <c r="X51" s="56">
        <f t="shared" si="5"/>
        <v>0.375</v>
      </c>
    </row>
    <row r="52" spans="1:24" x14ac:dyDescent="0.2">
      <c r="A52" t="s">
        <v>118</v>
      </c>
      <c r="B52" t="s">
        <v>119</v>
      </c>
      <c r="C52" s="12">
        <v>93336</v>
      </c>
      <c r="D52" s="1">
        <v>92324</v>
      </c>
      <c r="E52" s="13">
        <f t="shared" si="6"/>
        <v>10555</v>
      </c>
      <c r="F52" s="1">
        <v>196215</v>
      </c>
      <c r="G52" s="12">
        <v>0</v>
      </c>
      <c r="H52" s="1">
        <v>0</v>
      </c>
      <c r="I52" s="1">
        <v>0</v>
      </c>
      <c r="J52" s="14">
        <f t="shared" si="7"/>
        <v>196215</v>
      </c>
      <c r="K52" s="1">
        <v>0</v>
      </c>
      <c r="L52" s="1">
        <v>0</v>
      </c>
      <c r="M52" s="1">
        <v>0</v>
      </c>
      <c r="N52" s="1">
        <v>0</v>
      </c>
      <c r="O52" s="12">
        <f t="shared" si="8"/>
        <v>93336</v>
      </c>
      <c r="P52" s="1">
        <f t="shared" si="8"/>
        <v>92324</v>
      </c>
      <c r="Q52" s="13">
        <f t="shared" si="8"/>
        <v>10555</v>
      </c>
      <c r="R52" s="1">
        <f t="shared" si="8"/>
        <v>196215</v>
      </c>
      <c r="S52">
        <f t="shared" si="9"/>
        <v>1</v>
      </c>
      <c r="T52">
        <v>0</v>
      </c>
      <c r="U52">
        <v>0</v>
      </c>
      <c r="V52">
        <v>1</v>
      </c>
      <c r="W52" s="55">
        <f t="shared" si="4"/>
        <v>0.50272541204352039</v>
      </c>
      <c r="X52" s="56">
        <f t="shared" si="5"/>
        <v>1</v>
      </c>
    </row>
    <row r="53" spans="1:24" x14ac:dyDescent="0.2">
      <c r="E53" s="13"/>
      <c r="O53" s="12"/>
      <c r="P53" s="1"/>
      <c r="Q53" s="13"/>
      <c r="R53" s="1"/>
    </row>
    <row r="54" spans="1:24" s="21" customFormat="1" x14ac:dyDescent="0.2">
      <c r="A54" s="16" t="s">
        <v>120</v>
      </c>
      <c r="B54" s="16"/>
      <c r="C54" s="17">
        <f>SUM(C3:C52)</f>
        <v>35674808</v>
      </c>
      <c r="D54" s="18">
        <f>SUM(D3:D52)</f>
        <v>42082311</v>
      </c>
      <c r="E54" s="26">
        <f t="shared" ref="E54:F54" si="10">SUM(E3:E52)</f>
        <v>3219620</v>
      </c>
      <c r="F54" s="18">
        <f t="shared" si="10"/>
        <v>80976739</v>
      </c>
      <c r="G54" s="17">
        <f>SUM(G3:G52)</f>
        <v>7955544</v>
      </c>
      <c r="H54" s="18">
        <f>SUM(H3:H52)</f>
        <v>12</v>
      </c>
      <c r="I54" s="18">
        <f>SUM(I3:I52)</f>
        <v>46</v>
      </c>
      <c r="J54" s="19" t="s">
        <v>0</v>
      </c>
      <c r="K54" s="18"/>
      <c r="L54" s="18"/>
      <c r="M54" s="18"/>
      <c r="N54" s="18"/>
      <c r="O54" s="17">
        <f>SUM(O3:O52)</f>
        <v>38286866</v>
      </c>
      <c r="P54" s="18">
        <f t="shared" ref="P54:R54" si="11">SUM(P3:P52)</f>
        <v>45022751</v>
      </c>
      <c r="Q54" s="18">
        <f t="shared" si="11"/>
        <v>193443</v>
      </c>
      <c r="R54" s="18">
        <f t="shared" si="11"/>
        <v>85133463</v>
      </c>
      <c r="S54" s="16">
        <f>SUM(S3:S52)</f>
        <v>202</v>
      </c>
      <c r="T54" s="16">
        <f>SUM(T3:T52)</f>
        <v>233</v>
      </c>
      <c r="U54" s="16">
        <f t="shared" ref="U54:V54" si="12">SUM(U3:U52)</f>
        <v>0</v>
      </c>
      <c r="V54" s="16">
        <f t="shared" si="12"/>
        <v>435</v>
      </c>
      <c r="W54" s="58">
        <f>O54/SUM(O54:P54)</f>
        <v>0.45957318469007008</v>
      </c>
      <c r="X54" s="59">
        <f>S54/V54</f>
        <v>0.46436781609195404</v>
      </c>
    </row>
    <row r="55" spans="1:24" x14ac:dyDescent="0.2">
      <c r="A55" t="s">
        <v>177</v>
      </c>
      <c r="O55" s="12"/>
      <c r="P55" s="1"/>
      <c r="Q55" s="1"/>
      <c r="R55" s="1"/>
      <c r="W55" s="57">
        <f>ROUND(V54*W54,0)</f>
        <v>200</v>
      </c>
    </row>
    <row r="56" spans="1:24" x14ac:dyDescent="0.2">
      <c r="A56" t="s">
        <v>178</v>
      </c>
      <c r="O56" s="12"/>
      <c r="P56" s="1"/>
      <c r="Q56" s="1"/>
      <c r="R56" s="1"/>
    </row>
    <row r="58" spans="1:24" x14ac:dyDescent="0.2">
      <c r="A58" s="52" t="s">
        <v>179</v>
      </c>
    </row>
  </sheetData>
  <sheetProtection sheet="1" objects="1" scenarios="1"/>
  <autoFilter ref="A2:X52" xr:uid="{00000000-0009-0000-0000-000000000000}"/>
  <pageMargins left="0.7" right="0.7" top="0.75" bottom="0.75" header="0.3" footer="0.3"/>
  <ignoredErrors>
    <ignoredError sqref="W53:X56 W3 W4:W52" unlocked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6" sqref="F16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3" width="10.83203125" style="15"/>
    <col min="6" max="6" width="10.83203125" style="23"/>
    <col min="7" max="7" width="10.83203125" style="1"/>
    <col min="8" max="8" width="10.83203125" style="15"/>
    <col min="11" max="11" width="10.83203125" style="15"/>
    <col min="13" max="13" width="10.83203125" style="1"/>
    <col min="14" max="14" width="10.83203125" style="12"/>
    <col min="15" max="17" width="10.83203125" style="1"/>
    <col min="18" max="18" width="10.83203125" style="12"/>
    <col min="19" max="21" width="10.83203125" style="1"/>
    <col min="22" max="22" width="52.33203125" style="15" bestFit="1" customWidth="1"/>
  </cols>
  <sheetData>
    <row r="1" spans="1:22" x14ac:dyDescent="0.2">
      <c r="A1" s="2"/>
      <c r="B1" s="2" t="s">
        <v>0</v>
      </c>
      <c r="C1" s="8"/>
      <c r="D1" s="24"/>
      <c r="E1" s="24" t="s">
        <v>121</v>
      </c>
      <c r="F1" s="22"/>
      <c r="G1" s="3"/>
      <c r="H1" s="27"/>
      <c r="I1" s="25" t="s">
        <v>122</v>
      </c>
      <c r="J1" s="2"/>
      <c r="K1" s="35" t="s">
        <v>155</v>
      </c>
      <c r="L1" s="36"/>
      <c r="M1" s="7" t="s">
        <v>3</v>
      </c>
      <c r="N1" s="35"/>
      <c r="O1" s="37" t="s">
        <v>156</v>
      </c>
      <c r="P1" s="38"/>
      <c r="Q1" s="36"/>
      <c r="R1" s="35"/>
      <c r="S1" s="36" t="s">
        <v>157</v>
      </c>
      <c r="T1" s="36"/>
      <c r="U1" s="36"/>
      <c r="V1" s="8"/>
    </row>
    <row r="2" spans="1:22" x14ac:dyDescent="0.2">
      <c r="A2" s="2" t="s">
        <v>5</v>
      </c>
      <c r="B2" s="2" t="s">
        <v>6</v>
      </c>
      <c r="C2" s="8" t="s">
        <v>123</v>
      </c>
      <c r="D2" s="2" t="s">
        <v>7</v>
      </c>
      <c r="E2" s="2" t="s">
        <v>8</v>
      </c>
      <c r="F2" s="10" t="s">
        <v>9</v>
      </c>
      <c r="G2" s="3" t="s">
        <v>10</v>
      </c>
      <c r="H2" s="8" t="s">
        <v>15</v>
      </c>
      <c r="I2" s="2" t="s">
        <v>16</v>
      </c>
      <c r="J2" s="2" t="s">
        <v>17</v>
      </c>
      <c r="K2" s="35" t="s">
        <v>158</v>
      </c>
      <c r="L2" s="36" t="s">
        <v>159</v>
      </c>
      <c r="M2" s="7" t="s">
        <v>14</v>
      </c>
      <c r="N2" s="35" t="s">
        <v>12</v>
      </c>
      <c r="O2" s="36" t="s">
        <v>13</v>
      </c>
      <c r="P2" s="36" t="s">
        <v>160</v>
      </c>
      <c r="Q2" s="36" t="s">
        <v>11</v>
      </c>
      <c r="R2" s="35" t="s">
        <v>161</v>
      </c>
      <c r="S2" s="36" t="s">
        <v>162</v>
      </c>
      <c r="T2" s="36" t="s">
        <v>163</v>
      </c>
      <c r="U2" s="36" t="s">
        <v>164</v>
      </c>
      <c r="V2" s="8" t="s">
        <v>19</v>
      </c>
    </row>
    <row r="3" spans="1:22" x14ac:dyDescent="0.2">
      <c r="A3" t="s">
        <v>20</v>
      </c>
      <c r="B3" t="s">
        <v>21</v>
      </c>
      <c r="C3" s="15" t="s">
        <v>125</v>
      </c>
      <c r="D3" s="1">
        <v>0</v>
      </c>
      <c r="E3" s="1">
        <v>143015</v>
      </c>
      <c r="F3" s="13">
        <f t="shared" ref="F3:F19" si="0">G3-SUM(E3:E3)</f>
        <v>2540</v>
      </c>
      <c r="G3" s="1">
        <v>145555</v>
      </c>
      <c r="H3" s="15">
        <v>0</v>
      </c>
      <c r="I3">
        <v>1</v>
      </c>
      <c r="J3">
        <v>0</v>
      </c>
      <c r="K3" s="39">
        <f>C$93</f>
        <v>0.7</v>
      </c>
      <c r="L3" s="40">
        <f>C$94</f>
        <v>0.7</v>
      </c>
      <c r="M3" s="1">
        <f>VLOOKUP(B3,'Election Results by State'!$B$3:$J$52,9,FALSE)</f>
        <v>115522.16666666667</v>
      </c>
      <c r="N3" s="12">
        <f>IF(G3&gt;0,IF(H3&gt;0,MAX(D3,ROUND(K3*M3,0)),MAX(F3,ROUND((1-L3)*(O3/L3),0))),D3)</f>
        <v>61292</v>
      </c>
      <c r="O3" s="1">
        <f>IF(G3&gt;0,IF(I3&gt;0,MAX(E3,ROUND(L3*M3,0)),MAX(F3,ROUND((1-K3)*(N3/K3),0))),E3)</f>
        <v>143015</v>
      </c>
      <c r="P3" s="1">
        <v>0</v>
      </c>
      <c r="Q3" s="1">
        <f>SUM(N3:P3)</f>
        <v>204307</v>
      </c>
      <c r="R3" s="12">
        <f t="shared" ref="R3:U3" si="1">N3-D3</f>
        <v>61292</v>
      </c>
      <c r="S3" s="1">
        <f t="shared" si="1"/>
        <v>0</v>
      </c>
      <c r="T3" s="1">
        <f t="shared" si="1"/>
        <v>-2540</v>
      </c>
      <c r="U3" s="1">
        <f t="shared" si="1"/>
        <v>58752</v>
      </c>
    </row>
    <row r="4" spans="1:22" x14ac:dyDescent="0.2">
      <c r="A4" t="s">
        <v>20</v>
      </c>
      <c r="B4" t="s">
        <v>21</v>
      </c>
      <c r="C4" s="15" t="s">
        <v>126</v>
      </c>
      <c r="D4" s="1">
        <v>163514</v>
      </c>
      <c r="E4" s="1">
        <v>0</v>
      </c>
      <c r="F4" s="13">
        <f t="shared" si="0"/>
        <v>166300</v>
      </c>
      <c r="G4" s="1">
        <v>166300</v>
      </c>
      <c r="H4" s="15">
        <v>1</v>
      </c>
      <c r="I4">
        <v>0</v>
      </c>
      <c r="J4">
        <v>0</v>
      </c>
      <c r="K4" s="39">
        <f t="shared" ref="K4:K67" si="2">C$93</f>
        <v>0.7</v>
      </c>
      <c r="L4" s="40">
        <f t="shared" ref="L4:L67" si="3">C$94</f>
        <v>0.7</v>
      </c>
      <c r="M4" s="1">
        <f>VLOOKUP(B4,'Election Results by State'!$B$3:$J$52,9,FALSE)</f>
        <v>115522.16666666667</v>
      </c>
      <c r="N4" s="12">
        <f t="shared" ref="N4:N67" si="4">IF(G4&gt;0,IF(H4&gt;0,MAX(D4,ROUND(K4*M4,0)),MAX(F4,ROUND((1-L4)*(O4/L4),0))),D4)</f>
        <v>163514</v>
      </c>
      <c r="O4" s="1">
        <f t="shared" ref="O4:O67" si="5">IF(G4&gt;0,IF(I4&gt;0,MAX(E4,ROUND(L4*M4,0)),MAX(F4,ROUND((1-K4)*(N4/K4),0))),E4)</f>
        <v>166300</v>
      </c>
      <c r="P4" s="1">
        <v>0</v>
      </c>
      <c r="Q4" s="1">
        <f t="shared" ref="Q4:Q67" si="6">SUM(N4:P4)</f>
        <v>329814</v>
      </c>
      <c r="R4" s="12">
        <f t="shared" ref="R4:R67" si="7">N4-D4</f>
        <v>0</v>
      </c>
      <c r="S4" s="1">
        <f t="shared" ref="S4:S67" si="8">O4-E4</f>
        <v>166300</v>
      </c>
      <c r="T4" s="1">
        <f t="shared" ref="T4:T67" si="9">P4-F4</f>
        <v>-166300</v>
      </c>
      <c r="U4" s="1">
        <f t="shared" ref="U4:U67" si="10">Q4-G4</f>
        <v>163514</v>
      </c>
    </row>
    <row r="5" spans="1:22" x14ac:dyDescent="0.2">
      <c r="A5" t="s">
        <v>20</v>
      </c>
      <c r="B5" t="s">
        <v>21</v>
      </c>
      <c r="C5" s="15" t="s">
        <v>127</v>
      </c>
      <c r="D5" s="1">
        <v>0</v>
      </c>
      <c r="E5" s="1">
        <v>133870</v>
      </c>
      <c r="F5" s="13">
        <f t="shared" si="0"/>
        <v>1294</v>
      </c>
      <c r="G5" s="1">
        <v>135164</v>
      </c>
      <c r="H5" s="15">
        <v>0</v>
      </c>
      <c r="I5">
        <v>1</v>
      </c>
      <c r="J5">
        <v>0</v>
      </c>
      <c r="K5" s="39">
        <f t="shared" si="2"/>
        <v>0.7</v>
      </c>
      <c r="L5" s="40">
        <f t="shared" si="3"/>
        <v>0.7</v>
      </c>
      <c r="M5" s="1">
        <f>VLOOKUP(B5,'Election Results by State'!$B$3:$J$52,9,FALSE)</f>
        <v>115522.16666666667</v>
      </c>
      <c r="N5" s="12">
        <f t="shared" si="4"/>
        <v>57373</v>
      </c>
      <c r="O5" s="1">
        <f t="shared" si="5"/>
        <v>133870</v>
      </c>
      <c r="P5" s="1">
        <v>0</v>
      </c>
      <c r="Q5" s="1">
        <f t="shared" si="6"/>
        <v>191243</v>
      </c>
      <c r="R5" s="12">
        <f t="shared" si="7"/>
        <v>57373</v>
      </c>
      <c r="S5" s="1">
        <f t="shared" si="8"/>
        <v>0</v>
      </c>
      <c r="T5" s="1">
        <f t="shared" si="9"/>
        <v>-1294</v>
      </c>
      <c r="U5" s="1">
        <f t="shared" si="10"/>
        <v>56079</v>
      </c>
    </row>
    <row r="6" spans="1:22" x14ac:dyDescent="0.2">
      <c r="A6" t="s">
        <v>22</v>
      </c>
      <c r="B6" t="s">
        <v>23</v>
      </c>
      <c r="C6" s="15" t="s">
        <v>124</v>
      </c>
      <c r="D6" s="1">
        <v>0</v>
      </c>
      <c r="E6" s="1">
        <v>0</v>
      </c>
      <c r="F6" s="13">
        <f t="shared" si="0"/>
        <v>0</v>
      </c>
      <c r="G6" s="1">
        <v>0</v>
      </c>
      <c r="H6" s="15">
        <v>0</v>
      </c>
      <c r="I6">
        <v>0</v>
      </c>
      <c r="J6">
        <v>0</v>
      </c>
      <c r="K6" s="39">
        <f t="shared" si="2"/>
        <v>0.7</v>
      </c>
      <c r="L6" s="40">
        <f t="shared" si="3"/>
        <v>0.7</v>
      </c>
      <c r="M6" s="1">
        <f>VLOOKUP(B6,'Election Results by State'!$B$3:$J$52,9,FALSE)</f>
        <v>234645</v>
      </c>
      <c r="N6" s="12">
        <f t="shared" si="4"/>
        <v>0</v>
      </c>
      <c r="O6" s="1">
        <f t="shared" si="5"/>
        <v>0</v>
      </c>
      <c r="P6" s="1">
        <v>0</v>
      </c>
      <c r="Q6" s="1">
        <f t="shared" si="6"/>
        <v>0</v>
      </c>
      <c r="R6" s="12">
        <f t="shared" si="7"/>
        <v>0</v>
      </c>
      <c r="S6" s="1">
        <f t="shared" si="8"/>
        <v>0</v>
      </c>
      <c r="T6" s="1">
        <f t="shared" si="9"/>
        <v>0</v>
      </c>
      <c r="U6" s="1">
        <f t="shared" si="10"/>
        <v>0</v>
      </c>
    </row>
    <row r="7" spans="1:22" x14ac:dyDescent="0.2">
      <c r="A7" t="s">
        <v>24</v>
      </c>
      <c r="B7" t="s">
        <v>25</v>
      </c>
      <c r="C7" s="15" t="s">
        <v>126</v>
      </c>
      <c r="D7" s="1">
        <v>152201</v>
      </c>
      <c r="E7" s="1">
        <v>0</v>
      </c>
      <c r="F7" s="13">
        <f t="shared" si="0"/>
        <v>203486</v>
      </c>
      <c r="G7" s="1">
        <v>203486</v>
      </c>
      <c r="H7" s="15">
        <v>1</v>
      </c>
      <c r="I7">
        <v>0</v>
      </c>
      <c r="J7">
        <v>0</v>
      </c>
      <c r="K7" s="39">
        <f t="shared" si="2"/>
        <v>0.7</v>
      </c>
      <c r="L7" s="40">
        <f t="shared" si="3"/>
        <v>0.7</v>
      </c>
      <c r="M7" s="1">
        <f>VLOOKUP(B7,'Election Results by State'!$B$3:$J$52,9,FALSE)</f>
        <v>184237.71428571429</v>
      </c>
      <c r="N7" s="12">
        <f t="shared" si="4"/>
        <v>152201</v>
      </c>
      <c r="O7" s="1">
        <f t="shared" si="5"/>
        <v>203486</v>
      </c>
      <c r="P7" s="1">
        <v>0</v>
      </c>
      <c r="Q7" s="1">
        <f t="shared" si="6"/>
        <v>355687</v>
      </c>
      <c r="R7" s="12">
        <f t="shared" si="7"/>
        <v>0</v>
      </c>
      <c r="S7" s="1">
        <f t="shared" si="8"/>
        <v>203486</v>
      </c>
      <c r="T7" s="1">
        <f t="shared" si="9"/>
        <v>-203486</v>
      </c>
      <c r="U7" s="1">
        <f t="shared" si="10"/>
        <v>152201</v>
      </c>
    </row>
    <row r="8" spans="1:22" x14ac:dyDescent="0.2">
      <c r="A8" t="s">
        <v>26</v>
      </c>
      <c r="B8" t="s">
        <v>27</v>
      </c>
      <c r="C8" s="15" t="s">
        <v>124</v>
      </c>
      <c r="D8" s="1">
        <v>0</v>
      </c>
      <c r="E8" s="1">
        <v>0</v>
      </c>
      <c r="F8" s="13">
        <f t="shared" si="0"/>
        <v>0</v>
      </c>
      <c r="G8" s="1">
        <v>0</v>
      </c>
      <c r="H8" s="15">
        <v>0</v>
      </c>
      <c r="I8">
        <v>0</v>
      </c>
      <c r="J8">
        <v>0</v>
      </c>
      <c r="K8" s="39">
        <f t="shared" si="2"/>
        <v>0.7</v>
      </c>
      <c r="L8" s="40">
        <f t="shared" si="3"/>
        <v>0.7</v>
      </c>
      <c r="M8" s="1">
        <f>VLOOKUP(B8,'Election Results by State'!$B$3:$J$52,9,FALSE)</f>
        <v>190752.75</v>
      </c>
      <c r="N8" s="12">
        <f t="shared" si="4"/>
        <v>0</v>
      </c>
      <c r="O8" s="1">
        <f t="shared" si="5"/>
        <v>0</v>
      </c>
      <c r="P8" s="1">
        <v>0</v>
      </c>
      <c r="Q8" s="1">
        <f t="shared" si="6"/>
        <v>0</v>
      </c>
      <c r="R8" s="12">
        <f t="shared" si="7"/>
        <v>0</v>
      </c>
      <c r="S8" s="1">
        <f t="shared" si="8"/>
        <v>0</v>
      </c>
      <c r="T8" s="1">
        <f t="shared" si="9"/>
        <v>0</v>
      </c>
      <c r="U8" s="1">
        <f t="shared" si="10"/>
        <v>0</v>
      </c>
    </row>
    <row r="9" spans="1:22" x14ac:dyDescent="0.2">
      <c r="A9" t="s">
        <v>28</v>
      </c>
      <c r="B9" t="s">
        <v>29</v>
      </c>
      <c r="C9" s="15" t="s">
        <v>127</v>
      </c>
      <c r="D9" s="1">
        <v>0</v>
      </c>
      <c r="E9" s="1">
        <v>118000</v>
      </c>
      <c r="F9" s="13">
        <f t="shared" si="0"/>
        <v>22486</v>
      </c>
      <c r="G9" s="1">
        <v>140486</v>
      </c>
      <c r="H9" s="15">
        <v>0</v>
      </c>
      <c r="I9">
        <v>1</v>
      </c>
      <c r="J9">
        <v>0</v>
      </c>
      <c r="K9" s="39">
        <f t="shared" si="2"/>
        <v>0.7</v>
      </c>
      <c r="L9" s="40">
        <f t="shared" si="3"/>
        <v>0.7</v>
      </c>
      <c r="M9" s="1">
        <f>VLOOKUP(B9,'Election Results by State'!$B$3:$J$52,9,FALSE)</f>
        <v>144185.30769230769</v>
      </c>
      <c r="N9" s="12">
        <f t="shared" si="4"/>
        <v>50571</v>
      </c>
      <c r="O9" s="1">
        <f t="shared" si="5"/>
        <v>118000</v>
      </c>
      <c r="P9" s="1">
        <v>0</v>
      </c>
      <c r="Q9" s="1">
        <f t="shared" si="6"/>
        <v>168571</v>
      </c>
      <c r="R9" s="12">
        <f t="shared" si="7"/>
        <v>50571</v>
      </c>
      <c r="S9" s="1">
        <f t="shared" si="8"/>
        <v>0</v>
      </c>
      <c r="T9" s="1">
        <f t="shared" si="9"/>
        <v>-22486</v>
      </c>
      <c r="U9" s="1">
        <f t="shared" si="10"/>
        <v>28085</v>
      </c>
    </row>
    <row r="10" spans="1:22" x14ac:dyDescent="0.2">
      <c r="A10" t="s">
        <v>28</v>
      </c>
      <c r="B10" t="s">
        <v>29</v>
      </c>
      <c r="C10" s="15" t="s">
        <v>128</v>
      </c>
      <c r="D10" s="1">
        <v>0</v>
      </c>
      <c r="E10" s="1">
        <v>61120</v>
      </c>
      <c r="F10" s="13">
        <f t="shared" si="0"/>
        <v>0</v>
      </c>
      <c r="G10" s="1">
        <v>61120</v>
      </c>
      <c r="H10" s="15">
        <v>0</v>
      </c>
      <c r="I10">
        <v>1</v>
      </c>
      <c r="J10">
        <v>0</v>
      </c>
      <c r="K10" s="39">
        <f t="shared" si="2"/>
        <v>0.7</v>
      </c>
      <c r="L10" s="40">
        <f t="shared" si="3"/>
        <v>0.7</v>
      </c>
      <c r="M10" s="1">
        <f>VLOOKUP(B10,'Election Results by State'!$B$3:$J$52,9,FALSE)</f>
        <v>144185.30769230769</v>
      </c>
      <c r="N10" s="12">
        <f t="shared" si="4"/>
        <v>43256</v>
      </c>
      <c r="O10" s="1">
        <f t="shared" si="5"/>
        <v>100930</v>
      </c>
      <c r="P10" s="1">
        <v>0</v>
      </c>
      <c r="Q10" s="1">
        <f t="shared" si="6"/>
        <v>144186</v>
      </c>
      <c r="R10" s="12">
        <f t="shared" si="7"/>
        <v>43256</v>
      </c>
      <c r="S10" s="1">
        <f t="shared" si="8"/>
        <v>39810</v>
      </c>
      <c r="T10" s="1">
        <f t="shared" si="9"/>
        <v>0</v>
      </c>
      <c r="U10" s="1">
        <f t="shared" si="10"/>
        <v>83066</v>
      </c>
    </row>
    <row r="11" spans="1:22" x14ac:dyDescent="0.2">
      <c r="A11" t="s">
        <v>28</v>
      </c>
      <c r="B11" t="s">
        <v>29</v>
      </c>
      <c r="C11" s="15" t="s">
        <v>129</v>
      </c>
      <c r="D11" s="1">
        <v>0</v>
      </c>
      <c r="E11" s="1">
        <v>64952</v>
      </c>
      <c r="F11" s="13">
        <f t="shared" si="0"/>
        <v>0</v>
      </c>
      <c r="G11" s="1">
        <v>64952</v>
      </c>
      <c r="H11" s="15">
        <v>0</v>
      </c>
      <c r="I11">
        <v>1</v>
      </c>
      <c r="J11">
        <v>0</v>
      </c>
      <c r="K11" s="39">
        <f t="shared" si="2"/>
        <v>0.7</v>
      </c>
      <c r="L11" s="40">
        <f t="shared" si="3"/>
        <v>0.7</v>
      </c>
      <c r="M11" s="1">
        <f>VLOOKUP(B11,'Election Results by State'!$B$3:$J$52,9,FALSE)</f>
        <v>144185.30769230769</v>
      </c>
      <c r="N11" s="12">
        <f t="shared" si="4"/>
        <v>43256</v>
      </c>
      <c r="O11" s="1">
        <f t="shared" si="5"/>
        <v>100930</v>
      </c>
      <c r="P11" s="1">
        <v>0</v>
      </c>
      <c r="Q11" s="1">
        <f t="shared" si="6"/>
        <v>144186</v>
      </c>
      <c r="R11" s="12">
        <f t="shared" si="7"/>
        <v>43256</v>
      </c>
      <c r="S11" s="1">
        <f t="shared" si="8"/>
        <v>35978</v>
      </c>
      <c r="T11" s="1">
        <f t="shared" si="9"/>
        <v>0</v>
      </c>
      <c r="U11" s="1">
        <f t="shared" si="10"/>
        <v>79234</v>
      </c>
    </row>
    <row r="12" spans="1:22" x14ac:dyDescent="0.2">
      <c r="A12" t="s">
        <v>28</v>
      </c>
      <c r="B12" t="s">
        <v>29</v>
      </c>
      <c r="C12" s="15" t="s">
        <v>130</v>
      </c>
      <c r="D12" s="1">
        <v>0</v>
      </c>
      <c r="E12" s="1">
        <v>76059</v>
      </c>
      <c r="F12" s="13">
        <f t="shared" si="0"/>
        <v>15627</v>
      </c>
      <c r="G12" s="1">
        <v>91686</v>
      </c>
      <c r="H12" s="15">
        <v>0</v>
      </c>
      <c r="I12">
        <v>1</v>
      </c>
      <c r="J12">
        <v>0</v>
      </c>
      <c r="K12" s="39">
        <f t="shared" si="2"/>
        <v>0.7</v>
      </c>
      <c r="L12" s="40">
        <f t="shared" si="3"/>
        <v>0.7</v>
      </c>
      <c r="M12" s="1">
        <f>VLOOKUP(B12,'Election Results by State'!$B$3:$J$52,9,FALSE)</f>
        <v>144185.30769230769</v>
      </c>
      <c r="N12" s="12">
        <f t="shared" si="4"/>
        <v>43256</v>
      </c>
      <c r="O12" s="1">
        <f t="shared" si="5"/>
        <v>100930</v>
      </c>
      <c r="P12" s="1">
        <v>0</v>
      </c>
      <c r="Q12" s="1">
        <f t="shared" si="6"/>
        <v>144186</v>
      </c>
      <c r="R12" s="12">
        <f t="shared" si="7"/>
        <v>43256</v>
      </c>
      <c r="S12" s="1">
        <f t="shared" si="8"/>
        <v>24871</v>
      </c>
      <c r="T12" s="1">
        <f t="shared" si="9"/>
        <v>-15627</v>
      </c>
      <c r="U12" s="1">
        <f t="shared" si="10"/>
        <v>52500</v>
      </c>
    </row>
    <row r="13" spans="1:22" x14ac:dyDescent="0.2">
      <c r="A13" t="s">
        <v>28</v>
      </c>
      <c r="B13" t="s">
        <v>29</v>
      </c>
      <c r="C13" s="15" t="s">
        <v>131</v>
      </c>
      <c r="D13" s="1">
        <v>0</v>
      </c>
      <c r="E13" s="1">
        <v>113715</v>
      </c>
      <c r="F13" s="13">
        <f t="shared" si="0"/>
        <v>0</v>
      </c>
      <c r="G13" s="1">
        <v>113715</v>
      </c>
      <c r="H13" s="15">
        <v>0</v>
      </c>
      <c r="I13">
        <v>1</v>
      </c>
      <c r="J13">
        <v>0</v>
      </c>
      <c r="K13" s="39">
        <f t="shared" si="2"/>
        <v>0.7</v>
      </c>
      <c r="L13" s="40">
        <f t="shared" si="3"/>
        <v>0.7</v>
      </c>
      <c r="M13" s="1">
        <f>VLOOKUP(B13,'Election Results by State'!$B$3:$J$52,9,FALSE)</f>
        <v>144185.30769230769</v>
      </c>
      <c r="N13" s="12">
        <f t="shared" si="4"/>
        <v>48735</v>
      </c>
      <c r="O13" s="1">
        <f t="shared" si="5"/>
        <v>113715</v>
      </c>
      <c r="P13" s="1">
        <v>0</v>
      </c>
      <c r="Q13" s="1">
        <f t="shared" si="6"/>
        <v>162450</v>
      </c>
      <c r="R13" s="12">
        <f t="shared" si="7"/>
        <v>48735</v>
      </c>
      <c r="S13" s="1">
        <f t="shared" si="8"/>
        <v>0</v>
      </c>
      <c r="T13" s="1">
        <f t="shared" si="9"/>
        <v>0</v>
      </c>
      <c r="U13" s="1">
        <f t="shared" si="10"/>
        <v>48735</v>
      </c>
    </row>
    <row r="14" spans="1:22" x14ac:dyDescent="0.2">
      <c r="A14" t="s">
        <v>28</v>
      </c>
      <c r="B14" t="s">
        <v>29</v>
      </c>
      <c r="C14" s="15" t="s">
        <v>132</v>
      </c>
      <c r="D14" s="1">
        <v>0</v>
      </c>
      <c r="E14" s="1">
        <v>82498</v>
      </c>
      <c r="F14" s="13">
        <f t="shared" si="0"/>
        <v>16008</v>
      </c>
      <c r="G14" s="1">
        <v>98506</v>
      </c>
      <c r="H14" s="15">
        <v>0</v>
      </c>
      <c r="I14">
        <v>1</v>
      </c>
      <c r="J14">
        <v>0</v>
      </c>
      <c r="K14" s="39">
        <f t="shared" si="2"/>
        <v>0.7</v>
      </c>
      <c r="L14" s="40">
        <f t="shared" si="3"/>
        <v>0.7</v>
      </c>
      <c r="M14" s="1">
        <f>VLOOKUP(B14,'Election Results by State'!$B$3:$J$52,9,FALSE)</f>
        <v>144185.30769230769</v>
      </c>
      <c r="N14" s="12">
        <f t="shared" si="4"/>
        <v>43256</v>
      </c>
      <c r="O14" s="1">
        <f t="shared" si="5"/>
        <v>100930</v>
      </c>
      <c r="P14" s="1">
        <v>0</v>
      </c>
      <c r="Q14" s="1">
        <f t="shared" si="6"/>
        <v>144186</v>
      </c>
      <c r="R14" s="12">
        <f t="shared" si="7"/>
        <v>43256</v>
      </c>
      <c r="S14" s="1">
        <f t="shared" si="8"/>
        <v>18432</v>
      </c>
      <c r="T14" s="1">
        <f t="shared" si="9"/>
        <v>-16008</v>
      </c>
      <c r="U14" s="1">
        <f t="shared" si="10"/>
        <v>45680</v>
      </c>
    </row>
    <row r="15" spans="1:22" x14ac:dyDescent="0.2">
      <c r="A15" t="s">
        <v>28</v>
      </c>
      <c r="B15" t="s">
        <v>29</v>
      </c>
      <c r="C15" s="15" t="s">
        <v>133</v>
      </c>
      <c r="D15" s="1">
        <v>0</v>
      </c>
      <c r="E15" s="1">
        <v>80716</v>
      </c>
      <c r="F15" s="13">
        <f t="shared" si="0"/>
        <v>17246</v>
      </c>
      <c r="G15" s="1">
        <v>97962</v>
      </c>
      <c r="H15" s="15">
        <v>0</v>
      </c>
      <c r="I15">
        <v>1</v>
      </c>
      <c r="J15">
        <v>0</v>
      </c>
      <c r="K15" s="39">
        <f t="shared" si="2"/>
        <v>0.7</v>
      </c>
      <c r="L15" s="40">
        <f t="shared" si="3"/>
        <v>0.7</v>
      </c>
      <c r="M15" s="1">
        <f>VLOOKUP(B15,'Election Results by State'!$B$3:$J$52,9,FALSE)</f>
        <v>144185.30769230769</v>
      </c>
      <c r="N15" s="12">
        <f t="shared" si="4"/>
        <v>43256</v>
      </c>
      <c r="O15" s="1">
        <f t="shared" si="5"/>
        <v>100930</v>
      </c>
      <c r="P15" s="1">
        <v>0</v>
      </c>
      <c r="Q15" s="1">
        <f t="shared" si="6"/>
        <v>144186</v>
      </c>
      <c r="R15" s="12">
        <f t="shared" si="7"/>
        <v>43256</v>
      </c>
      <c r="S15" s="1">
        <f t="shared" si="8"/>
        <v>20214</v>
      </c>
      <c r="T15" s="1">
        <f t="shared" si="9"/>
        <v>-17246</v>
      </c>
      <c r="U15" s="1">
        <f t="shared" si="10"/>
        <v>46224</v>
      </c>
    </row>
    <row r="16" spans="1:22" x14ac:dyDescent="0.2">
      <c r="A16" t="s">
        <v>28</v>
      </c>
      <c r="B16" t="s">
        <v>29</v>
      </c>
      <c r="C16" s="15" t="s">
        <v>134</v>
      </c>
      <c r="D16" s="1">
        <v>129720</v>
      </c>
      <c r="E16" s="1">
        <v>0</v>
      </c>
      <c r="F16" s="61">
        <f t="shared" si="0"/>
        <v>129720</v>
      </c>
      <c r="G16" s="1">
        <v>129720</v>
      </c>
      <c r="H16" s="15">
        <v>1</v>
      </c>
      <c r="I16">
        <v>0</v>
      </c>
      <c r="J16">
        <v>0</v>
      </c>
      <c r="K16" s="39">
        <f t="shared" si="2"/>
        <v>0.7</v>
      </c>
      <c r="L16" s="40">
        <f t="shared" si="3"/>
        <v>0.7</v>
      </c>
      <c r="M16" s="1">
        <f>VLOOKUP(B16,'Election Results by State'!$B$3:$J$52,9,FALSE)</f>
        <v>144185.30769230769</v>
      </c>
      <c r="N16" s="12">
        <f t="shared" si="4"/>
        <v>129720</v>
      </c>
      <c r="O16" s="1">
        <f t="shared" si="5"/>
        <v>129720</v>
      </c>
      <c r="P16" s="1">
        <v>0</v>
      </c>
      <c r="Q16" s="1">
        <f t="shared" si="6"/>
        <v>259440</v>
      </c>
      <c r="R16" s="12">
        <f t="shared" si="7"/>
        <v>0</v>
      </c>
      <c r="S16" s="1">
        <f t="shared" si="8"/>
        <v>129720</v>
      </c>
      <c r="T16" s="1">
        <f t="shared" si="9"/>
        <v>-129720</v>
      </c>
      <c r="U16" s="1">
        <f t="shared" si="10"/>
        <v>129720</v>
      </c>
    </row>
    <row r="17" spans="1:22" x14ac:dyDescent="0.2">
      <c r="A17" t="s">
        <v>30</v>
      </c>
      <c r="B17" t="s">
        <v>31</v>
      </c>
      <c r="C17" s="15" t="s">
        <v>135</v>
      </c>
      <c r="D17" s="1">
        <v>0</v>
      </c>
      <c r="E17" s="1">
        <v>129446</v>
      </c>
      <c r="F17" s="13">
        <f t="shared" si="0"/>
        <v>32825</v>
      </c>
      <c r="G17" s="1">
        <v>162271</v>
      </c>
      <c r="H17" s="15">
        <v>0</v>
      </c>
      <c r="I17">
        <v>1</v>
      </c>
      <c r="J17">
        <v>0</v>
      </c>
      <c r="K17" s="39">
        <f t="shared" si="2"/>
        <v>0.7</v>
      </c>
      <c r="L17" s="40">
        <f t="shared" si="3"/>
        <v>0.7</v>
      </c>
      <c r="M17" s="1">
        <f>VLOOKUP(B17,'Election Results by State'!$B$3:$J$52,9,FALSE)</f>
        <v>196662.42857142858</v>
      </c>
      <c r="N17" s="12">
        <f t="shared" si="4"/>
        <v>58999</v>
      </c>
      <c r="O17" s="1">
        <f t="shared" si="5"/>
        <v>137664</v>
      </c>
      <c r="P17" s="1">
        <v>0</v>
      </c>
      <c r="Q17" s="1">
        <f t="shared" si="6"/>
        <v>196663</v>
      </c>
      <c r="R17" s="12">
        <f t="shared" si="7"/>
        <v>58999</v>
      </c>
      <c r="S17" s="1">
        <f t="shared" si="8"/>
        <v>8218</v>
      </c>
      <c r="T17" s="1">
        <f t="shared" si="9"/>
        <v>-32825</v>
      </c>
      <c r="U17" s="1">
        <f t="shared" si="10"/>
        <v>34392</v>
      </c>
    </row>
    <row r="18" spans="1:22" x14ac:dyDescent="0.2">
      <c r="A18" t="s">
        <v>32</v>
      </c>
      <c r="B18" t="s">
        <v>33</v>
      </c>
      <c r="C18" s="15" t="s">
        <v>124</v>
      </c>
      <c r="D18" s="1">
        <v>0</v>
      </c>
      <c r="E18" s="1">
        <v>0</v>
      </c>
      <c r="F18" s="13">
        <f t="shared" si="0"/>
        <v>0</v>
      </c>
      <c r="G18" s="1">
        <v>0</v>
      </c>
      <c r="H18" s="15">
        <v>0</v>
      </c>
      <c r="I18">
        <v>0</v>
      </c>
      <c r="J18">
        <v>0</v>
      </c>
      <c r="K18" s="39">
        <f t="shared" si="2"/>
        <v>0.7</v>
      </c>
      <c r="L18" s="40">
        <f t="shared" si="3"/>
        <v>0.7</v>
      </c>
      <c r="M18" s="1">
        <f>VLOOKUP(B18,'Election Results by State'!$B$3:$J$52,9,FALSE)</f>
        <v>214947.8</v>
      </c>
      <c r="N18" s="12">
        <f t="shared" si="4"/>
        <v>0</v>
      </c>
      <c r="O18" s="1">
        <f t="shared" si="5"/>
        <v>0</v>
      </c>
      <c r="P18" s="1">
        <v>0</v>
      </c>
      <c r="Q18" s="1">
        <f t="shared" si="6"/>
        <v>0</v>
      </c>
      <c r="R18" s="12">
        <f t="shared" si="7"/>
        <v>0</v>
      </c>
      <c r="S18" s="1">
        <f t="shared" si="8"/>
        <v>0</v>
      </c>
      <c r="T18" s="1">
        <f t="shared" si="9"/>
        <v>0</v>
      </c>
      <c r="U18" s="1">
        <f t="shared" si="10"/>
        <v>0</v>
      </c>
    </row>
    <row r="19" spans="1:22" x14ac:dyDescent="0.2">
      <c r="A19" t="s">
        <v>34</v>
      </c>
      <c r="B19" t="s">
        <v>35</v>
      </c>
      <c r="C19" s="15" t="s">
        <v>124</v>
      </c>
      <c r="D19" s="1">
        <v>0</v>
      </c>
      <c r="E19" s="1">
        <v>0</v>
      </c>
      <c r="F19" s="13">
        <f t="shared" si="0"/>
        <v>0</v>
      </c>
      <c r="G19" s="1">
        <v>0</v>
      </c>
      <c r="H19" s="15">
        <v>0</v>
      </c>
      <c r="I19">
        <v>0</v>
      </c>
      <c r="J19">
        <v>0</v>
      </c>
      <c r="K19" s="39">
        <f t="shared" si="2"/>
        <v>0.7</v>
      </c>
      <c r="L19" s="40">
        <f t="shared" si="3"/>
        <v>0.7</v>
      </c>
      <c r="M19" s="1">
        <f>VLOOKUP(B19,'Election Results by State'!$B$3:$J$52,9,FALSE)</f>
        <v>251694</v>
      </c>
      <c r="N19" s="12">
        <f t="shared" si="4"/>
        <v>0</v>
      </c>
      <c r="O19" s="1">
        <f t="shared" si="5"/>
        <v>0</v>
      </c>
      <c r="P19" s="1">
        <v>0</v>
      </c>
      <c r="Q19" s="1">
        <f t="shared" si="6"/>
        <v>0</v>
      </c>
      <c r="R19" s="12">
        <f t="shared" si="7"/>
        <v>0</v>
      </c>
      <c r="S19" s="1">
        <f t="shared" si="8"/>
        <v>0</v>
      </c>
      <c r="T19" s="1">
        <f t="shared" si="9"/>
        <v>0</v>
      </c>
      <c r="U19" s="1">
        <f t="shared" si="10"/>
        <v>0</v>
      </c>
    </row>
    <row r="20" spans="1:22" s="28" customFormat="1" x14ac:dyDescent="0.2">
      <c r="A20" s="28" t="s">
        <v>36</v>
      </c>
      <c r="B20" s="28" t="s">
        <v>37</v>
      </c>
      <c r="C20" s="29" t="s">
        <v>136</v>
      </c>
      <c r="D20" s="30" t="s">
        <v>0</v>
      </c>
      <c r="E20" s="30" t="s">
        <v>0</v>
      </c>
      <c r="F20" s="31" t="s">
        <v>0</v>
      </c>
      <c r="G20" s="30" t="s">
        <v>0</v>
      </c>
      <c r="H20" s="29">
        <v>0</v>
      </c>
      <c r="I20" s="28" t="s">
        <v>0</v>
      </c>
      <c r="J20" s="28">
        <v>0</v>
      </c>
      <c r="K20" s="41">
        <f t="shared" si="2"/>
        <v>0.7</v>
      </c>
      <c r="L20" s="42">
        <f t="shared" si="3"/>
        <v>0.7</v>
      </c>
      <c r="M20" s="30">
        <f>VLOOKUP(B20,'Election Results by State'!$B$3:$J$52,9,FALSE)</f>
        <v>149216.33333333334</v>
      </c>
      <c r="N20" s="43">
        <f t="shared" si="4"/>
        <v>44765</v>
      </c>
      <c r="O20" s="30">
        <f t="shared" si="5"/>
        <v>104451</v>
      </c>
      <c r="P20" s="30">
        <v>0</v>
      </c>
      <c r="Q20" s="30">
        <f t="shared" si="6"/>
        <v>149216</v>
      </c>
      <c r="R20" s="43">
        <f t="shared" ref="R20:U21" si="11">N20</f>
        <v>44765</v>
      </c>
      <c r="S20" s="30">
        <f t="shared" si="11"/>
        <v>104451</v>
      </c>
      <c r="T20" s="30">
        <f t="shared" si="11"/>
        <v>0</v>
      </c>
      <c r="U20" s="30">
        <f t="shared" si="11"/>
        <v>149216</v>
      </c>
      <c r="V20" s="29" t="s">
        <v>142</v>
      </c>
    </row>
    <row r="21" spans="1:22" s="28" customFormat="1" x14ac:dyDescent="0.2">
      <c r="A21" s="28" t="s">
        <v>36</v>
      </c>
      <c r="B21" s="28" t="s">
        <v>37</v>
      </c>
      <c r="C21" s="29" t="s">
        <v>137</v>
      </c>
      <c r="D21" s="30" t="s">
        <v>0</v>
      </c>
      <c r="E21" s="30" t="s">
        <v>0</v>
      </c>
      <c r="F21" s="31" t="s">
        <v>0</v>
      </c>
      <c r="G21" s="30" t="s">
        <v>0</v>
      </c>
      <c r="H21" s="29">
        <v>0</v>
      </c>
      <c r="I21" s="28">
        <v>1</v>
      </c>
      <c r="J21" s="28">
        <v>0</v>
      </c>
      <c r="K21" s="41">
        <f t="shared" si="2"/>
        <v>0.7</v>
      </c>
      <c r="L21" s="42">
        <f t="shared" si="3"/>
        <v>0.7</v>
      </c>
      <c r="M21" s="30">
        <f>VLOOKUP(B21,'Election Results by State'!$B$3:$J$52,9,FALSE)</f>
        <v>149216.33333333334</v>
      </c>
      <c r="N21" s="43">
        <f t="shared" si="4"/>
        <v>44765</v>
      </c>
      <c r="O21" s="30">
        <f t="shared" si="5"/>
        <v>104451</v>
      </c>
      <c r="P21" s="30">
        <v>0</v>
      </c>
      <c r="Q21" s="30">
        <f t="shared" si="6"/>
        <v>149216</v>
      </c>
      <c r="R21" s="43">
        <f t="shared" si="11"/>
        <v>44765</v>
      </c>
      <c r="S21" s="30">
        <f t="shared" si="11"/>
        <v>104451</v>
      </c>
      <c r="T21" s="30">
        <f t="shared" si="11"/>
        <v>0</v>
      </c>
      <c r="U21" s="30">
        <f t="shared" si="11"/>
        <v>149216</v>
      </c>
      <c r="V21" s="29" t="s">
        <v>142</v>
      </c>
    </row>
    <row r="22" spans="1:22" x14ac:dyDescent="0.2">
      <c r="A22" t="s">
        <v>36</v>
      </c>
      <c r="B22" t="s">
        <v>37</v>
      </c>
      <c r="C22" s="15" t="s">
        <v>138</v>
      </c>
      <c r="D22" s="1">
        <v>124452</v>
      </c>
      <c r="E22" s="1">
        <v>0</v>
      </c>
      <c r="F22" s="13">
        <f>G22-SUM(E22:E22)</f>
        <v>180064</v>
      </c>
      <c r="G22" s="1">
        <v>180064</v>
      </c>
      <c r="H22" s="15">
        <v>1</v>
      </c>
      <c r="I22">
        <v>0</v>
      </c>
      <c r="J22">
        <v>0</v>
      </c>
      <c r="K22" s="39">
        <f t="shared" si="2"/>
        <v>0.7</v>
      </c>
      <c r="L22" s="40">
        <f t="shared" si="3"/>
        <v>0.7</v>
      </c>
      <c r="M22" s="1">
        <f>VLOOKUP(B22,'Election Results by State'!$B$3:$J$52,9,FALSE)</f>
        <v>149216.33333333334</v>
      </c>
      <c r="N22" s="12">
        <f t="shared" si="4"/>
        <v>124452</v>
      </c>
      <c r="O22" s="1">
        <f t="shared" si="5"/>
        <v>180064</v>
      </c>
      <c r="P22" s="1">
        <v>0</v>
      </c>
      <c r="Q22" s="1">
        <f t="shared" si="6"/>
        <v>304516</v>
      </c>
      <c r="R22" s="12">
        <f t="shared" si="7"/>
        <v>0</v>
      </c>
      <c r="S22" s="1">
        <f t="shared" si="8"/>
        <v>180064</v>
      </c>
      <c r="T22" s="1">
        <f t="shared" si="9"/>
        <v>-180064</v>
      </c>
      <c r="U22" s="1">
        <f t="shared" si="10"/>
        <v>124452</v>
      </c>
    </row>
    <row r="23" spans="1:22" x14ac:dyDescent="0.2">
      <c r="A23" t="s">
        <v>36</v>
      </c>
      <c r="B23" t="s">
        <v>37</v>
      </c>
      <c r="C23" s="15" t="s">
        <v>139</v>
      </c>
      <c r="D23" s="1">
        <v>0</v>
      </c>
      <c r="E23" s="1">
        <v>90663</v>
      </c>
      <c r="F23" s="13">
        <f>G23-SUM(E23:E23)</f>
        <v>23</v>
      </c>
      <c r="G23" s="1">
        <v>90686</v>
      </c>
      <c r="H23" s="15">
        <v>0</v>
      </c>
      <c r="I23">
        <v>1</v>
      </c>
      <c r="J23">
        <v>0</v>
      </c>
      <c r="K23" s="39">
        <f t="shared" si="2"/>
        <v>0.7</v>
      </c>
      <c r="L23" s="40">
        <f t="shared" si="3"/>
        <v>0.7</v>
      </c>
      <c r="M23" s="1">
        <f>VLOOKUP(B23,'Election Results by State'!$B$3:$J$52,9,FALSE)</f>
        <v>149216.33333333334</v>
      </c>
      <c r="N23" s="12">
        <f t="shared" si="4"/>
        <v>44765</v>
      </c>
      <c r="O23" s="1">
        <f t="shared" si="5"/>
        <v>104451</v>
      </c>
      <c r="P23" s="1">
        <v>0</v>
      </c>
      <c r="Q23" s="1">
        <f t="shared" si="6"/>
        <v>149216</v>
      </c>
      <c r="R23" s="12">
        <f t="shared" si="7"/>
        <v>44765</v>
      </c>
      <c r="S23" s="1">
        <f t="shared" si="8"/>
        <v>13788</v>
      </c>
      <c r="T23" s="1">
        <f t="shared" si="9"/>
        <v>-23</v>
      </c>
      <c r="U23" s="1">
        <f t="shared" si="10"/>
        <v>58530</v>
      </c>
    </row>
    <row r="24" spans="1:22" s="28" customFormat="1" x14ac:dyDescent="0.2">
      <c r="A24" s="28" t="s">
        <v>36</v>
      </c>
      <c r="B24" s="28" t="s">
        <v>37</v>
      </c>
      <c r="C24" s="29" t="s">
        <v>140</v>
      </c>
      <c r="D24" s="30" t="s">
        <v>0</v>
      </c>
      <c r="E24" s="30" t="s">
        <v>0</v>
      </c>
      <c r="F24" s="31" t="s">
        <v>0</v>
      </c>
      <c r="G24" s="30" t="s">
        <v>0</v>
      </c>
      <c r="H24" s="29">
        <v>0</v>
      </c>
      <c r="I24" s="28">
        <v>1</v>
      </c>
      <c r="J24" s="28">
        <v>0</v>
      </c>
      <c r="K24" s="41">
        <f t="shared" si="2"/>
        <v>0.7</v>
      </c>
      <c r="L24" s="42">
        <f t="shared" si="3"/>
        <v>0.7</v>
      </c>
      <c r="M24" s="30">
        <f>VLOOKUP(B24,'Election Results by State'!$B$3:$J$52,9,FALSE)</f>
        <v>149216.33333333334</v>
      </c>
      <c r="N24" s="43">
        <f t="shared" si="4"/>
        <v>44765</v>
      </c>
      <c r="O24" s="30">
        <f t="shared" si="5"/>
        <v>104451</v>
      </c>
      <c r="P24" s="30">
        <v>0</v>
      </c>
      <c r="Q24" s="30">
        <f t="shared" si="6"/>
        <v>149216</v>
      </c>
      <c r="R24" s="43">
        <f t="shared" ref="R24:U26" si="12">N24</f>
        <v>44765</v>
      </c>
      <c r="S24" s="30">
        <f t="shared" si="12"/>
        <v>104451</v>
      </c>
      <c r="T24" s="30">
        <f t="shared" si="12"/>
        <v>0</v>
      </c>
      <c r="U24" s="30">
        <f t="shared" si="12"/>
        <v>149216</v>
      </c>
      <c r="V24" s="29" t="s">
        <v>142</v>
      </c>
    </row>
    <row r="25" spans="1:22" s="28" customFormat="1" x14ac:dyDescent="0.2">
      <c r="A25" s="28" t="s">
        <v>36</v>
      </c>
      <c r="B25" s="28" t="s">
        <v>37</v>
      </c>
      <c r="C25" s="29" t="s">
        <v>128</v>
      </c>
      <c r="D25" s="30" t="s">
        <v>0</v>
      </c>
      <c r="E25" s="30" t="s">
        <v>0</v>
      </c>
      <c r="F25" s="31" t="s">
        <v>0</v>
      </c>
      <c r="G25" s="30" t="s">
        <v>0</v>
      </c>
      <c r="H25" s="29">
        <v>0</v>
      </c>
      <c r="I25" s="28">
        <v>1</v>
      </c>
      <c r="J25" s="28">
        <v>0</v>
      </c>
      <c r="K25" s="41">
        <f t="shared" si="2"/>
        <v>0.7</v>
      </c>
      <c r="L25" s="42">
        <f t="shared" si="3"/>
        <v>0.7</v>
      </c>
      <c r="M25" s="30">
        <f>VLOOKUP(B25,'Election Results by State'!$B$3:$J$52,9,FALSE)</f>
        <v>149216.33333333334</v>
      </c>
      <c r="N25" s="43">
        <f t="shared" si="4"/>
        <v>44765</v>
      </c>
      <c r="O25" s="30">
        <f t="shared" si="5"/>
        <v>104451</v>
      </c>
      <c r="P25" s="30">
        <v>0</v>
      </c>
      <c r="Q25" s="30">
        <f t="shared" si="6"/>
        <v>149216</v>
      </c>
      <c r="R25" s="43">
        <f t="shared" si="12"/>
        <v>44765</v>
      </c>
      <c r="S25" s="30">
        <f t="shared" si="12"/>
        <v>104451</v>
      </c>
      <c r="T25" s="30">
        <f t="shared" si="12"/>
        <v>0</v>
      </c>
      <c r="U25" s="30">
        <f t="shared" si="12"/>
        <v>149216</v>
      </c>
      <c r="V25" s="29" t="s">
        <v>142</v>
      </c>
    </row>
    <row r="26" spans="1:22" s="28" customFormat="1" x14ac:dyDescent="0.2">
      <c r="A26" s="28" t="s">
        <v>36</v>
      </c>
      <c r="B26" s="28" t="s">
        <v>37</v>
      </c>
      <c r="C26" s="29" t="s">
        <v>141</v>
      </c>
      <c r="D26" s="30" t="s">
        <v>0</v>
      </c>
      <c r="E26" s="30" t="s">
        <v>0</v>
      </c>
      <c r="F26" s="31" t="s">
        <v>0</v>
      </c>
      <c r="G26" s="30" t="s">
        <v>0</v>
      </c>
      <c r="H26" s="32">
        <v>0</v>
      </c>
      <c r="I26" s="33">
        <v>1</v>
      </c>
      <c r="J26" s="33">
        <v>0</v>
      </c>
      <c r="K26" s="41">
        <f t="shared" si="2"/>
        <v>0.7</v>
      </c>
      <c r="L26" s="42">
        <f t="shared" si="3"/>
        <v>0.7</v>
      </c>
      <c r="M26" s="30">
        <f>VLOOKUP(B26,'Election Results by State'!$B$3:$J$52,9,FALSE)</f>
        <v>149216.33333333334</v>
      </c>
      <c r="N26" s="43">
        <f t="shared" si="4"/>
        <v>44765</v>
      </c>
      <c r="O26" s="30">
        <f t="shared" si="5"/>
        <v>104451</v>
      </c>
      <c r="P26" s="30">
        <v>0</v>
      </c>
      <c r="Q26" s="30">
        <f t="shared" si="6"/>
        <v>149216</v>
      </c>
      <c r="R26" s="43">
        <f t="shared" si="12"/>
        <v>44765</v>
      </c>
      <c r="S26" s="30">
        <f t="shared" si="12"/>
        <v>104451</v>
      </c>
      <c r="T26" s="30">
        <f t="shared" si="12"/>
        <v>0</v>
      </c>
      <c r="U26" s="30">
        <f t="shared" si="12"/>
        <v>149216</v>
      </c>
      <c r="V26" s="32" t="s">
        <v>142</v>
      </c>
    </row>
    <row r="27" spans="1:22" x14ac:dyDescent="0.2">
      <c r="A27" t="s">
        <v>38</v>
      </c>
      <c r="B27" t="s">
        <v>39</v>
      </c>
      <c r="C27" s="15" t="s">
        <v>125</v>
      </c>
      <c r="D27" s="1">
        <v>0</v>
      </c>
      <c r="E27" s="1">
        <v>122380</v>
      </c>
      <c r="F27" s="13">
        <f t="shared" ref="F27:F58" si="13">G27-SUM(E27:E27)</f>
        <v>0</v>
      </c>
      <c r="G27" s="1">
        <v>122380</v>
      </c>
      <c r="H27" s="15">
        <v>0</v>
      </c>
      <c r="I27">
        <v>1</v>
      </c>
      <c r="J27">
        <v>0</v>
      </c>
      <c r="K27" s="39">
        <f t="shared" si="2"/>
        <v>0.7</v>
      </c>
      <c r="L27" s="40">
        <f t="shared" si="3"/>
        <v>0.7</v>
      </c>
      <c r="M27" s="1">
        <f>VLOOKUP(B27,'Election Results by State'!$B$3:$J$52,9,FALSE)</f>
        <v>149831.61538461538</v>
      </c>
      <c r="N27" s="12">
        <f t="shared" si="4"/>
        <v>52449</v>
      </c>
      <c r="O27" s="1">
        <f t="shared" si="5"/>
        <v>122380</v>
      </c>
      <c r="P27" s="1">
        <v>0</v>
      </c>
      <c r="Q27" s="1">
        <f t="shared" si="6"/>
        <v>174829</v>
      </c>
      <c r="R27" s="12">
        <f t="shared" si="7"/>
        <v>52449</v>
      </c>
      <c r="S27" s="1">
        <f t="shared" si="8"/>
        <v>0</v>
      </c>
      <c r="T27" s="1">
        <f t="shared" si="9"/>
        <v>0</v>
      </c>
      <c r="U27" s="1">
        <f t="shared" si="10"/>
        <v>52449</v>
      </c>
    </row>
    <row r="28" spans="1:22" x14ac:dyDescent="0.2">
      <c r="A28" t="s">
        <v>40</v>
      </c>
      <c r="B28" t="s">
        <v>41</v>
      </c>
      <c r="C28" s="15" t="s">
        <v>124</v>
      </c>
      <c r="D28" s="1">
        <v>0</v>
      </c>
      <c r="E28" s="1">
        <v>0</v>
      </c>
      <c r="F28" s="13">
        <f t="shared" si="13"/>
        <v>0</v>
      </c>
      <c r="G28" s="1">
        <v>0</v>
      </c>
      <c r="H28" s="15">
        <v>0</v>
      </c>
      <c r="I28">
        <v>0</v>
      </c>
      <c r="J28">
        <v>0</v>
      </c>
      <c r="K28" s="39">
        <f t="shared" si="2"/>
        <v>0.7</v>
      </c>
      <c r="L28" s="40">
        <f t="shared" si="3"/>
        <v>0.7</v>
      </c>
      <c r="M28" s="1">
        <f>VLOOKUP(B28,'Election Results by State'!$B$3:$J$52,9,FALSE)</f>
        <v>168972</v>
      </c>
      <c r="N28" s="12">
        <f t="shared" si="4"/>
        <v>0</v>
      </c>
      <c r="O28" s="1">
        <f t="shared" si="5"/>
        <v>0</v>
      </c>
      <c r="P28" s="1">
        <v>0</v>
      </c>
      <c r="Q28" s="1">
        <f t="shared" si="6"/>
        <v>0</v>
      </c>
      <c r="R28" s="12">
        <f t="shared" si="7"/>
        <v>0</v>
      </c>
      <c r="S28" s="1">
        <f t="shared" si="8"/>
        <v>0</v>
      </c>
      <c r="T28" s="1">
        <f t="shared" si="9"/>
        <v>0</v>
      </c>
      <c r="U28" s="1">
        <f t="shared" si="10"/>
        <v>0</v>
      </c>
    </row>
    <row r="29" spans="1:22" x14ac:dyDescent="0.2">
      <c r="A29" t="s">
        <v>42</v>
      </c>
      <c r="B29" t="s">
        <v>43</v>
      </c>
      <c r="C29" s="15" t="s">
        <v>124</v>
      </c>
      <c r="D29" s="1">
        <v>0</v>
      </c>
      <c r="E29" s="1">
        <v>0</v>
      </c>
      <c r="F29" s="13">
        <f t="shared" si="13"/>
        <v>0</v>
      </c>
      <c r="G29" s="1">
        <v>0</v>
      </c>
      <c r="H29" s="15">
        <v>0</v>
      </c>
      <c r="I29">
        <v>0</v>
      </c>
      <c r="J29">
        <v>0</v>
      </c>
      <c r="K29" s="39">
        <f t="shared" si="2"/>
        <v>0.7</v>
      </c>
      <c r="L29" s="40">
        <f t="shared" si="3"/>
        <v>0.7</v>
      </c>
      <c r="M29" s="1">
        <f>VLOOKUP(B29,'Election Results by State'!$B$3:$J$52,9,FALSE)</f>
        <v>222653</v>
      </c>
      <c r="N29" s="12">
        <f t="shared" si="4"/>
        <v>0</v>
      </c>
      <c r="O29" s="1">
        <f t="shared" si="5"/>
        <v>0</v>
      </c>
      <c r="P29" s="1">
        <v>0</v>
      </c>
      <c r="Q29" s="1">
        <f t="shared" si="6"/>
        <v>0</v>
      </c>
      <c r="R29" s="12">
        <f t="shared" si="7"/>
        <v>0</v>
      </c>
      <c r="S29" s="1">
        <f t="shared" si="8"/>
        <v>0</v>
      </c>
      <c r="T29" s="1">
        <f t="shared" si="9"/>
        <v>0</v>
      </c>
      <c r="U29" s="1">
        <f t="shared" si="10"/>
        <v>0</v>
      </c>
    </row>
    <row r="30" spans="1:22" x14ac:dyDescent="0.2">
      <c r="A30" t="s">
        <v>44</v>
      </c>
      <c r="B30" t="s">
        <v>45</v>
      </c>
      <c r="C30" s="15" t="s">
        <v>138</v>
      </c>
      <c r="D30" s="1">
        <v>0</v>
      </c>
      <c r="E30" s="1">
        <v>157284</v>
      </c>
      <c r="F30" s="13">
        <f t="shared" si="13"/>
        <v>7</v>
      </c>
      <c r="G30" s="1">
        <v>157291</v>
      </c>
      <c r="H30" s="15">
        <v>0</v>
      </c>
      <c r="I30">
        <v>1</v>
      </c>
      <c r="J30">
        <v>0</v>
      </c>
      <c r="K30" s="39">
        <f t="shared" si="2"/>
        <v>0.7</v>
      </c>
      <c r="L30" s="40">
        <f t="shared" si="3"/>
        <v>0.7</v>
      </c>
      <c r="M30" s="1">
        <f>VLOOKUP(B30,'Election Results by State'!$B$3:$J$52,9,FALSE)</f>
        <v>173436.31578947368</v>
      </c>
      <c r="N30" s="12">
        <f t="shared" si="4"/>
        <v>67407</v>
      </c>
      <c r="O30" s="1">
        <f t="shared" si="5"/>
        <v>157284</v>
      </c>
      <c r="P30" s="1">
        <v>0</v>
      </c>
      <c r="Q30" s="1">
        <f t="shared" si="6"/>
        <v>224691</v>
      </c>
      <c r="R30" s="12">
        <f t="shared" si="7"/>
        <v>67407</v>
      </c>
      <c r="S30" s="1">
        <f t="shared" si="8"/>
        <v>0</v>
      </c>
      <c r="T30" s="1">
        <f t="shared" si="9"/>
        <v>-7</v>
      </c>
      <c r="U30" s="1">
        <f t="shared" si="10"/>
        <v>67400</v>
      </c>
    </row>
    <row r="31" spans="1:22" x14ac:dyDescent="0.2">
      <c r="A31" t="s">
        <v>46</v>
      </c>
      <c r="B31" t="s">
        <v>47</v>
      </c>
      <c r="C31" s="15" t="s">
        <v>124</v>
      </c>
      <c r="D31" s="1">
        <v>0</v>
      </c>
      <c r="E31" s="1">
        <v>0</v>
      </c>
      <c r="F31" s="13">
        <f t="shared" si="13"/>
        <v>0</v>
      </c>
      <c r="G31" s="1">
        <v>0</v>
      </c>
      <c r="H31" s="15">
        <v>0</v>
      </c>
      <c r="I31">
        <v>0</v>
      </c>
      <c r="J31">
        <v>0</v>
      </c>
      <c r="K31" s="39">
        <f t="shared" si="2"/>
        <v>0.7</v>
      </c>
      <c r="L31" s="40">
        <f t="shared" si="3"/>
        <v>0.7</v>
      </c>
      <c r="M31" s="1">
        <f>VLOOKUP(B31,'Election Results by State'!$B$3:$J$52,9,FALSE)</f>
        <v>185213.55555555556</v>
      </c>
      <c r="N31" s="12">
        <f t="shared" si="4"/>
        <v>0</v>
      </c>
      <c r="O31" s="1">
        <f t="shared" si="5"/>
        <v>0</v>
      </c>
      <c r="P31" s="1">
        <v>0</v>
      </c>
      <c r="Q31" s="1">
        <f t="shared" si="6"/>
        <v>0</v>
      </c>
      <c r="R31" s="12">
        <f t="shared" si="7"/>
        <v>0</v>
      </c>
      <c r="S31" s="1">
        <f t="shared" si="8"/>
        <v>0</v>
      </c>
      <c r="T31" s="1">
        <f t="shared" si="9"/>
        <v>0</v>
      </c>
      <c r="U31" s="1">
        <f t="shared" si="10"/>
        <v>0</v>
      </c>
    </row>
    <row r="32" spans="1:22" x14ac:dyDescent="0.2">
      <c r="A32" t="s">
        <v>48</v>
      </c>
      <c r="B32" t="s">
        <v>49</v>
      </c>
      <c r="C32" s="15" t="s">
        <v>124</v>
      </c>
      <c r="D32" s="1">
        <v>0</v>
      </c>
      <c r="E32" s="1">
        <v>0</v>
      </c>
      <c r="F32" s="13">
        <f t="shared" si="13"/>
        <v>0</v>
      </c>
      <c r="G32" s="1">
        <v>0</v>
      </c>
      <c r="H32" s="15">
        <v>0</v>
      </c>
      <c r="I32">
        <v>0</v>
      </c>
      <c r="J32">
        <v>0</v>
      </c>
      <c r="K32" s="39">
        <f t="shared" si="2"/>
        <v>0.7</v>
      </c>
      <c r="L32" s="40">
        <f t="shared" si="3"/>
        <v>0.7</v>
      </c>
      <c r="M32" s="1">
        <f>VLOOKUP(B32,'Election Results by State'!$B$3:$J$52,9,FALSE)</f>
        <v>206596.2</v>
      </c>
      <c r="N32" s="12">
        <f t="shared" si="4"/>
        <v>0</v>
      </c>
      <c r="O32" s="1">
        <f t="shared" si="5"/>
        <v>0</v>
      </c>
      <c r="P32" s="1">
        <v>0</v>
      </c>
      <c r="Q32" s="1">
        <f t="shared" si="6"/>
        <v>0</v>
      </c>
      <c r="R32" s="12">
        <f t="shared" si="7"/>
        <v>0</v>
      </c>
      <c r="S32" s="1">
        <f t="shared" si="8"/>
        <v>0</v>
      </c>
      <c r="T32" s="1">
        <f t="shared" si="9"/>
        <v>0</v>
      </c>
      <c r="U32" s="1">
        <f t="shared" si="10"/>
        <v>0</v>
      </c>
    </row>
    <row r="33" spans="1:21" x14ac:dyDescent="0.2">
      <c r="A33" t="s">
        <v>50</v>
      </c>
      <c r="B33" t="s">
        <v>51</v>
      </c>
      <c r="C33" s="15" t="s">
        <v>124</v>
      </c>
      <c r="D33" s="1">
        <v>0</v>
      </c>
      <c r="E33" s="1">
        <v>0</v>
      </c>
      <c r="F33" s="13">
        <f t="shared" si="13"/>
        <v>0</v>
      </c>
      <c r="G33" s="1">
        <v>0</v>
      </c>
      <c r="H33" s="15">
        <v>0</v>
      </c>
      <c r="I33">
        <v>0</v>
      </c>
      <c r="J33">
        <v>0</v>
      </c>
      <c r="K33" s="39">
        <f t="shared" si="2"/>
        <v>0.7</v>
      </c>
      <c r="L33" s="40">
        <f t="shared" si="3"/>
        <v>0.7</v>
      </c>
      <c r="M33" s="1">
        <f>VLOOKUP(B33,'Election Results by State'!$B$3:$J$52,9,FALSE)</f>
        <v>211281.75</v>
      </c>
      <c r="N33" s="12">
        <f t="shared" si="4"/>
        <v>0</v>
      </c>
      <c r="O33" s="1">
        <f t="shared" si="5"/>
        <v>0</v>
      </c>
      <c r="P33" s="1">
        <v>0</v>
      </c>
      <c r="Q33" s="1">
        <f t="shared" si="6"/>
        <v>0</v>
      </c>
      <c r="R33" s="12">
        <f t="shared" si="7"/>
        <v>0</v>
      </c>
      <c r="S33" s="1">
        <f t="shared" si="8"/>
        <v>0</v>
      </c>
      <c r="T33" s="1">
        <f t="shared" si="9"/>
        <v>0</v>
      </c>
      <c r="U33" s="1">
        <f t="shared" si="10"/>
        <v>0</v>
      </c>
    </row>
    <row r="34" spans="1:21" x14ac:dyDescent="0.2">
      <c r="A34" t="s">
        <v>52</v>
      </c>
      <c r="B34" t="s">
        <v>53</v>
      </c>
      <c r="C34" s="15" t="s">
        <v>126</v>
      </c>
      <c r="D34" s="1">
        <v>0</v>
      </c>
      <c r="E34" s="1">
        <v>158765</v>
      </c>
      <c r="F34" s="13">
        <f t="shared" si="13"/>
        <v>27015</v>
      </c>
      <c r="G34" s="1">
        <v>185780</v>
      </c>
      <c r="H34" s="15">
        <v>0</v>
      </c>
      <c r="I34">
        <v>1</v>
      </c>
      <c r="J34">
        <v>0</v>
      </c>
      <c r="K34" s="39">
        <f t="shared" si="2"/>
        <v>0.7</v>
      </c>
      <c r="L34" s="40">
        <f t="shared" si="3"/>
        <v>0.7</v>
      </c>
      <c r="M34" s="1">
        <f>VLOOKUP(B34,'Election Results by State'!$B$3:$J$52,9,FALSE)</f>
        <v>177957.66666666666</v>
      </c>
      <c r="N34" s="12">
        <f t="shared" si="4"/>
        <v>68042</v>
      </c>
      <c r="O34" s="1">
        <f t="shared" si="5"/>
        <v>158765</v>
      </c>
      <c r="P34" s="1">
        <v>0</v>
      </c>
      <c r="Q34" s="1">
        <f t="shared" si="6"/>
        <v>226807</v>
      </c>
      <c r="R34" s="12">
        <f t="shared" si="7"/>
        <v>68042</v>
      </c>
      <c r="S34" s="1">
        <f t="shared" si="8"/>
        <v>0</v>
      </c>
      <c r="T34" s="1">
        <f t="shared" si="9"/>
        <v>-27015</v>
      </c>
      <c r="U34" s="1">
        <f t="shared" si="10"/>
        <v>41027</v>
      </c>
    </row>
    <row r="35" spans="1:21" x14ac:dyDescent="0.2">
      <c r="A35" t="s">
        <v>54</v>
      </c>
      <c r="B35" t="s">
        <v>55</v>
      </c>
      <c r="C35" s="15" t="s">
        <v>126</v>
      </c>
      <c r="D35" s="1">
        <v>94658</v>
      </c>
      <c r="E35" s="1">
        <v>0</v>
      </c>
      <c r="F35" s="13">
        <f t="shared" si="13"/>
        <v>114306</v>
      </c>
      <c r="G35" s="1">
        <v>114306</v>
      </c>
      <c r="H35" s="15">
        <v>1</v>
      </c>
      <c r="I35">
        <v>0</v>
      </c>
      <c r="J35">
        <v>0</v>
      </c>
      <c r="K35" s="39">
        <f t="shared" si="2"/>
        <v>0.7</v>
      </c>
      <c r="L35" s="40">
        <f t="shared" si="3"/>
        <v>0.7</v>
      </c>
      <c r="M35" s="1">
        <f>VLOOKUP(B35,'Election Results by State'!$B$3:$J$52,9,FALSE)</f>
        <v>133618.16666666666</v>
      </c>
      <c r="N35" s="12">
        <f t="shared" si="4"/>
        <v>94658</v>
      </c>
      <c r="O35" s="1">
        <f t="shared" si="5"/>
        <v>114306</v>
      </c>
      <c r="P35" s="1">
        <v>0</v>
      </c>
      <c r="Q35" s="1">
        <f t="shared" si="6"/>
        <v>208964</v>
      </c>
      <c r="R35" s="12">
        <f t="shared" si="7"/>
        <v>0</v>
      </c>
      <c r="S35" s="1">
        <f t="shared" si="8"/>
        <v>114306</v>
      </c>
      <c r="T35" s="1">
        <f t="shared" si="9"/>
        <v>-114306</v>
      </c>
      <c r="U35" s="1">
        <f t="shared" si="10"/>
        <v>94658</v>
      </c>
    </row>
    <row r="36" spans="1:21" x14ac:dyDescent="0.2">
      <c r="A36" t="s">
        <v>56</v>
      </c>
      <c r="B36" t="s">
        <v>57</v>
      </c>
      <c r="C36" s="15" t="s">
        <v>124</v>
      </c>
      <c r="D36" s="1">
        <v>0</v>
      </c>
      <c r="E36" s="1">
        <v>0</v>
      </c>
      <c r="F36" s="13">
        <f t="shared" si="13"/>
        <v>0</v>
      </c>
      <c r="G36" s="1">
        <v>0</v>
      </c>
      <c r="H36" s="15">
        <v>0</v>
      </c>
      <c r="I36">
        <v>0</v>
      </c>
      <c r="J36">
        <v>0</v>
      </c>
      <c r="K36" s="39">
        <f t="shared" si="2"/>
        <v>0.7</v>
      </c>
      <c r="L36" s="40">
        <f t="shared" si="3"/>
        <v>0.7</v>
      </c>
      <c r="M36" s="1">
        <f>VLOOKUP(B36,'Election Results by State'!$B$3:$J$52,9,FALSE)</f>
        <v>267957.5</v>
      </c>
      <c r="N36" s="12">
        <f t="shared" si="4"/>
        <v>0</v>
      </c>
      <c r="O36" s="1">
        <f t="shared" si="5"/>
        <v>0</v>
      </c>
      <c r="P36" s="1">
        <v>0</v>
      </c>
      <c r="Q36" s="1">
        <f t="shared" si="6"/>
        <v>0</v>
      </c>
      <c r="R36" s="12">
        <f t="shared" si="7"/>
        <v>0</v>
      </c>
      <c r="S36" s="1">
        <f t="shared" si="8"/>
        <v>0</v>
      </c>
      <c r="T36" s="1">
        <f t="shared" si="9"/>
        <v>0</v>
      </c>
      <c r="U36" s="1">
        <f t="shared" si="10"/>
        <v>0</v>
      </c>
    </row>
    <row r="37" spans="1:21" x14ac:dyDescent="0.2">
      <c r="A37" t="s">
        <v>58</v>
      </c>
      <c r="B37" t="s">
        <v>59</v>
      </c>
      <c r="C37" s="15" t="s">
        <v>125</v>
      </c>
      <c r="D37" s="1">
        <v>0</v>
      </c>
      <c r="E37" s="1">
        <v>168114</v>
      </c>
      <c r="F37" s="13">
        <f t="shared" si="13"/>
        <v>35209</v>
      </c>
      <c r="G37" s="1">
        <v>203323</v>
      </c>
      <c r="H37" s="15">
        <v>0</v>
      </c>
      <c r="I37">
        <v>1</v>
      </c>
      <c r="J37">
        <v>0</v>
      </c>
      <c r="K37" s="39">
        <f t="shared" si="2"/>
        <v>0.7</v>
      </c>
      <c r="L37" s="40">
        <f t="shared" si="3"/>
        <v>0.7</v>
      </c>
      <c r="M37" s="1">
        <f>VLOOKUP(B37,'Election Results by State'!$B$3:$J$52,9,FALSE)</f>
        <v>166987.75</v>
      </c>
      <c r="N37" s="12">
        <f t="shared" si="4"/>
        <v>72049</v>
      </c>
      <c r="O37" s="1">
        <f t="shared" si="5"/>
        <v>168114</v>
      </c>
      <c r="P37" s="1">
        <v>0</v>
      </c>
      <c r="Q37" s="1">
        <f t="shared" si="6"/>
        <v>240163</v>
      </c>
      <c r="R37" s="12">
        <f t="shared" si="7"/>
        <v>72049</v>
      </c>
      <c r="S37" s="1">
        <f t="shared" si="8"/>
        <v>0</v>
      </c>
      <c r="T37" s="1">
        <f t="shared" si="9"/>
        <v>-35209</v>
      </c>
      <c r="U37" s="1">
        <f t="shared" si="10"/>
        <v>36840</v>
      </c>
    </row>
    <row r="38" spans="1:21" x14ac:dyDescent="0.2">
      <c r="A38" t="s">
        <v>58</v>
      </c>
      <c r="B38" t="s">
        <v>59</v>
      </c>
      <c r="C38" s="15" t="s">
        <v>127</v>
      </c>
      <c r="D38" s="1">
        <v>0</v>
      </c>
      <c r="E38" s="1">
        <v>158830</v>
      </c>
      <c r="F38" s="13">
        <f t="shared" si="13"/>
        <v>3147</v>
      </c>
      <c r="G38" s="1">
        <v>161977</v>
      </c>
      <c r="H38" s="15">
        <v>0</v>
      </c>
      <c r="I38">
        <v>1</v>
      </c>
      <c r="J38">
        <v>0</v>
      </c>
      <c r="K38" s="39">
        <f t="shared" si="2"/>
        <v>0.7</v>
      </c>
      <c r="L38" s="40">
        <f t="shared" si="3"/>
        <v>0.7</v>
      </c>
      <c r="M38" s="1">
        <f>VLOOKUP(B38,'Election Results by State'!$B$3:$J$52,9,FALSE)</f>
        <v>166987.75</v>
      </c>
      <c r="N38" s="12">
        <f t="shared" si="4"/>
        <v>68070</v>
      </c>
      <c r="O38" s="1">
        <f t="shared" si="5"/>
        <v>158830</v>
      </c>
      <c r="P38" s="1">
        <v>0</v>
      </c>
      <c r="Q38" s="1">
        <f t="shared" si="6"/>
        <v>226900</v>
      </c>
      <c r="R38" s="12">
        <f t="shared" si="7"/>
        <v>68070</v>
      </c>
      <c r="S38" s="1">
        <f t="shared" si="8"/>
        <v>0</v>
      </c>
      <c r="T38" s="1">
        <f t="shared" si="9"/>
        <v>-3147</v>
      </c>
      <c r="U38" s="1">
        <f t="shared" si="10"/>
        <v>64923</v>
      </c>
    </row>
    <row r="39" spans="1:21" x14ac:dyDescent="0.2">
      <c r="A39" t="s">
        <v>60</v>
      </c>
      <c r="B39" t="s">
        <v>61</v>
      </c>
      <c r="C39" s="15" t="s">
        <v>135</v>
      </c>
      <c r="D39" s="1">
        <v>0</v>
      </c>
      <c r="E39" s="1">
        <v>158057</v>
      </c>
      <c r="F39" s="13">
        <f t="shared" si="13"/>
        <v>61875</v>
      </c>
      <c r="G39" s="1">
        <v>219932</v>
      </c>
      <c r="H39" s="15">
        <v>0</v>
      </c>
      <c r="I39">
        <v>1</v>
      </c>
      <c r="J39">
        <v>0</v>
      </c>
      <c r="K39" s="39">
        <f t="shared" si="2"/>
        <v>0.7</v>
      </c>
      <c r="L39" s="40">
        <f t="shared" si="3"/>
        <v>0.7</v>
      </c>
      <c r="M39" s="1">
        <f>VLOOKUP(B39,'Election Results by State'!$B$3:$J$52,9,FALSE)</f>
        <v>76456.2</v>
      </c>
      <c r="N39" s="12">
        <f t="shared" si="4"/>
        <v>67739</v>
      </c>
      <c r="O39" s="1">
        <f t="shared" si="5"/>
        <v>158057</v>
      </c>
      <c r="P39" s="1">
        <v>0</v>
      </c>
      <c r="Q39" s="1">
        <f t="shared" si="6"/>
        <v>225796</v>
      </c>
      <c r="R39" s="12">
        <f t="shared" si="7"/>
        <v>67739</v>
      </c>
      <c r="S39" s="1">
        <f t="shared" si="8"/>
        <v>0</v>
      </c>
      <c r="T39" s="1">
        <f t="shared" si="9"/>
        <v>-61875</v>
      </c>
      <c r="U39" s="1">
        <f t="shared" si="10"/>
        <v>5864</v>
      </c>
    </row>
    <row r="40" spans="1:21" x14ac:dyDescent="0.2">
      <c r="A40" t="s">
        <v>60</v>
      </c>
      <c r="B40" t="s">
        <v>61</v>
      </c>
      <c r="C40" s="15" t="s">
        <v>136</v>
      </c>
      <c r="D40" s="1">
        <v>0</v>
      </c>
      <c r="E40" s="1">
        <v>164939</v>
      </c>
      <c r="F40" s="13">
        <f t="shared" si="13"/>
        <v>50000</v>
      </c>
      <c r="G40" s="1">
        <v>214939</v>
      </c>
      <c r="H40" s="15">
        <v>0</v>
      </c>
      <c r="I40">
        <v>1</v>
      </c>
      <c r="J40">
        <v>0</v>
      </c>
      <c r="K40" s="39">
        <f t="shared" si="2"/>
        <v>0.7</v>
      </c>
      <c r="L40" s="40">
        <f t="shared" si="3"/>
        <v>0.7</v>
      </c>
      <c r="M40" s="1">
        <f>VLOOKUP(B40,'Election Results by State'!$B$3:$J$52,9,FALSE)</f>
        <v>76456.2</v>
      </c>
      <c r="N40" s="12">
        <f t="shared" si="4"/>
        <v>70688</v>
      </c>
      <c r="O40" s="1">
        <f t="shared" si="5"/>
        <v>164939</v>
      </c>
      <c r="P40" s="1">
        <v>0</v>
      </c>
      <c r="Q40" s="1">
        <f t="shared" si="6"/>
        <v>235627</v>
      </c>
      <c r="R40" s="12">
        <f t="shared" si="7"/>
        <v>70688</v>
      </c>
      <c r="S40" s="1">
        <f t="shared" si="8"/>
        <v>0</v>
      </c>
      <c r="T40" s="1">
        <f t="shared" si="9"/>
        <v>-50000</v>
      </c>
      <c r="U40" s="1">
        <f t="shared" si="10"/>
        <v>20688</v>
      </c>
    </row>
    <row r="41" spans="1:21" x14ac:dyDescent="0.2">
      <c r="A41" t="s">
        <v>60</v>
      </c>
      <c r="B41" t="s">
        <v>61</v>
      </c>
      <c r="C41" s="15" t="s">
        <v>137</v>
      </c>
      <c r="D41" s="1">
        <v>0</v>
      </c>
      <c r="E41" s="1">
        <v>166973</v>
      </c>
      <c r="F41" s="13">
        <f t="shared" si="13"/>
        <v>48128</v>
      </c>
      <c r="G41" s="1">
        <v>215101</v>
      </c>
      <c r="H41" s="15">
        <v>0</v>
      </c>
      <c r="I41">
        <v>1</v>
      </c>
      <c r="J41">
        <v>0</v>
      </c>
      <c r="K41" s="39">
        <f t="shared" si="2"/>
        <v>0.7</v>
      </c>
      <c r="L41" s="40">
        <f t="shared" si="3"/>
        <v>0.7</v>
      </c>
      <c r="M41" s="1">
        <f>VLOOKUP(B41,'Election Results by State'!$B$3:$J$52,9,FALSE)</f>
        <v>76456.2</v>
      </c>
      <c r="N41" s="12">
        <f t="shared" si="4"/>
        <v>71560</v>
      </c>
      <c r="O41" s="1">
        <f t="shared" si="5"/>
        <v>166973</v>
      </c>
      <c r="P41" s="1">
        <v>0</v>
      </c>
      <c r="Q41" s="1">
        <f t="shared" si="6"/>
        <v>238533</v>
      </c>
      <c r="R41" s="12">
        <f t="shared" si="7"/>
        <v>71560</v>
      </c>
      <c r="S41" s="1">
        <f t="shared" si="8"/>
        <v>0</v>
      </c>
      <c r="T41" s="1">
        <f t="shared" si="9"/>
        <v>-48128</v>
      </c>
      <c r="U41" s="1">
        <f t="shared" si="10"/>
        <v>23432</v>
      </c>
    </row>
    <row r="42" spans="1:21" x14ac:dyDescent="0.2">
      <c r="A42" t="s">
        <v>60</v>
      </c>
      <c r="B42" t="s">
        <v>61</v>
      </c>
      <c r="C42" s="15" t="s">
        <v>143</v>
      </c>
      <c r="D42" s="1">
        <v>0</v>
      </c>
      <c r="E42" s="1">
        <v>176513</v>
      </c>
      <c r="F42" s="13">
        <f t="shared" si="13"/>
        <v>50401</v>
      </c>
      <c r="G42" s="1">
        <v>226914</v>
      </c>
      <c r="H42" s="15">
        <v>0</v>
      </c>
      <c r="I42">
        <v>1</v>
      </c>
      <c r="J42">
        <v>0</v>
      </c>
      <c r="K42" s="39">
        <f t="shared" si="2"/>
        <v>0.7</v>
      </c>
      <c r="L42" s="40">
        <f t="shared" si="3"/>
        <v>0.7</v>
      </c>
      <c r="M42" s="1">
        <f>VLOOKUP(B42,'Election Results by State'!$B$3:$J$52,9,FALSE)</f>
        <v>76456.2</v>
      </c>
      <c r="N42" s="12">
        <f t="shared" si="4"/>
        <v>75648</v>
      </c>
      <c r="O42" s="1">
        <f t="shared" si="5"/>
        <v>176513</v>
      </c>
      <c r="P42" s="1">
        <v>0</v>
      </c>
      <c r="Q42" s="1">
        <f t="shared" si="6"/>
        <v>252161</v>
      </c>
      <c r="R42" s="12">
        <f t="shared" si="7"/>
        <v>75648</v>
      </c>
      <c r="S42" s="1">
        <f t="shared" si="8"/>
        <v>0</v>
      </c>
      <c r="T42" s="1">
        <f t="shared" si="9"/>
        <v>-50401</v>
      </c>
      <c r="U42" s="1">
        <f t="shared" si="10"/>
        <v>25247</v>
      </c>
    </row>
    <row r="43" spans="1:21" x14ac:dyDescent="0.2">
      <c r="A43" t="s">
        <v>60</v>
      </c>
      <c r="B43" t="s">
        <v>61</v>
      </c>
      <c r="C43" s="15" t="s">
        <v>125</v>
      </c>
      <c r="D43" s="1">
        <v>0</v>
      </c>
      <c r="E43" s="1">
        <v>159120</v>
      </c>
      <c r="F43" s="13">
        <f t="shared" si="13"/>
        <v>57712</v>
      </c>
      <c r="G43" s="1">
        <v>216832</v>
      </c>
      <c r="H43" s="15">
        <v>0</v>
      </c>
      <c r="I43">
        <v>1</v>
      </c>
      <c r="J43">
        <v>0</v>
      </c>
      <c r="K43" s="39">
        <f t="shared" si="2"/>
        <v>0.7</v>
      </c>
      <c r="L43" s="40">
        <f t="shared" si="3"/>
        <v>0.7</v>
      </c>
      <c r="M43" s="1">
        <f>VLOOKUP(B43,'Election Results by State'!$B$3:$J$52,9,FALSE)</f>
        <v>76456.2</v>
      </c>
      <c r="N43" s="12">
        <f t="shared" si="4"/>
        <v>68194</v>
      </c>
      <c r="O43" s="1">
        <f t="shared" si="5"/>
        <v>159120</v>
      </c>
      <c r="P43" s="1">
        <v>0</v>
      </c>
      <c r="Q43" s="1">
        <f t="shared" si="6"/>
        <v>227314</v>
      </c>
      <c r="R43" s="12">
        <f t="shared" si="7"/>
        <v>68194</v>
      </c>
      <c r="S43" s="1">
        <f t="shared" si="8"/>
        <v>0</v>
      </c>
      <c r="T43" s="1">
        <f t="shared" si="9"/>
        <v>-57712</v>
      </c>
      <c r="U43" s="1">
        <f t="shared" si="10"/>
        <v>10482</v>
      </c>
    </row>
    <row r="44" spans="1:21" x14ac:dyDescent="0.2">
      <c r="A44" t="s">
        <v>60</v>
      </c>
      <c r="B44" t="s">
        <v>61</v>
      </c>
      <c r="C44" s="15" t="s">
        <v>127</v>
      </c>
      <c r="D44" s="1">
        <v>0</v>
      </c>
      <c r="E44" s="1">
        <v>171902</v>
      </c>
      <c r="F44" s="13">
        <f t="shared" si="13"/>
        <v>54228</v>
      </c>
      <c r="G44" s="1">
        <v>226130</v>
      </c>
      <c r="H44" s="15">
        <v>0</v>
      </c>
      <c r="I44">
        <v>1</v>
      </c>
      <c r="J44">
        <v>0</v>
      </c>
      <c r="K44" s="39">
        <f t="shared" si="2"/>
        <v>0.7</v>
      </c>
      <c r="L44" s="40">
        <f t="shared" si="3"/>
        <v>0.7</v>
      </c>
      <c r="M44" s="1">
        <f>VLOOKUP(B44,'Election Results by State'!$B$3:$J$52,9,FALSE)</f>
        <v>76456.2</v>
      </c>
      <c r="N44" s="12">
        <f t="shared" si="4"/>
        <v>73672</v>
      </c>
      <c r="O44" s="1">
        <f t="shared" si="5"/>
        <v>171902</v>
      </c>
      <c r="P44" s="1">
        <v>0</v>
      </c>
      <c r="Q44" s="1">
        <f t="shared" si="6"/>
        <v>245574</v>
      </c>
      <c r="R44" s="12">
        <f t="shared" si="7"/>
        <v>73672</v>
      </c>
      <c r="S44" s="1">
        <f t="shared" si="8"/>
        <v>0</v>
      </c>
      <c r="T44" s="1">
        <f t="shared" si="9"/>
        <v>-54228</v>
      </c>
      <c r="U44" s="1">
        <f t="shared" si="10"/>
        <v>19444</v>
      </c>
    </row>
    <row r="45" spans="1:21" x14ac:dyDescent="0.2">
      <c r="A45" t="s">
        <v>60</v>
      </c>
      <c r="B45" t="s">
        <v>61</v>
      </c>
      <c r="C45" s="15" t="s">
        <v>144</v>
      </c>
      <c r="D45" s="1">
        <v>0</v>
      </c>
      <c r="E45" s="1">
        <v>125515</v>
      </c>
      <c r="F45" s="13">
        <f t="shared" si="13"/>
        <v>33910</v>
      </c>
      <c r="G45" s="1">
        <v>159425</v>
      </c>
      <c r="H45" s="15">
        <v>0</v>
      </c>
      <c r="I45">
        <v>1</v>
      </c>
      <c r="J45">
        <v>0</v>
      </c>
      <c r="K45" s="39">
        <f t="shared" si="2"/>
        <v>0.7</v>
      </c>
      <c r="L45" s="40">
        <f t="shared" si="3"/>
        <v>0.7</v>
      </c>
      <c r="M45" s="1">
        <f>VLOOKUP(B45,'Election Results by State'!$B$3:$J$52,9,FALSE)</f>
        <v>76456.2</v>
      </c>
      <c r="N45" s="12">
        <f t="shared" si="4"/>
        <v>53792</v>
      </c>
      <c r="O45" s="1">
        <f t="shared" si="5"/>
        <v>125515</v>
      </c>
      <c r="P45" s="1">
        <v>0</v>
      </c>
      <c r="Q45" s="1">
        <f t="shared" si="6"/>
        <v>179307</v>
      </c>
      <c r="R45" s="12">
        <f t="shared" si="7"/>
        <v>53792</v>
      </c>
      <c r="S45" s="1">
        <f t="shared" si="8"/>
        <v>0</v>
      </c>
      <c r="T45" s="1">
        <f t="shared" si="9"/>
        <v>-33910</v>
      </c>
      <c r="U45" s="1">
        <f t="shared" si="10"/>
        <v>19882</v>
      </c>
    </row>
    <row r="46" spans="1:21" x14ac:dyDescent="0.2">
      <c r="A46" t="s">
        <v>62</v>
      </c>
      <c r="B46" t="s">
        <v>63</v>
      </c>
      <c r="C46" s="15" t="s">
        <v>145</v>
      </c>
      <c r="D46" s="1">
        <v>0</v>
      </c>
      <c r="E46" s="1">
        <v>126308</v>
      </c>
      <c r="F46" s="13">
        <f t="shared" si="13"/>
        <v>15</v>
      </c>
      <c r="G46" s="1">
        <v>126323</v>
      </c>
      <c r="H46" s="15">
        <v>0</v>
      </c>
      <c r="I46">
        <v>1</v>
      </c>
      <c r="J46">
        <v>0</v>
      </c>
      <c r="K46" s="39">
        <f t="shared" si="2"/>
        <v>0.7</v>
      </c>
      <c r="L46" s="40">
        <f t="shared" si="3"/>
        <v>0.7</v>
      </c>
      <c r="M46" s="1">
        <f>VLOOKUP(B46,'Election Results by State'!$B$3:$J$52,9,FALSE)</f>
        <v>220882.33333333334</v>
      </c>
      <c r="N46" s="12">
        <f t="shared" si="4"/>
        <v>66265</v>
      </c>
      <c r="O46" s="1">
        <f t="shared" si="5"/>
        <v>154618</v>
      </c>
      <c r="P46" s="1">
        <v>0</v>
      </c>
      <c r="Q46" s="1">
        <f t="shared" si="6"/>
        <v>220883</v>
      </c>
      <c r="R46" s="12">
        <f t="shared" si="7"/>
        <v>66265</v>
      </c>
      <c r="S46" s="1">
        <f t="shared" si="8"/>
        <v>28310</v>
      </c>
      <c r="T46" s="1">
        <f t="shared" si="9"/>
        <v>-15</v>
      </c>
      <c r="U46" s="1">
        <f t="shared" si="10"/>
        <v>94560</v>
      </c>
    </row>
    <row r="47" spans="1:21" x14ac:dyDescent="0.2">
      <c r="A47" t="s">
        <v>62</v>
      </c>
      <c r="B47" t="s">
        <v>63</v>
      </c>
      <c r="C47" s="15" t="s">
        <v>146</v>
      </c>
      <c r="D47" s="1">
        <v>0</v>
      </c>
      <c r="E47" s="1">
        <v>181946</v>
      </c>
      <c r="F47" s="13">
        <f t="shared" si="13"/>
        <v>24922</v>
      </c>
      <c r="G47" s="1">
        <v>206868</v>
      </c>
      <c r="H47" s="15">
        <v>0</v>
      </c>
      <c r="I47">
        <v>1</v>
      </c>
      <c r="J47">
        <v>0</v>
      </c>
      <c r="K47" s="39">
        <f t="shared" si="2"/>
        <v>0.7</v>
      </c>
      <c r="L47" s="40">
        <f t="shared" si="3"/>
        <v>0.7</v>
      </c>
      <c r="M47" s="1">
        <f>VLOOKUP(B47,'Election Results by State'!$B$3:$J$52,9,FALSE)</f>
        <v>220882.33333333334</v>
      </c>
      <c r="N47" s="12">
        <f t="shared" si="4"/>
        <v>77977</v>
      </c>
      <c r="O47" s="1">
        <f t="shared" si="5"/>
        <v>181946</v>
      </c>
      <c r="P47" s="1">
        <v>0</v>
      </c>
      <c r="Q47" s="1">
        <f t="shared" si="6"/>
        <v>259923</v>
      </c>
      <c r="R47" s="12">
        <f t="shared" si="7"/>
        <v>77977</v>
      </c>
      <c r="S47" s="1">
        <f t="shared" si="8"/>
        <v>0</v>
      </c>
      <c r="T47" s="1">
        <f t="shared" si="9"/>
        <v>-24922</v>
      </c>
      <c r="U47" s="1">
        <f t="shared" si="10"/>
        <v>53055</v>
      </c>
    </row>
    <row r="48" spans="1:21" x14ac:dyDescent="0.2">
      <c r="A48" t="s">
        <v>64</v>
      </c>
      <c r="B48" t="s">
        <v>65</v>
      </c>
      <c r="C48" s="15" t="s">
        <v>124</v>
      </c>
      <c r="D48" s="1">
        <v>0</v>
      </c>
      <c r="E48" s="1">
        <v>0</v>
      </c>
      <c r="F48" s="13">
        <f t="shared" si="13"/>
        <v>0</v>
      </c>
      <c r="G48" s="1">
        <v>0</v>
      </c>
      <c r="H48" s="15">
        <v>0</v>
      </c>
      <c r="I48">
        <v>0</v>
      </c>
      <c r="J48">
        <v>0</v>
      </c>
      <c r="K48" s="39">
        <f t="shared" si="2"/>
        <v>0.7</v>
      </c>
      <c r="L48" s="40">
        <f t="shared" si="3"/>
        <v>0.7</v>
      </c>
      <c r="M48" s="1">
        <f>VLOOKUP(B48,'Election Results by State'!$B$3:$J$52,9,FALSE)</f>
        <v>272371.75</v>
      </c>
      <c r="N48" s="12">
        <f t="shared" si="4"/>
        <v>0</v>
      </c>
      <c r="O48" s="1">
        <f t="shared" si="5"/>
        <v>0</v>
      </c>
      <c r="P48" s="1">
        <v>0</v>
      </c>
      <c r="Q48" s="1">
        <f t="shared" si="6"/>
        <v>0</v>
      </c>
      <c r="R48" s="12">
        <f t="shared" si="7"/>
        <v>0</v>
      </c>
      <c r="S48" s="1">
        <f t="shared" si="8"/>
        <v>0</v>
      </c>
      <c r="T48" s="1">
        <f t="shared" si="9"/>
        <v>0</v>
      </c>
      <c r="U48" s="1">
        <f t="shared" si="10"/>
        <v>0</v>
      </c>
    </row>
    <row r="49" spans="1:22" x14ac:dyDescent="0.2">
      <c r="A49" t="s">
        <v>66</v>
      </c>
      <c r="B49" t="s">
        <v>67</v>
      </c>
      <c r="C49" s="15" t="s">
        <v>137</v>
      </c>
      <c r="D49" s="1">
        <v>125421</v>
      </c>
      <c r="E49" s="1">
        <v>0</v>
      </c>
      <c r="F49" s="13">
        <f t="shared" si="13"/>
        <v>161480</v>
      </c>
      <c r="G49" s="1">
        <v>161480</v>
      </c>
      <c r="H49" s="15">
        <v>1</v>
      </c>
      <c r="I49">
        <v>0</v>
      </c>
      <c r="J49">
        <v>0</v>
      </c>
      <c r="K49" s="39">
        <f t="shared" si="2"/>
        <v>0.7</v>
      </c>
      <c r="L49" s="40">
        <f t="shared" si="3"/>
        <v>0.7</v>
      </c>
      <c r="M49" s="1">
        <f>VLOOKUP(B49,'Election Results by State'!$B$3:$J$52,9,FALSE)</f>
        <v>146405.66666666666</v>
      </c>
      <c r="N49" s="12">
        <f t="shared" si="4"/>
        <v>125421</v>
      </c>
      <c r="O49" s="1">
        <f t="shared" si="5"/>
        <v>161480</v>
      </c>
      <c r="P49" s="1">
        <v>0</v>
      </c>
      <c r="Q49" s="1">
        <f t="shared" si="6"/>
        <v>286901</v>
      </c>
      <c r="R49" s="12">
        <f t="shared" si="7"/>
        <v>0</v>
      </c>
      <c r="S49" s="1">
        <f t="shared" si="8"/>
        <v>161480</v>
      </c>
      <c r="T49" s="1">
        <f t="shared" si="9"/>
        <v>-161480</v>
      </c>
      <c r="U49" s="1">
        <f t="shared" si="10"/>
        <v>125421</v>
      </c>
    </row>
    <row r="50" spans="1:22" x14ac:dyDescent="0.2">
      <c r="A50" t="s">
        <v>68</v>
      </c>
      <c r="B50" t="s">
        <v>69</v>
      </c>
      <c r="C50" s="15" t="s">
        <v>124</v>
      </c>
      <c r="D50" s="1">
        <v>0</v>
      </c>
      <c r="E50" s="1">
        <v>0</v>
      </c>
      <c r="F50" s="13">
        <f t="shared" si="13"/>
        <v>0</v>
      </c>
      <c r="G50" s="1">
        <v>0</v>
      </c>
      <c r="H50" s="15">
        <v>0</v>
      </c>
      <c r="I50">
        <v>0</v>
      </c>
      <c r="J50">
        <v>0</v>
      </c>
      <c r="K50" s="39">
        <f t="shared" si="2"/>
        <v>0.7</v>
      </c>
      <c r="L50" s="40">
        <f t="shared" si="3"/>
        <v>0.7</v>
      </c>
      <c r="M50" s="1">
        <f>VLOOKUP(B50,'Election Results by State'!$B$3:$J$52,9,FALSE)</f>
        <v>233035.77777777778</v>
      </c>
      <c r="N50" s="12">
        <f t="shared" si="4"/>
        <v>0</v>
      </c>
      <c r="O50" s="1">
        <f t="shared" si="5"/>
        <v>0</v>
      </c>
      <c r="P50" s="1">
        <v>0</v>
      </c>
      <c r="Q50" s="1">
        <f t="shared" si="6"/>
        <v>0</v>
      </c>
      <c r="R50" s="12">
        <f t="shared" si="7"/>
        <v>0</v>
      </c>
      <c r="S50" s="1">
        <f t="shared" si="8"/>
        <v>0</v>
      </c>
      <c r="T50" s="1">
        <f t="shared" si="9"/>
        <v>0</v>
      </c>
      <c r="U50" s="1">
        <f t="shared" si="10"/>
        <v>0</v>
      </c>
    </row>
    <row r="51" spans="1:22" x14ac:dyDescent="0.2">
      <c r="A51" t="s">
        <v>70</v>
      </c>
      <c r="B51" t="s">
        <v>71</v>
      </c>
      <c r="C51" s="15" t="s">
        <v>124</v>
      </c>
      <c r="D51" s="1">
        <v>0</v>
      </c>
      <c r="E51" s="1">
        <v>0</v>
      </c>
      <c r="F51" s="13">
        <f t="shared" si="13"/>
        <v>0</v>
      </c>
      <c r="G51" s="1">
        <v>0</v>
      </c>
      <c r="H51" s="15">
        <v>0</v>
      </c>
      <c r="I51">
        <v>0</v>
      </c>
      <c r="J51">
        <v>0</v>
      </c>
      <c r="K51" s="39">
        <f t="shared" si="2"/>
        <v>0.7</v>
      </c>
      <c r="L51" s="40">
        <f t="shared" si="3"/>
        <v>0.7</v>
      </c>
      <c r="M51" s="1">
        <f>VLOOKUP(B51,'Election Results by State'!$B$3:$J$52,9,FALSE)</f>
        <v>406125</v>
      </c>
      <c r="N51" s="12">
        <f t="shared" si="4"/>
        <v>0</v>
      </c>
      <c r="O51" s="1">
        <f t="shared" si="5"/>
        <v>0</v>
      </c>
      <c r="P51" s="1">
        <v>0</v>
      </c>
      <c r="Q51" s="1">
        <f t="shared" si="6"/>
        <v>0</v>
      </c>
      <c r="R51" s="12">
        <f t="shared" si="7"/>
        <v>0</v>
      </c>
      <c r="S51" s="1">
        <f t="shared" si="8"/>
        <v>0</v>
      </c>
      <c r="T51" s="1">
        <f t="shared" si="9"/>
        <v>0</v>
      </c>
      <c r="U51" s="1">
        <f t="shared" si="10"/>
        <v>0</v>
      </c>
    </row>
    <row r="52" spans="1:22" x14ac:dyDescent="0.2">
      <c r="A52" t="s">
        <v>72</v>
      </c>
      <c r="B52" t="s">
        <v>73</v>
      </c>
      <c r="C52" s="15" t="s">
        <v>124</v>
      </c>
      <c r="D52" s="1">
        <v>0</v>
      </c>
      <c r="E52" s="1">
        <v>0</v>
      </c>
      <c r="F52" s="13">
        <f t="shared" si="13"/>
        <v>0</v>
      </c>
      <c r="G52" s="1">
        <v>0</v>
      </c>
      <c r="H52" s="15">
        <v>0</v>
      </c>
      <c r="I52">
        <v>0</v>
      </c>
      <c r="J52">
        <v>0</v>
      </c>
      <c r="K52" s="39">
        <f t="shared" si="2"/>
        <v>0.7</v>
      </c>
      <c r="L52" s="40">
        <f t="shared" si="3"/>
        <v>0.7</v>
      </c>
      <c r="M52" s="1">
        <f>VLOOKUP(B52,'Election Results by State'!$B$3:$J$52,9,FALSE)</f>
        <v>198695.66666666666</v>
      </c>
      <c r="N52" s="12">
        <f t="shared" si="4"/>
        <v>0</v>
      </c>
      <c r="O52" s="1">
        <f t="shared" si="5"/>
        <v>0</v>
      </c>
      <c r="P52" s="1">
        <v>0</v>
      </c>
      <c r="Q52" s="1">
        <f t="shared" si="6"/>
        <v>0</v>
      </c>
      <c r="R52" s="12">
        <f t="shared" si="7"/>
        <v>0</v>
      </c>
      <c r="S52" s="1">
        <f t="shared" si="8"/>
        <v>0</v>
      </c>
      <c r="T52" s="1">
        <f t="shared" si="9"/>
        <v>0</v>
      </c>
      <c r="U52" s="1">
        <f t="shared" si="10"/>
        <v>0</v>
      </c>
    </row>
    <row r="53" spans="1:22" x14ac:dyDescent="0.2">
      <c r="A53" t="s">
        <v>74</v>
      </c>
      <c r="B53" t="s">
        <v>75</v>
      </c>
      <c r="C53" s="15" t="s">
        <v>124</v>
      </c>
      <c r="D53" s="1">
        <v>0</v>
      </c>
      <c r="E53" s="1">
        <v>0</v>
      </c>
      <c r="F53" s="13">
        <f t="shared" si="13"/>
        <v>0</v>
      </c>
      <c r="G53" s="1">
        <v>0</v>
      </c>
      <c r="H53" s="15">
        <v>0</v>
      </c>
      <c r="I53">
        <v>0</v>
      </c>
      <c r="J53">
        <v>0</v>
      </c>
      <c r="K53" s="39">
        <f t="shared" si="2"/>
        <v>0.7</v>
      </c>
      <c r="L53" s="40">
        <f t="shared" si="3"/>
        <v>0.7</v>
      </c>
      <c r="M53" s="1">
        <f>VLOOKUP(B53,'Election Results by State'!$B$3:$J$52,9,FALSE)</f>
        <v>191609</v>
      </c>
      <c r="N53" s="12">
        <f t="shared" si="4"/>
        <v>0</v>
      </c>
      <c r="O53" s="1">
        <f t="shared" si="5"/>
        <v>0</v>
      </c>
      <c r="P53" s="1">
        <v>0</v>
      </c>
      <c r="Q53" s="1">
        <f t="shared" si="6"/>
        <v>0</v>
      </c>
      <c r="R53" s="12">
        <f t="shared" si="7"/>
        <v>0</v>
      </c>
      <c r="S53" s="1">
        <f t="shared" si="8"/>
        <v>0</v>
      </c>
      <c r="T53" s="1">
        <f t="shared" si="9"/>
        <v>0</v>
      </c>
      <c r="U53" s="1">
        <f t="shared" si="10"/>
        <v>0</v>
      </c>
    </row>
    <row r="54" spans="1:22" x14ac:dyDescent="0.2">
      <c r="A54" t="s">
        <v>76</v>
      </c>
      <c r="B54" t="s">
        <v>77</v>
      </c>
      <c r="C54" s="15" t="s">
        <v>124</v>
      </c>
      <c r="D54" s="1">
        <v>0</v>
      </c>
      <c r="E54" s="1">
        <v>0</v>
      </c>
      <c r="F54" s="13">
        <f t="shared" si="13"/>
        <v>0</v>
      </c>
      <c r="G54" s="1">
        <v>0</v>
      </c>
      <c r="H54" s="15">
        <v>0</v>
      </c>
      <c r="I54">
        <v>0</v>
      </c>
      <c r="J54">
        <v>0</v>
      </c>
      <c r="K54" s="39">
        <f t="shared" si="2"/>
        <v>0.7</v>
      </c>
      <c r="L54" s="40">
        <f t="shared" si="3"/>
        <v>0.7</v>
      </c>
      <c r="M54" s="1">
        <f>VLOOKUP(B54,'Election Results by State'!$B$3:$J$52,9,FALSE)</f>
        <v>201334.5</v>
      </c>
      <c r="N54" s="12">
        <f t="shared" si="4"/>
        <v>0</v>
      </c>
      <c r="O54" s="1">
        <f t="shared" si="5"/>
        <v>0</v>
      </c>
      <c r="P54" s="1">
        <v>0</v>
      </c>
      <c r="Q54" s="1">
        <f t="shared" si="6"/>
        <v>0</v>
      </c>
      <c r="R54" s="12">
        <f t="shared" si="7"/>
        <v>0</v>
      </c>
      <c r="S54" s="1">
        <f t="shared" si="8"/>
        <v>0</v>
      </c>
      <c r="T54" s="1">
        <f t="shared" si="9"/>
        <v>0</v>
      </c>
      <c r="U54" s="1">
        <f t="shared" si="10"/>
        <v>0</v>
      </c>
    </row>
    <row r="55" spans="1:22" x14ac:dyDescent="0.2">
      <c r="A55" t="s">
        <v>78</v>
      </c>
      <c r="B55" t="s">
        <v>79</v>
      </c>
      <c r="C55" s="15" t="s">
        <v>135</v>
      </c>
      <c r="D55" s="1">
        <v>0</v>
      </c>
      <c r="E55" s="1">
        <v>140110</v>
      </c>
      <c r="F55" s="13">
        <f t="shared" si="13"/>
        <v>0</v>
      </c>
      <c r="G55" s="1">
        <v>140110</v>
      </c>
      <c r="H55" s="15">
        <v>0</v>
      </c>
      <c r="I55">
        <v>1</v>
      </c>
      <c r="J55">
        <v>0</v>
      </c>
      <c r="K55" s="39">
        <f t="shared" si="2"/>
        <v>0.7</v>
      </c>
      <c r="L55" s="40">
        <f t="shared" si="3"/>
        <v>0.7</v>
      </c>
      <c r="M55" s="1">
        <f>VLOOKUP(B55,'Election Results by State'!$B$3:$J$52,9,FALSE)</f>
        <v>146651.23076923078</v>
      </c>
      <c r="N55" s="12">
        <f t="shared" si="4"/>
        <v>60047</v>
      </c>
      <c r="O55" s="1">
        <f t="shared" si="5"/>
        <v>140110</v>
      </c>
      <c r="P55" s="1">
        <v>0</v>
      </c>
      <c r="Q55" s="1">
        <f t="shared" si="6"/>
        <v>200157</v>
      </c>
      <c r="R55" s="12">
        <f t="shared" si="7"/>
        <v>60047</v>
      </c>
      <c r="S55" s="1">
        <f t="shared" si="8"/>
        <v>0</v>
      </c>
      <c r="T55" s="1">
        <f t="shared" si="9"/>
        <v>0</v>
      </c>
      <c r="U55" s="1">
        <f t="shared" si="10"/>
        <v>60047</v>
      </c>
    </row>
    <row r="56" spans="1:22" x14ac:dyDescent="0.2">
      <c r="A56" t="s">
        <v>78</v>
      </c>
      <c r="B56" t="s">
        <v>79</v>
      </c>
      <c r="C56" s="15" t="s">
        <v>147</v>
      </c>
      <c r="D56" s="1">
        <v>0</v>
      </c>
      <c r="E56" s="1">
        <v>90264</v>
      </c>
      <c r="F56" s="13">
        <f t="shared" si="13"/>
        <v>0</v>
      </c>
      <c r="G56" s="1">
        <v>90264</v>
      </c>
      <c r="H56" s="15">
        <v>0</v>
      </c>
      <c r="I56">
        <v>1</v>
      </c>
      <c r="J56">
        <v>0</v>
      </c>
      <c r="K56" s="39">
        <f t="shared" si="2"/>
        <v>0.7</v>
      </c>
      <c r="L56" s="40">
        <f t="shared" si="3"/>
        <v>0.7</v>
      </c>
      <c r="M56" s="1">
        <f>VLOOKUP(B56,'Election Results by State'!$B$3:$J$52,9,FALSE)</f>
        <v>146651.23076923078</v>
      </c>
      <c r="N56" s="12">
        <f t="shared" si="4"/>
        <v>43995</v>
      </c>
      <c r="O56" s="1">
        <f t="shared" si="5"/>
        <v>102656</v>
      </c>
      <c r="P56" s="1">
        <v>0</v>
      </c>
      <c r="Q56" s="1">
        <f t="shared" si="6"/>
        <v>146651</v>
      </c>
      <c r="R56" s="12">
        <f t="shared" si="7"/>
        <v>43995</v>
      </c>
      <c r="S56" s="1">
        <f t="shared" si="8"/>
        <v>12392</v>
      </c>
      <c r="T56" s="1">
        <f t="shared" si="9"/>
        <v>0</v>
      </c>
      <c r="U56" s="1">
        <f t="shared" si="10"/>
        <v>56387</v>
      </c>
    </row>
    <row r="57" spans="1:22" x14ac:dyDescent="0.2">
      <c r="A57" t="s">
        <v>80</v>
      </c>
      <c r="B57" t="s">
        <v>81</v>
      </c>
      <c r="C57" s="15" t="s">
        <v>124</v>
      </c>
      <c r="D57" s="1">
        <v>0</v>
      </c>
      <c r="E57" s="1">
        <v>0</v>
      </c>
      <c r="F57" s="13">
        <f t="shared" si="13"/>
        <v>0</v>
      </c>
      <c r="G57" s="1">
        <v>0</v>
      </c>
      <c r="H57" s="15">
        <v>0</v>
      </c>
      <c r="I57">
        <v>0</v>
      </c>
      <c r="J57">
        <v>0</v>
      </c>
      <c r="K57" s="39">
        <f t="shared" si="2"/>
        <v>0.7</v>
      </c>
      <c r="L57" s="40">
        <f t="shared" si="3"/>
        <v>0.7</v>
      </c>
      <c r="M57" s="1">
        <f>VLOOKUP(B57,'Election Results by State'!$B$3:$J$52,9,FALSE)</f>
        <v>187028</v>
      </c>
      <c r="N57" s="12">
        <f t="shared" si="4"/>
        <v>0</v>
      </c>
      <c r="O57" s="1">
        <f t="shared" si="5"/>
        <v>0</v>
      </c>
      <c r="P57" s="1">
        <v>0</v>
      </c>
      <c r="Q57" s="1">
        <f t="shared" si="6"/>
        <v>0</v>
      </c>
      <c r="R57" s="12">
        <f t="shared" si="7"/>
        <v>0</v>
      </c>
      <c r="S57" s="1">
        <f t="shared" si="8"/>
        <v>0</v>
      </c>
      <c r="T57" s="1">
        <f t="shared" si="9"/>
        <v>0</v>
      </c>
      <c r="U57" s="1">
        <f t="shared" si="10"/>
        <v>0</v>
      </c>
    </row>
    <row r="58" spans="1:22" x14ac:dyDescent="0.2">
      <c r="A58" t="s">
        <v>82</v>
      </c>
      <c r="B58" t="s">
        <v>83</v>
      </c>
      <c r="C58" s="15" t="s">
        <v>125</v>
      </c>
      <c r="D58" s="1">
        <v>0</v>
      </c>
      <c r="E58" s="1">
        <v>70033</v>
      </c>
      <c r="F58" s="13">
        <f t="shared" si="13"/>
        <v>48494</v>
      </c>
      <c r="G58" s="1">
        <v>118527</v>
      </c>
      <c r="H58" s="15">
        <v>0</v>
      </c>
      <c r="I58">
        <v>1</v>
      </c>
      <c r="J58">
        <v>0</v>
      </c>
      <c r="K58" s="39">
        <f t="shared" si="2"/>
        <v>0.7</v>
      </c>
      <c r="L58" s="40">
        <f t="shared" si="3"/>
        <v>0.7</v>
      </c>
      <c r="M58" s="1">
        <f>VLOOKUP(B58,'Election Results by State'!$B$3:$J$52,9,FALSE)</f>
        <v>138343.75862068965</v>
      </c>
      <c r="N58" s="12">
        <f t="shared" si="4"/>
        <v>48494</v>
      </c>
      <c r="O58" s="1">
        <f t="shared" si="5"/>
        <v>96841</v>
      </c>
      <c r="P58" s="1">
        <v>0</v>
      </c>
      <c r="Q58" s="1">
        <f t="shared" si="6"/>
        <v>145335</v>
      </c>
      <c r="R58" s="12">
        <f t="shared" si="7"/>
        <v>48494</v>
      </c>
      <c r="S58" s="1">
        <f t="shared" si="8"/>
        <v>26808</v>
      </c>
      <c r="T58" s="1">
        <f t="shared" si="9"/>
        <v>-48494</v>
      </c>
      <c r="U58" s="1">
        <f t="shared" si="10"/>
        <v>26808</v>
      </c>
      <c r="V58" s="15" t="s">
        <v>0</v>
      </c>
    </row>
    <row r="59" spans="1:22" x14ac:dyDescent="0.2">
      <c r="A59" t="s">
        <v>82</v>
      </c>
      <c r="B59" t="s">
        <v>83</v>
      </c>
      <c r="C59" s="15" t="s">
        <v>126</v>
      </c>
      <c r="D59" s="1">
        <v>0</v>
      </c>
      <c r="E59" s="1">
        <v>69405</v>
      </c>
      <c r="F59" s="13">
        <f t="shared" ref="F59:F89" si="14">G59-SUM(E59:E59)</f>
        <v>29705</v>
      </c>
      <c r="G59" s="1">
        <v>99110</v>
      </c>
      <c r="H59" s="15">
        <v>0</v>
      </c>
      <c r="I59">
        <v>1</v>
      </c>
      <c r="J59">
        <v>0</v>
      </c>
      <c r="K59" s="39">
        <f t="shared" si="2"/>
        <v>0.7</v>
      </c>
      <c r="L59" s="40">
        <f t="shared" si="3"/>
        <v>0.7</v>
      </c>
      <c r="M59" s="1">
        <f>VLOOKUP(B59,'Election Results by State'!$B$3:$J$52,9,FALSE)</f>
        <v>138343.75862068965</v>
      </c>
      <c r="N59" s="12">
        <f t="shared" si="4"/>
        <v>41503</v>
      </c>
      <c r="O59" s="1">
        <f t="shared" si="5"/>
        <v>96841</v>
      </c>
      <c r="P59" s="1">
        <v>0</v>
      </c>
      <c r="Q59" s="1">
        <f t="shared" si="6"/>
        <v>138344</v>
      </c>
      <c r="R59" s="12">
        <f t="shared" si="7"/>
        <v>41503</v>
      </c>
      <c r="S59" s="1">
        <f t="shared" si="8"/>
        <v>27436</v>
      </c>
      <c r="T59" s="1">
        <f t="shared" si="9"/>
        <v>-29705</v>
      </c>
      <c r="U59" s="1">
        <f t="shared" si="10"/>
        <v>39234</v>
      </c>
    </row>
    <row r="60" spans="1:22" x14ac:dyDescent="0.2">
      <c r="A60" t="s">
        <v>82</v>
      </c>
      <c r="B60" t="s">
        <v>83</v>
      </c>
      <c r="C60" s="15" t="s">
        <v>148</v>
      </c>
      <c r="D60" s="1">
        <v>0</v>
      </c>
      <c r="E60" s="1">
        <v>67040</v>
      </c>
      <c r="F60" s="13">
        <f t="shared" si="14"/>
        <v>41023</v>
      </c>
      <c r="G60" s="1">
        <v>108063</v>
      </c>
      <c r="H60" s="15">
        <v>0</v>
      </c>
      <c r="I60">
        <v>1</v>
      </c>
      <c r="J60">
        <v>0</v>
      </c>
      <c r="K60" s="39">
        <f t="shared" si="2"/>
        <v>0.7</v>
      </c>
      <c r="L60" s="40">
        <f t="shared" si="3"/>
        <v>0.7</v>
      </c>
      <c r="M60" s="1">
        <f>VLOOKUP(B60,'Election Results by State'!$B$3:$J$52,9,FALSE)</f>
        <v>138343.75862068965</v>
      </c>
      <c r="N60" s="12">
        <f t="shared" si="4"/>
        <v>41503</v>
      </c>
      <c r="O60" s="1">
        <f t="shared" si="5"/>
        <v>96841</v>
      </c>
      <c r="P60" s="1">
        <v>0</v>
      </c>
      <c r="Q60" s="1">
        <f t="shared" si="6"/>
        <v>138344</v>
      </c>
      <c r="R60" s="12">
        <f t="shared" si="7"/>
        <v>41503</v>
      </c>
      <c r="S60" s="1">
        <f t="shared" si="8"/>
        <v>29801</v>
      </c>
      <c r="T60" s="1">
        <f t="shared" si="9"/>
        <v>-41023</v>
      </c>
      <c r="U60" s="1">
        <f t="shared" si="10"/>
        <v>30281</v>
      </c>
    </row>
    <row r="61" spans="1:22" x14ac:dyDescent="0.2">
      <c r="A61" t="s">
        <v>82</v>
      </c>
      <c r="B61" t="s">
        <v>83</v>
      </c>
      <c r="C61" s="15" t="s">
        <v>149</v>
      </c>
      <c r="D61" s="1">
        <v>0</v>
      </c>
      <c r="E61" s="1">
        <v>107095</v>
      </c>
      <c r="F61" s="13">
        <f t="shared" si="14"/>
        <v>46788</v>
      </c>
      <c r="G61" s="1">
        <v>153883</v>
      </c>
      <c r="H61" s="15">
        <v>0</v>
      </c>
      <c r="I61">
        <v>1</v>
      </c>
      <c r="J61">
        <v>0</v>
      </c>
      <c r="K61" s="39">
        <f t="shared" si="2"/>
        <v>0.7</v>
      </c>
      <c r="L61" s="40">
        <f t="shared" si="3"/>
        <v>0.7</v>
      </c>
      <c r="M61" s="1">
        <f>VLOOKUP(B61,'Election Results by State'!$B$3:$J$52,9,FALSE)</f>
        <v>138343.75862068965</v>
      </c>
      <c r="N61" s="12">
        <f t="shared" si="4"/>
        <v>46788</v>
      </c>
      <c r="O61" s="1">
        <f t="shared" si="5"/>
        <v>107095</v>
      </c>
      <c r="P61" s="1">
        <v>0</v>
      </c>
      <c r="Q61" s="1">
        <f t="shared" si="6"/>
        <v>153883</v>
      </c>
      <c r="R61" s="12">
        <f t="shared" si="7"/>
        <v>46788</v>
      </c>
      <c r="S61" s="1">
        <f t="shared" si="8"/>
        <v>0</v>
      </c>
      <c r="T61" s="1">
        <f t="shared" si="9"/>
        <v>-46788</v>
      </c>
      <c r="U61" s="1">
        <f t="shared" si="10"/>
        <v>0</v>
      </c>
    </row>
    <row r="62" spans="1:22" x14ac:dyDescent="0.2">
      <c r="A62" t="s">
        <v>82</v>
      </c>
      <c r="B62" t="s">
        <v>83</v>
      </c>
      <c r="C62" s="15" t="s">
        <v>150</v>
      </c>
      <c r="D62" s="1">
        <v>0</v>
      </c>
      <c r="E62" s="1">
        <v>104423</v>
      </c>
      <c r="F62" s="13">
        <f t="shared" si="14"/>
        <v>91222</v>
      </c>
      <c r="G62" s="1">
        <v>195645</v>
      </c>
      <c r="H62" s="15">
        <v>0</v>
      </c>
      <c r="I62">
        <v>1</v>
      </c>
      <c r="J62">
        <v>0</v>
      </c>
      <c r="K62" s="39">
        <f t="shared" si="2"/>
        <v>0.7</v>
      </c>
      <c r="L62" s="40">
        <f t="shared" si="3"/>
        <v>0.7</v>
      </c>
      <c r="M62" s="1">
        <f>VLOOKUP(B62,'Election Results by State'!$B$3:$J$52,9,FALSE)</f>
        <v>138343.75862068965</v>
      </c>
      <c r="N62" s="12">
        <f t="shared" si="4"/>
        <v>91222</v>
      </c>
      <c r="O62" s="1">
        <f t="shared" si="5"/>
        <v>104423</v>
      </c>
      <c r="P62" s="1">
        <v>0</v>
      </c>
      <c r="Q62" s="1">
        <f t="shared" si="6"/>
        <v>195645</v>
      </c>
      <c r="R62" s="12">
        <f t="shared" si="7"/>
        <v>91222</v>
      </c>
      <c r="S62" s="1">
        <f t="shared" si="8"/>
        <v>0</v>
      </c>
      <c r="T62" s="1">
        <f t="shared" si="9"/>
        <v>-91222</v>
      </c>
      <c r="U62" s="1">
        <f t="shared" si="10"/>
        <v>0</v>
      </c>
    </row>
    <row r="63" spans="1:22" x14ac:dyDescent="0.2">
      <c r="A63" t="s">
        <v>84</v>
      </c>
      <c r="B63" t="s">
        <v>85</v>
      </c>
      <c r="C63" s="15" t="s">
        <v>135</v>
      </c>
      <c r="D63" s="1">
        <v>0</v>
      </c>
      <c r="E63" s="1">
        <v>82510</v>
      </c>
      <c r="F63" s="13">
        <f t="shared" si="14"/>
        <v>0</v>
      </c>
      <c r="G63" s="1">
        <v>82510</v>
      </c>
      <c r="H63" s="15">
        <v>0</v>
      </c>
      <c r="I63">
        <v>1</v>
      </c>
      <c r="J63">
        <v>0</v>
      </c>
      <c r="K63" s="39">
        <f t="shared" si="2"/>
        <v>0.7</v>
      </c>
      <c r="L63" s="40">
        <f t="shared" si="3"/>
        <v>0.7</v>
      </c>
      <c r="M63" s="1">
        <f>VLOOKUP(B63,'Election Results by State'!$B$3:$J$52,9,FALSE)</f>
        <v>142946</v>
      </c>
      <c r="N63" s="12">
        <f t="shared" si="4"/>
        <v>42884</v>
      </c>
      <c r="O63" s="1">
        <f t="shared" si="5"/>
        <v>100062</v>
      </c>
      <c r="P63" s="1">
        <v>0</v>
      </c>
      <c r="Q63" s="1">
        <f t="shared" si="6"/>
        <v>142946</v>
      </c>
      <c r="R63" s="12">
        <f t="shared" si="7"/>
        <v>42884</v>
      </c>
      <c r="S63" s="1">
        <f t="shared" si="8"/>
        <v>17552</v>
      </c>
      <c r="T63" s="1">
        <f t="shared" si="9"/>
        <v>0</v>
      </c>
      <c r="U63" s="1">
        <f t="shared" si="10"/>
        <v>60436</v>
      </c>
    </row>
    <row r="64" spans="1:22" x14ac:dyDescent="0.2">
      <c r="A64" t="s">
        <v>86</v>
      </c>
      <c r="B64" t="s">
        <v>87</v>
      </c>
      <c r="C64" s="15" t="s">
        <v>124</v>
      </c>
      <c r="D64" s="1">
        <v>0</v>
      </c>
      <c r="E64" s="1">
        <v>0</v>
      </c>
      <c r="F64" s="13">
        <f t="shared" si="14"/>
        <v>0</v>
      </c>
      <c r="G64" s="1">
        <v>0</v>
      </c>
      <c r="H64" s="15">
        <v>0</v>
      </c>
      <c r="I64">
        <v>0</v>
      </c>
      <c r="J64">
        <v>0</v>
      </c>
      <c r="K64" s="39">
        <f t="shared" si="2"/>
        <v>0.7</v>
      </c>
      <c r="L64" s="40">
        <f t="shared" si="3"/>
        <v>0.7</v>
      </c>
      <c r="M64" s="1">
        <f>VLOOKUP(B64,'Election Results by State'!$B$3:$J$52,9,FALSE)</f>
        <v>217621</v>
      </c>
      <c r="N64" s="12">
        <f t="shared" si="4"/>
        <v>0</v>
      </c>
      <c r="O64" s="1">
        <f t="shared" si="5"/>
        <v>0</v>
      </c>
      <c r="P64" s="1">
        <v>0</v>
      </c>
      <c r="Q64" s="1">
        <f t="shared" si="6"/>
        <v>0</v>
      </c>
      <c r="R64" s="12">
        <f t="shared" si="7"/>
        <v>0</v>
      </c>
      <c r="S64" s="1">
        <f t="shared" si="8"/>
        <v>0</v>
      </c>
      <c r="T64" s="1">
        <f t="shared" si="9"/>
        <v>0</v>
      </c>
      <c r="U64" s="1">
        <f t="shared" si="10"/>
        <v>0</v>
      </c>
    </row>
    <row r="65" spans="1:21" x14ac:dyDescent="0.2">
      <c r="A65" t="s">
        <v>88</v>
      </c>
      <c r="B65" t="s">
        <v>89</v>
      </c>
      <c r="C65" s="15" t="s">
        <v>124</v>
      </c>
      <c r="D65" s="1">
        <v>0</v>
      </c>
      <c r="E65" s="1">
        <v>0</v>
      </c>
      <c r="F65" s="13">
        <f t="shared" si="14"/>
        <v>0</v>
      </c>
      <c r="G65" s="1">
        <v>0</v>
      </c>
      <c r="H65" s="15">
        <v>0</v>
      </c>
      <c r="I65">
        <v>0</v>
      </c>
      <c r="J65">
        <v>0</v>
      </c>
      <c r="K65" s="39">
        <f t="shared" si="2"/>
        <v>0.7</v>
      </c>
      <c r="L65" s="40">
        <f t="shared" si="3"/>
        <v>0.7</v>
      </c>
      <c r="M65" s="1">
        <f>VLOOKUP(B65,'Election Results by State'!$B$3:$J$52,9,FALSE)</f>
        <v>220066.38888888888</v>
      </c>
      <c r="N65" s="12">
        <f t="shared" si="4"/>
        <v>0</v>
      </c>
      <c r="O65" s="1">
        <f t="shared" si="5"/>
        <v>0</v>
      </c>
      <c r="P65" s="1">
        <v>0</v>
      </c>
      <c r="Q65" s="1">
        <f t="shared" si="6"/>
        <v>0</v>
      </c>
      <c r="R65" s="12">
        <f t="shared" si="7"/>
        <v>0</v>
      </c>
      <c r="S65" s="1">
        <f t="shared" si="8"/>
        <v>0</v>
      </c>
      <c r="T65" s="1">
        <f t="shared" si="9"/>
        <v>0</v>
      </c>
      <c r="U65" s="1">
        <f t="shared" si="10"/>
        <v>0</v>
      </c>
    </row>
    <row r="66" spans="1:21" x14ac:dyDescent="0.2">
      <c r="A66" t="s">
        <v>90</v>
      </c>
      <c r="B66" t="s">
        <v>91</v>
      </c>
      <c r="C66" s="15" t="s">
        <v>124</v>
      </c>
      <c r="D66" s="1">
        <v>0</v>
      </c>
      <c r="E66" s="1">
        <v>0</v>
      </c>
      <c r="F66" s="13">
        <f t="shared" si="14"/>
        <v>0</v>
      </c>
      <c r="G66" s="1">
        <v>0</v>
      </c>
      <c r="H66" s="15">
        <v>0</v>
      </c>
      <c r="I66">
        <v>0</v>
      </c>
      <c r="J66">
        <v>0</v>
      </c>
      <c r="K66" s="39">
        <f t="shared" si="2"/>
        <v>0.7</v>
      </c>
      <c r="L66" s="40">
        <f t="shared" si="3"/>
        <v>0.7</v>
      </c>
      <c r="M66" s="1">
        <f>VLOOKUP(B66,'Election Results by State'!$B$3:$J$52,9,FALSE)</f>
        <v>181038.8</v>
      </c>
      <c r="N66" s="12">
        <f t="shared" si="4"/>
        <v>0</v>
      </c>
      <c r="O66" s="1">
        <f t="shared" si="5"/>
        <v>0</v>
      </c>
      <c r="P66" s="1">
        <v>0</v>
      </c>
      <c r="Q66" s="1">
        <f t="shared" si="6"/>
        <v>0</v>
      </c>
      <c r="R66" s="12">
        <f t="shared" si="7"/>
        <v>0</v>
      </c>
      <c r="S66" s="1">
        <f t="shared" si="8"/>
        <v>0</v>
      </c>
      <c r="T66" s="1">
        <f t="shared" si="9"/>
        <v>0</v>
      </c>
      <c r="U66" s="1">
        <f t="shared" si="10"/>
        <v>0</v>
      </c>
    </row>
    <row r="67" spans="1:21" x14ac:dyDescent="0.2">
      <c r="A67" t="s">
        <v>92</v>
      </c>
      <c r="B67" t="s">
        <v>93</v>
      </c>
      <c r="C67" s="15" t="s">
        <v>124</v>
      </c>
      <c r="D67" s="1">
        <v>0</v>
      </c>
      <c r="E67" s="1">
        <v>0</v>
      </c>
      <c r="F67" s="13">
        <f t="shared" si="14"/>
        <v>0</v>
      </c>
      <c r="G67" s="1">
        <v>0</v>
      </c>
      <c r="H67" s="15">
        <v>0</v>
      </c>
      <c r="I67">
        <v>0</v>
      </c>
      <c r="J67">
        <v>0</v>
      </c>
      <c r="K67" s="39">
        <f t="shared" si="2"/>
        <v>0.7</v>
      </c>
      <c r="L67" s="40">
        <f t="shared" si="3"/>
        <v>0.7</v>
      </c>
      <c r="M67" s="1">
        <f>VLOOKUP(B67,'Election Results by State'!$B$3:$J$52,9,FALSE)</f>
        <v>271486.8</v>
      </c>
      <c r="N67" s="12">
        <f t="shared" si="4"/>
        <v>0</v>
      </c>
      <c r="O67" s="1">
        <f t="shared" si="5"/>
        <v>0</v>
      </c>
      <c r="P67" s="1">
        <v>0</v>
      </c>
      <c r="Q67" s="1">
        <f t="shared" si="6"/>
        <v>0</v>
      </c>
      <c r="R67" s="12">
        <f t="shared" si="7"/>
        <v>0</v>
      </c>
      <c r="S67" s="1">
        <f t="shared" si="8"/>
        <v>0</v>
      </c>
      <c r="T67" s="1">
        <f t="shared" si="9"/>
        <v>0</v>
      </c>
      <c r="U67" s="1">
        <f t="shared" si="10"/>
        <v>0</v>
      </c>
    </row>
    <row r="68" spans="1:21" x14ac:dyDescent="0.2">
      <c r="A68" t="s">
        <v>94</v>
      </c>
      <c r="B68" t="s">
        <v>95</v>
      </c>
      <c r="C68" s="15" t="s">
        <v>135</v>
      </c>
      <c r="D68" s="1">
        <v>0</v>
      </c>
      <c r="E68" s="1">
        <v>137987</v>
      </c>
      <c r="F68" s="13">
        <f t="shared" si="14"/>
        <v>12</v>
      </c>
      <c r="G68" s="1">
        <v>137999</v>
      </c>
      <c r="H68" s="15">
        <v>0</v>
      </c>
      <c r="I68">
        <v>1</v>
      </c>
      <c r="J68">
        <v>0</v>
      </c>
      <c r="K68" s="39">
        <f t="shared" ref="K68:K89" si="15">C$93</f>
        <v>0.7</v>
      </c>
      <c r="L68" s="40">
        <f t="shared" ref="L68:L89" si="16">C$94</f>
        <v>0.7</v>
      </c>
      <c r="M68" s="1">
        <f>VLOOKUP(B68,'Election Results by State'!$B$3:$J$52,9,FALSE)</f>
        <v>194525.68421052632</v>
      </c>
      <c r="N68" s="12">
        <f t="shared" ref="N68:N89" si="17">IF(G68&gt;0,IF(H68&gt;0,MAX(D68,ROUND(K68*M68,0)),MAX(F68,ROUND((1-L68)*(O68/L68),0))),D68)</f>
        <v>59137</v>
      </c>
      <c r="O68" s="1">
        <f t="shared" ref="O68:O89" si="18">IF(G68&gt;0,IF(I68&gt;0,MAX(E68,ROUND(L68*M68,0)),MAX(F68,ROUND((1-K68)*(N68/K68),0))),E68)</f>
        <v>137987</v>
      </c>
      <c r="P68" s="1">
        <v>0</v>
      </c>
      <c r="Q68" s="1">
        <f t="shared" ref="Q68:Q89" si="19">SUM(N68:P68)</f>
        <v>197124</v>
      </c>
      <c r="R68" s="12">
        <f t="shared" ref="R68:R89" si="20">N68-D68</f>
        <v>59137</v>
      </c>
      <c r="S68" s="1">
        <f t="shared" ref="S68:S89" si="21">O68-E68</f>
        <v>0</v>
      </c>
      <c r="T68" s="1">
        <f t="shared" ref="T68:T89" si="22">P68-F68</f>
        <v>-12</v>
      </c>
      <c r="U68" s="1">
        <f t="shared" ref="U68:U89" si="23">Q68-G68</f>
        <v>59125</v>
      </c>
    </row>
    <row r="69" spans="1:21" x14ac:dyDescent="0.2">
      <c r="A69" t="s">
        <v>94</v>
      </c>
      <c r="B69" t="s">
        <v>95</v>
      </c>
      <c r="C69" s="15" t="s">
        <v>149</v>
      </c>
      <c r="D69" s="1">
        <v>0</v>
      </c>
      <c r="E69" s="1">
        <v>161075</v>
      </c>
      <c r="F69" s="13">
        <f t="shared" si="14"/>
        <v>18326</v>
      </c>
      <c r="G69" s="1">
        <v>179401</v>
      </c>
      <c r="H69" s="15">
        <v>0</v>
      </c>
      <c r="I69">
        <v>1</v>
      </c>
      <c r="J69">
        <v>0</v>
      </c>
      <c r="K69" s="39">
        <f t="shared" si="15"/>
        <v>0.7</v>
      </c>
      <c r="L69" s="40">
        <f t="shared" si="16"/>
        <v>0.7</v>
      </c>
      <c r="M69" s="1">
        <f>VLOOKUP(B69,'Election Results by State'!$B$3:$J$52,9,FALSE)</f>
        <v>194525.68421052632</v>
      </c>
      <c r="N69" s="12">
        <f t="shared" si="17"/>
        <v>69032</v>
      </c>
      <c r="O69" s="1">
        <f t="shared" si="18"/>
        <v>161075</v>
      </c>
      <c r="P69" s="1">
        <v>0</v>
      </c>
      <c r="Q69" s="1">
        <f t="shared" si="19"/>
        <v>230107</v>
      </c>
      <c r="R69" s="12">
        <f t="shared" si="20"/>
        <v>69032</v>
      </c>
      <c r="S69" s="1">
        <f t="shared" si="21"/>
        <v>0</v>
      </c>
      <c r="T69" s="1">
        <f t="shared" si="22"/>
        <v>-18326</v>
      </c>
      <c r="U69" s="1">
        <f t="shared" si="23"/>
        <v>50706</v>
      </c>
    </row>
    <row r="70" spans="1:21" x14ac:dyDescent="0.2">
      <c r="A70" t="s">
        <v>96</v>
      </c>
      <c r="B70" t="s">
        <v>97</v>
      </c>
      <c r="C70" s="15" t="s">
        <v>136</v>
      </c>
      <c r="D70" s="1">
        <v>0</v>
      </c>
      <c r="E70" s="1">
        <v>140315</v>
      </c>
      <c r="F70" s="13">
        <f t="shared" si="14"/>
        <v>52729</v>
      </c>
      <c r="G70" s="1">
        <v>193044</v>
      </c>
      <c r="H70" s="15">
        <v>0</v>
      </c>
      <c r="I70">
        <v>1</v>
      </c>
      <c r="J70">
        <v>0</v>
      </c>
      <c r="K70" s="39">
        <f t="shared" si="15"/>
        <v>0.7</v>
      </c>
      <c r="L70" s="40">
        <f t="shared" si="16"/>
        <v>0.7</v>
      </c>
      <c r="M70" s="1">
        <f>VLOOKUP(B70,'Election Results by State'!$B$3:$J$52,9,FALSE)</f>
        <v>90052</v>
      </c>
      <c r="N70" s="12">
        <f t="shared" si="17"/>
        <v>60135</v>
      </c>
      <c r="O70" s="1">
        <f t="shared" si="18"/>
        <v>140315</v>
      </c>
      <c r="P70" s="1">
        <v>0</v>
      </c>
      <c r="Q70" s="1">
        <f t="shared" si="19"/>
        <v>200450</v>
      </c>
      <c r="R70" s="12">
        <f t="shared" si="20"/>
        <v>60135</v>
      </c>
      <c r="S70" s="1">
        <f t="shared" si="21"/>
        <v>0</v>
      </c>
      <c r="T70" s="1">
        <f t="shared" si="22"/>
        <v>-52729</v>
      </c>
      <c r="U70" s="1">
        <f t="shared" si="23"/>
        <v>7406</v>
      </c>
    </row>
    <row r="71" spans="1:21" x14ac:dyDescent="0.2">
      <c r="A71" t="s">
        <v>98</v>
      </c>
      <c r="B71" t="s">
        <v>99</v>
      </c>
      <c r="C71" s="15" t="s">
        <v>135</v>
      </c>
      <c r="D71" s="1">
        <v>115766</v>
      </c>
      <c r="E71" s="1">
        <v>0</v>
      </c>
      <c r="F71" s="13">
        <f t="shared" si="14"/>
        <v>193375</v>
      </c>
      <c r="G71" s="1">
        <v>193375</v>
      </c>
      <c r="H71" s="15">
        <v>1</v>
      </c>
      <c r="I71">
        <v>0</v>
      </c>
      <c r="J71">
        <v>0</v>
      </c>
      <c r="K71" s="39">
        <f t="shared" si="15"/>
        <v>0.7</v>
      </c>
      <c r="L71" s="40">
        <f t="shared" si="16"/>
        <v>0.7</v>
      </c>
      <c r="M71" s="1">
        <f>VLOOKUP(B71,'Election Results by State'!$B$3:$J$52,9,FALSE)</f>
        <v>178710.75</v>
      </c>
      <c r="N71" s="12">
        <f t="shared" si="17"/>
        <v>125098</v>
      </c>
      <c r="O71" s="1">
        <f t="shared" si="18"/>
        <v>193375</v>
      </c>
      <c r="P71" s="1">
        <v>0</v>
      </c>
      <c r="Q71" s="1">
        <f t="shared" si="19"/>
        <v>318473</v>
      </c>
      <c r="R71" s="12">
        <f t="shared" si="20"/>
        <v>9332</v>
      </c>
      <c r="S71" s="1">
        <f t="shared" si="21"/>
        <v>193375</v>
      </c>
      <c r="T71" s="1">
        <f t="shared" si="22"/>
        <v>-193375</v>
      </c>
      <c r="U71" s="1">
        <f t="shared" si="23"/>
        <v>125098</v>
      </c>
    </row>
    <row r="72" spans="1:21" x14ac:dyDescent="0.2">
      <c r="A72" t="s">
        <v>98</v>
      </c>
      <c r="B72" t="s">
        <v>99</v>
      </c>
      <c r="C72" s="15" t="s">
        <v>137</v>
      </c>
      <c r="D72" s="1">
        <v>111882</v>
      </c>
      <c r="E72" s="1">
        <v>0</v>
      </c>
      <c r="F72" s="13">
        <f t="shared" si="14"/>
        <v>177988</v>
      </c>
      <c r="G72" s="1">
        <v>177988</v>
      </c>
      <c r="H72" s="15">
        <v>1</v>
      </c>
      <c r="I72">
        <v>0</v>
      </c>
      <c r="J72">
        <v>0</v>
      </c>
      <c r="K72" s="39">
        <f t="shared" si="15"/>
        <v>0.7</v>
      </c>
      <c r="L72" s="40">
        <f t="shared" si="16"/>
        <v>0.7</v>
      </c>
      <c r="M72" s="1">
        <f>VLOOKUP(B72,'Election Results by State'!$B$3:$J$52,9,FALSE)</f>
        <v>178710.75</v>
      </c>
      <c r="N72" s="12">
        <f t="shared" si="17"/>
        <v>125098</v>
      </c>
      <c r="O72" s="1">
        <f t="shared" si="18"/>
        <v>177988</v>
      </c>
      <c r="P72" s="1">
        <v>0</v>
      </c>
      <c r="Q72" s="1">
        <f t="shared" si="19"/>
        <v>303086</v>
      </c>
      <c r="R72" s="12">
        <f t="shared" si="20"/>
        <v>13216</v>
      </c>
      <c r="S72" s="1">
        <f t="shared" si="21"/>
        <v>177988</v>
      </c>
      <c r="T72" s="1">
        <f t="shared" si="22"/>
        <v>-177988</v>
      </c>
      <c r="U72" s="1">
        <f t="shared" si="23"/>
        <v>125098</v>
      </c>
    </row>
    <row r="73" spans="1:21" x14ac:dyDescent="0.2">
      <c r="A73" t="s">
        <v>100</v>
      </c>
      <c r="B73" t="s">
        <v>101</v>
      </c>
      <c r="C73" s="15" t="s">
        <v>124</v>
      </c>
      <c r="D73" s="1">
        <v>0</v>
      </c>
      <c r="E73" s="1">
        <v>0</v>
      </c>
      <c r="F73" s="13">
        <f t="shared" si="14"/>
        <v>0</v>
      </c>
      <c r="G73" s="1">
        <v>0</v>
      </c>
      <c r="H73" s="15">
        <v>0</v>
      </c>
      <c r="I73">
        <v>0</v>
      </c>
      <c r="J73">
        <v>0</v>
      </c>
      <c r="K73" s="39">
        <f t="shared" si="15"/>
        <v>0.7</v>
      </c>
      <c r="L73" s="40">
        <f t="shared" si="16"/>
        <v>0.7</v>
      </c>
      <c r="M73" s="1">
        <f>VLOOKUP(B73,'Election Results by State'!$B$3:$J$52,9,FALSE)</f>
        <v>333562</v>
      </c>
      <c r="N73" s="12">
        <f t="shared" si="17"/>
        <v>0</v>
      </c>
      <c r="O73" s="1">
        <f t="shared" si="18"/>
        <v>0</v>
      </c>
      <c r="P73" s="1">
        <v>0</v>
      </c>
      <c r="Q73" s="1">
        <f t="shared" si="19"/>
        <v>0</v>
      </c>
      <c r="R73" s="12">
        <f t="shared" si="20"/>
        <v>0</v>
      </c>
      <c r="S73" s="1">
        <f t="shared" si="21"/>
        <v>0</v>
      </c>
      <c r="T73" s="1">
        <f t="shared" si="22"/>
        <v>0</v>
      </c>
      <c r="U73" s="1">
        <f t="shared" si="23"/>
        <v>0</v>
      </c>
    </row>
    <row r="74" spans="1:21" x14ac:dyDescent="0.2">
      <c r="A74" t="s">
        <v>102</v>
      </c>
      <c r="B74" t="s">
        <v>103</v>
      </c>
      <c r="C74" s="15" t="s">
        <v>124</v>
      </c>
      <c r="D74" s="1">
        <v>0</v>
      </c>
      <c r="E74" s="1">
        <v>0</v>
      </c>
      <c r="F74" s="13">
        <f t="shared" si="14"/>
        <v>0</v>
      </c>
      <c r="G74" s="1">
        <v>0</v>
      </c>
      <c r="H74" s="15">
        <v>0</v>
      </c>
      <c r="I74">
        <v>0</v>
      </c>
      <c r="J74">
        <v>0</v>
      </c>
      <c r="K74" s="39">
        <f t="shared" si="15"/>
        <v>0.7</v>
      </c>
      <c r="L74" s="40">
        <f t="shared" si="16"/>
        <v>0.7</v>
      </c>
      <c r="M74" s="1">
        <f>VLOOKUP(B74,'Election Results by State'!$B$3:$J$52,9,FALSE)</f>
        <v>190602.88888888888</v>
      </c>
      <c r="N74" s="12">
        <f t="shared" si="17"/>
        <v>0</v>
      </c>
      <c r="O74" s="1">
        <f t="shared" si="18"/>
        <v>0</v>
      </c>
      <c r="P74" s="1">
        <v>0</v>
      </c>
      <c r="Q74" s="1">
        <f t="shared" si="19"/>
        <v>0</v>
      </c>
      <c r="R74" s="12">
        <f t="shared" si="20"/>
        <v>0</v>
      </c>
      <c r="S74" s="1">
        <f t="shared" si="21"/>
        <v>0</v>
      </c>
      <c r="T74" s="1">
        <f t="shared" si="22"/>
        <v>0</v>
      </c>
      <c r="U74" s="1">
        <f t="shared" si="23"/>
        <v>0</v>
      </c>
    </row>
    <row r="75" spans="1:21" x14ac:dyDescent="0.2">
      <c r="A75" t="s">
        <v>104</v>
      </c>
      <c r="B75" t="s">
        <v>105</v>
      </c>
      <c r="C75" s="15" t="s">
        <v>148</v>
      </c>
      <c r="D75" s="1">
        <v>0</v>
      </c>
      <c r="E75" s="1">
        <v>60253</v>
      </c>
      <c r="F75" s="13">
        <f t="shared" si="14"/>
        <v>0</v>
      </c>
      <c r="G75" s="1">
        <v>60253</v>
      </c>
      <c r="H75" s="15">
        <v>0</v>
      </c>
      <c r="I75">
        <v>1</v>
      </c>
      <c r="J75">
        <v>0</v>
      </c>
      <c r="K75" s="39">
        <f t="shared" si="15"/>
        <v>0.7</v>
      </c>
      <c r="L75" s="40">
        <f t="shared" si="16"/>
        <v>0.7</v>
      </c>
      <c r="M75" s="1">
        <f>VLOOKUP(B75,'Election Results by State'!$B$3:$J$52,9,FALSE)</f>
        <v>116152.45161290323</v>
      </c>
      <c r="N75" s="12">
        <f t="shared" si="17"/>
        <v>34846</v>
      </c>
      <c r="O75" s="1">
        <f t="shared" si="18"/>
        <v>81307</v>
      </c>
      <c r="P75" s="1">
        <v>0</v>
      </c>
      <c r="Q75" s="1">
        <f t="shared" si="19"/>
        <v>116153</v>
      </c>
      <c r="R75" s="12">
        <f t="shared" si="20"/>
        <v>34846</v>
      </c>
      <c r="S75" s="1">
        <f t="shared" si="21"/>
        <v>21054</v>
      </c>
      <c r="T75" s="1">
        <f t="shared" si="22"/>
        <v>0</v>
      </c>
      <c r="U75" s="1">
        <f t="shared" si="23"/>
        <v>55900</v>
      </c>
    </row>
    <row r="76" spans="1:21" x14ac:dyDescent="0.2">
      <c r="A76" t="s">
        <v>104</v>
      </c>
      <c r="B76" t="s">
        <v>105</v>
      </c>
      <c r="C76" s="15" t="s">
        <v>153</v>
      </c>
      <c r="D76" s="1">
        <v>107268</v>
      </c>
      <c r="E76" s="1">
        <v>0</v>
      </c>
      <c r="F76" s="13">
        <f t="shared" si="14"/>
        <v>107268</v>
      </c>
      <c r="G76" s="1">
        <v>107268</v>
      </c>
      <c r="H76" s="15">
        <v>1</v>
      </c>
      <c r="I76">
        <v>0</v>
      </c>
      <c r="J76">
        <v>0</v>
      </c>
      <c r="K76" s="39">
        <f t="shared" si="15"/>
        <v>0.7</v>
      </c>
      <c r="L76" s="40">
        <f t="shared" si="16"/>
        <v>0.7</v>
      </c>
      <c r="M76" s="1">
        <f>VLOOKUP(B76,'Election Results by State'!$B$3:$J$52,9,FALSE)</f>
        <v>116152.45161290323</v>
      </c>
      <c r="N76" s="12">
        <f t="shared" si="17"/>
        <v>107268</v>
      </c>
      <c r="O76" s="1">
        <f t="shared" si="18"/>
        <v>107268</v>
      </c>
      <c r="P76" s="1">
        <v>0</v>
      </c>
      <c r="Q76" s="1">
        <f t="shared" si="19"/>
        <v>214536</v>
      </c>
      <c r="R76" s="12">
        <f t="shared" si="20"/>
        <v>0</v>
      </c>
      <c r="S76" s="1">
        <f t="shared" si="21"/>
        <v>107268</v>
      </c>
      <c r="T76" s="1">
        <f t="shared" si="22"/>
        <v>-107268</v>
      </c>
      <c r="U76" s="1">
        <f t="shared" si="23"/>
        <v>107268</v>
      </c>
    </row>
    <row r="77" spans="1:21" x14ac:dyDescent="0.2">
      <c r="A77" t="s">
        <v>104</v>
      </c>
      <c r="B77" t="s">
        <v>105</v>
      </c>
      <c r="C77" s="15" t="s">
        <v>151</v>
      </c>
      <c r="D77" s="1">
        <v>0</v>
      </c>
      <c r="E77" s="1">
        <v>61116</v>
      </c>
      <c r="F77" s="13">
        <f t="shared" si="14"/>
        <v>16572</v>
      </c>
      <c r="G77" s="1">
        <v>77688</v>
      </c>
      <c r="H77" s="15">
        <v>0</v>
      </c>
      <c r="I77">
        <v>1</v>
      </c>
      <c r="J77">
        <v>0</v>
      </c>
      <c r="K77" s="39">
        <f t="shared" si="15"/>
        <v>0.7</v>
      </c>
      <c r="L77" s="40">
        <f t="shared" si="16"/>
        <v>0.7</v>
      </c>
      <c r="M77" s="1">
        <f>VLOOKUP(B77,'Election Results by State'!$B$3:$J$52,9,FALSE)</f>
        <v>116152.45161290323</v>
      </c>
      <c r="N77" s="12">
        <f t="shared" si="17"/>
        <v>34846</v>
      </c>
      <c r="O77" s="1">
        <f t="shared" si="18"/>
        <v>81307</v>
      </c>
      <c r="P77" s="1">
        <v>0</v>
      </c>
      <c r="Q77" s="1">
        <f t="shared" si="19"/>
        <v>116153</v>
      </c>
      <c r="R77" s="12">
        <f t="shared" si="20"/>
        <v>34846</v>
      </c>
      <c r="S77" s="1">
        <f t="shared" si="21"/>
        <v>20191</v>
      </c>
      <c r="T77" s="1">
        <f t="shared" si="22"/>
        <v>-16572</v>
      </c>
      <c r="U77" s="1">
        <f t="shared" si="23"/>
        <v>38465</v>
      </c>
    </row>
    <row r="78" spans="1:21" x14ac:dyDescent="0.2">
      <c r="A78" t="s">
        <v>104</v>
      </c>
      <c r="B78" t="s">
        <v>105</v>
      </c>
      <c r="C78" s="15" t="s">
        <v>128</v>
      </c>
      <c r="D78" s="1">
        <v>0</v>
      </c>
      <c r="E78" s="1">
        <v>68348</v>
      </c>
      <c r="F78" s="13">
        <f t="shared" si="14"/>
        <v>9897</v>
      </c>
      <c r="G78" s="1">
        <v>78245</v>
      </c>
      <c r="H78" s="15">
        <v>0</v>
      </c>
      <c r="I78">
        <v>1</v>
      </c>
      <c r="J78">
        <v>0</v>
      </c>
      <c r="K78" s="39">
        <f t="shared" si="15"/>
        <v>0.7</v>
      </c>
      <c r="L78" s="40">
        <f t="shared" si="16"/>
        <v>0.7</v>
      </c>
      <c r="M78" s="1">
        <f>VLOOKUP(B78,'Election Results by State'!$B$3:$J$52,9,FALSE)</f>
        <v>116152.45161290323</v>
      </c>
      <c r="N78" s="12">
        <f t="shared" si="17"/>
        <v>34846</v>
      </c>
      <c r="O78" s="1">
        <f t="shared" si="18"/>
        <v>81307</v>
      </c>
      <c r="P78" s="1">
        <v>0</v>
      </c>
      <c r="Q78" s="1">
        <f t="shared" si="19"/>
        <v>116153</v>
      </c>
      <c r="R78" s="12">
        <f t="shared" si="20"/>
        <v>34846</v>
      </c>
      <c r="S78" s="1">
        <f t="shared" si="21"/>
        <v>12959</v>
      </c>
      <c r="T78" s="1">
        <f t="shared" si="22"/>
        <v>-9897</v>
      </c>
      <c r="U78" s="1">
        <f t="shared" si="23"/>
        <v>37908</v>
      </c>
    </row>
    <row r="79" spans="1:21" x14ac:dyDescent="0.2">
      <c r="A79" t="s">
        <v>104</v>
      </c>
      <c r="B79" t="s">
        <v>105</v>
      </c>
      <c r="C79" s="15" t="s">
        <v>150</v>
      </c>
      <c r="D79" s="1">
        <v>0</v>
      </c>
      <c r="E79" s="1">
        <v>76775</v>
      </c>
      <c r="F79" s="13">
        <f t="shared" si="14"/>
        <v>71464</v>
      </c>
      <c r="G79" s="1">
        <v>148239</v>
      </c>
      <c r="H79" s="15">
        <v>0</v>
      </c>
      <c r="I79">
        <v>1</v>
      </c>
      <c r="J79">
        <v>0</v>
      </c>
      <c r="K79" s="39">
        <f t="shared" si="15"/>
        <v>0.7</v>
      </c>
      <c r="L79" s="40">
        <f t="shared" si="16"/>
        <v>0.7</v>
      </c>
      <c r="M79" s="1">
        <f>VLOOKUP(B79,'Election Results by State'!$B$3:$J$52,9,FALSE)</f>
        <v>116152.45161290323</v>
      </c>
      <c r="N79" s="12">
        <f t="shared" si="17"/>
        <v>71464</v>
      </c>
      <c r="O79" s="1">
        <f t="shared" si="18"/>
        <v>81307</v>
      </c>
      <c r="P79" s="1">
        <v>0</v>
      </c>
      <c r="Q79" s="1">
        <f t="shared" si="19"/>
        <v>152771</v>
      </c>
      <c r="R79" s="12">
        <f t="shared" si="20"/>
        <v>71464</v>
      </c>
      <c r="S79" s="1">
        <f t="shared" si="21"/>
        <v>4532</v>
      </c>
      <c r="T79" s="1">
        <f t="shared" si="22"/>
        <v>-71464</v>
      </c>
      <c r="U79" s="1">
        <f t="shared" si="23"/>
        <v>4532</v>
      </c>
    </row>
    <row r="80" spans="1:21" x14ac:dyDescent="0.2">
      <c r="A80" t="s">
        <v>104</v>
      </c>
      <c r="B80" t="s">
        <v>105</v>
      </c>
      <c r="C80" s="15" t="s">
        <v>152</v>
      </c>
      <c r="D80" s="1">
        <v>0</v>
      </c>
      <c r="E80" s="1">
        <v>68372</v>
      </c>
      <c r="F80" s="13">
        <f t="shared" si="14"/>
        <v>0</v>
      </c>
      <c r="G80" s="1">
        <v>68372</v>
      </c>
      <c r="H80" s="15">
        <v>0</v>
      </c>
      <c r="I80">
        <v>1</v>
      </c>
      <c r="J80">
        <v>0</v>
      </c>
      <c r="K80" s="39">
        <f t="shared" si="15"/>
        <v>0.7</v>
      </c>
      <c r="L80" s="40">
        <f t="shared" si="16"/>
        <v>0.7</v>
      </c>
      <c r="M80" s="1">
        <f>VLOOKUP(B80,'Election Results by State'!$B$3:$J$52,9,FALSE)</f>
        <v>116152.45161290323</v>
      </c>
      <c r="N80" s="12">
        <f t="shared" si="17"/>
        <v>34846</v>
      </c>
      <c r="O80" s="1">
        <f t="shared" si="18"/>
        <v>81307</v>
      </c>
      <c r="P80" s="1">
        <v>0</v>
      </c>
      <c r="Q80" s="1">
        <f t="shared" si="19"/>
        <v>116153</v>
      </c>
      <c r="R80" s="12">
        <f t="shared" si="20"/>
        <v>34846</v>
      </c>
      <c r="S80" s="1">
        <f t="shared" si="21"/>
        <v>12935</v>
      </c>
      <c r="T80" s="1">
        <f t="shared" si="22"/>
        <v>0</v>
      </c>
      <c r="U80" s="1">
        <f t="shared" si="23"/>
        <v>47781</v>
      </c>
    </row>
    <row r="81" spans="1:22" x14ac:dyDescent="0.2">
      <c r="A81" t="s">
        <v>106</v>
      </c>
      <c r="B81" t="s">
        <v>107</v>
      </c>
      <c r="C81" s="15" t="s">
        <v>124</v>
      </c>
      <c r="D81" s="1">
        <v>0</v>
      </c>
      <c r="E81" s="1">
        <v>0</v>
      </c>
      <c r="F81" s="13">
        <f t="shared" si="14"/>
        <v>0</v>
      </c>
      <c r="G81" s="1">
        <v>0</v>
      </c>
      <c r="H81" s="15">
        <v>0</v>
      </c>
      <c r="I81">
        <v>0</v>
      </c>
      <c r="J81">
        <v>0</v>
      </c>
      <c r="K81" s="39">
        <f t="shared" si="15"/>
        <v>0.7</v>
      </c>
      <c r="L81" s="40">
        <f t="shared" si="16"/>
        <v>0.7</v>
      </c>
      <c r="M81" s="1">
        <f>VLOOKUP(B81,'Election Results by State'!$B$3:$J$52,9,FALSE)</f>
        <v>189896.66666666666</v>
      </c>
      <c r="N81" s="12">
        <f t="shared" si="17"/>
        <v>0</v>
      </c>
      <c r="O81" s="1">
        <f t="shared" si="18"/>
        <v>0</v>
      </c>
      <c r="P81" s="1">
        <v>0</v>
      </c>
      <c r="Q81" s="1">
        <f t="shared" si="19"/>
        <v>0</v>
      </c>
      <c r="R81" s="12">
        <f t="shared" si="20"/>
        <v>0</v>
      </c>
      <c r="S81" s="1">
        <f t="shared" si="21"/>
        <v>0</v>
      </c>
      <c r="T81" s="1">
        <f t="shared" si="22"/>
        <v>0</v>
      </c>
      <c r="U81" s="1">
        <f t="shared" si="23"/>
        <v>0</v>
      </c>
    </row>
    <row r="82" spans="1:22" x14ac:dyDescent="0.2">
      <c r="A82" t="s">
        <v>108</v>
      </c>
      <c r="B82" t="s">
        <v>109</v>
      </c>
      <c r="C82" s="15" t="s">
        <v>124</v>
      </c>
      <c r="D82" s="1">
        <v>0</v>
      </c>
      <c r="E82" s="1">
        <v>0</v>
      </c>
      <c r="F82" s="13">
        <f t="shared" si="14"/>
        <v>0</v>
      </c>
      <c r="G82" s="1">
        <v>0</v>
      </c>
      <c r="H82" s="15">
        <v>0</v>
      </c>
      <c r="I82">
        <v>0</v>
      </c>
      <c r="J82">
        <v>0</v>
      </c>
      <c r="K82" s="39">
        <f t="shared" si="15"/>
        <v>0.7</v>
      </c>
      <c r="L82" s="40">
        <f t="shared" si="16"/>
        <v>0.7</v>
      </c>
      <c r="M82" s="1">
        <f>VLOOKUP(B82,'Election Results by State'!$B$3:$J$52,9,FALSE)</f>
        <v>262726</v>
      </c>
      <c r="N82" s="12">
        <f t="shared" si="17"/>
        <v>0</v>
      </c>
      <c r="O82" s="1">
        <f t="shared" si="18"/>
        <v>0</v>
      </c>
      <c r="P82" s="1">
        <v>0</v>
      </c>
      <c r="Q82" s="1">
        <f t="shared" si="19"/>
        <v>0</v>
      </c>
      <c r="R82" s="12">
        <f t="shared" si="20"/>
        <v>0</v>
      </c>
      <c r="S82" s="1">
        <f t="shared" si="21"/>
        <v>0</v>
      </c>
      <c r="T82" s="1">
        <f t="shared" si="22"/>
        <v>0</v>
      </c>
      <c r="U82" s="1">
        <f t="shared" si="23"/>
        <v>0</v>
      </c>
    </row>
    <row r="83" spans="1:22" x14ac:dyDescent="0.2">
      <c r="A83" t="s">
        <v>110</v>
      </c>
      <c r="B83" t="s">
        <v>111</v>
      </c>
      <c r="C83" s="15" t="s">
        <v>137</v>
      </c>
      <c r="D83" s="1">
        <v>0</v>
      </c>
      <c r="E83" s="1">
        <v>133546</v>
      </c>
      <c r="F83" s="13">
        <f t="shared" si="14"/>
        <v>5448</v>
      </c>
      <c r="G83" s="1">
        <v>138994</v>
      </c>
      <c r="H83" s="15">
        <v>0</v>
      </c>
      <c r="I83">
        <v>1</v>
      </c>
      <c r="J83">
        <v>0</v>
      </c>
      <c r="K83" s="39">
        <f t="shared" si="15"/>
        <v>0.7</v>
      </c>
      <c r="L83" s="40">
        <f t="shared" si="16"/>
        <v>0.7</v>
      </c>
      <c r="M83" s="1">
        <f>VLOOKUP(B83,'Election Results by State'!$B$3:$J$52,9,FALSE)</f>
        <v>195100.77777777778</v>
      </c>
      <c r="N83" s="12">
        <f t="shared" si="17"/>
        <v>58530</v>
      </c>
      <c r="O83" s="1">
        <f t="shared" si="18"/>
        <v>136571</v>
      </c>
      <c r="P83" s="1">
        <v>0</v>
      </c>
      <c r="Q83" s="1">
        <f t="shared" si="19"/>
        <v>195101</v>
      </c>
      <c r="R83" s="12">
        <f t="shared" si="20"/>
        <v>58530</v>
      </c>
      <c r="S83" s="1">
        <f t="shared" si="21"/>
        <v>3025</v>
      </c>
      <c r="T83" s="1">
        <f t="shared" si="22"/>
        <v>-5448</v>
      </c>
      <c r="U83" s="1">
        <f t="shared" si="23"/>
        <v>56107</v>
      </c>
    </row>
    <row r="84" spans="1:22" x14ac:dyDescent="0.2">
      <c r="A84" t="s">
        <v>110</v>
      </c>
      <c r="B84" t="s">
        <v>111</v>
      </c>
      <c r="C84" s="15" t="s">
        <v>143</v>
      </c>
      <c r="D84" s="1">
        <v>150967</v>
      </c>
      <c r="E84" s="1">
        <v>0</v>
      </c>
      <c r="F84" s="13">
        <f t="shared" si="14"/>
        <v>198340</v>
      </c>
      <c r="G84" s="1">
        <v>198340</v>
      </c>
      <c r="H84" s="15">
        <v>1</v>
      </c>
      <c r="I84">
        <v>0</v>
      </c>
      <c r="J84">
        <v>0</v>
      </c>
      <c r="K84" s="39">
        <f t="shared" si="15"/>
        <v>0.7</v>
      </c>
      <c r="L84" s="40">
        <f t="shared" si="16"/>
        <v>0.7</v>
      </c>
      <c r="M84" s="1">
        <f>VLOOKUP(B84,'Election Results by State'!$B$3:$J$52,9,FALSE)</f>
        <v>195100.77777777778</v>
      </c>
      <c r="N84" s="12">
        <f t="shared" si="17"/>
        <v>150967</v>
      </c>
      <c r="O84" s="1">
        <f t="shared" si="18"/>
        <v>198340</v>
      </c>
      <c r="P84" s="1">
        <v>0</v>
      </c>
      <c r="Q84" s="1">
        <f t="shared" si="19"/>
        <v>349307</v>
      </c>
      <c r="R84" s="12">
        <f t="shared" si="20"/>
        <v>0</v>
      </c>
      <c r="S84" s="1">
        <f t="shared" si="21"/>
        <v>198340</v>
      </c>
      <c r="T84" s="1">
        <f t="shared" si="22"/>
        <v>-198340</v>
      </c>
      <c r="U84" s="1">
        <f t="shared" si="23"/>
        <v>150967</v>
      </c>
    </row>
    <row r="85" spans="1:22" x14ac:dyDescent="0.2">
      <c r="A85" t="s">
        <v>110</v>
      </c>
      <c r="B85" t="s">
        <v>111</v>
      </c>
      <c r="C85" s="15" t="s">
        <v>126</v>
      </c>
      <c r="D85" s="1">
        <v>153187</v>
      </c>
      <c r="E85" s="1">
        <v>0</v>
      </c>
      <c r="F85" s="13">
        <f t="shared" si="14"/>
        <v>203995</v>
      </c>
      <c r="G85" s="1">
        <v>203995</v>
      </c>
      <c r="H85" s="15">
        <v>1</v>
      </c>
      <c r="I85">
        <v>0</v>
      </c>
      <c r="J85">
        <v>0</v>
      </c>
      <c r="K85" s="39">
        <f t="shared" si="15"/>
        <v>0.7</v>
      </c>
      <c r="L85" s="40">
        <f t="shared" si="16"/>
        <v>0.7</v>
      </c>
      <c r="M85" s="1">
        <f>VLOOKUP(B85,'Election Results by State'!$B$3:$J$52,9,FALSE)</f>
        <v>195100.77777777778</v>
      </c>
      <c r="N85" s="12">
        <f t="shared" si="17"/>
        <v>153187</v>
      </c>
      <c r="O85" s="1">
        <f t="shared" si="18"/>
        <v>203995</v>
      </c>
      <c r="P85" s="1">
        <v>0</v>
      </c>
      <c r="Q85" s="1">
        <f t="shared" si="19"/>
        <v>357182</v>
      </c>
      <c r="R85" s="12">
        <f t="shared" si="20"/>
        <v>0</v>
      </c>
      <c r="S85" s="1">
        <f t="shared" si="21"/>
        <v>203995</v>
      </c>
      <c r="T85" s="1">
        <f t="shared" si="22"/>
        <v>-203995</v>
      </c>
      <c r="U85" s="1">
        <f t="shared" si="23"/>
        <v>153187</v>
      </c>
    </row>
    <row r="86" spans="1:22" x14ac:dyDescent="0.2">
      <c r="A86" t="s">
        <v>112</v>
      </c>
      <c r="B86" t="s">
        <v>113</v>
      </c>
      <c r="C86" s="15" t="s">
        <v>124</v>
      </c>
      <c r="D86" s="1">
        <v>0</v>
      </c>
      <c r="E86" s="1">
        <v>0</v>
      </c>
      <c r="F86" s="13">
        <f t="shared" si="14"/>
        <v>0</v>
      </c>
      <c r="G86" s="1">
        <v>0</v>
      </c>
      <c r="H86" s="15">
        <v>0</v>
      </c>
      <c r="I86">
        <v>0</v>
      </c>
      <c r="J86">
        <v>0</v>
      </c>
      <c r="K86" s="39">
        <f t="shared" si="15"/>
        <v>0.7</v>
      </c>
      <c r="L86" s="40">
        <f t="shared" si="16"/>
        <v>0.7</v>
      </c>
      <c r="M86" s="1">
        <f>VLOOKUP(B86,'Election Results by State'!$B$3:$J$52,9,FALSE)</f>
        <v>228228.44444444444</v>
      </c>
      <c r="N86" s="12">
        <f t="shared" si="17"/>
        <v>0</v>
      </c>
      <c r="O86" s="1">
        <f t="shared" si="18"/>
        <v>0</v>
      </c>
      <c r="P86" s="1">
        <v>0</v>
      </c>
      <c r="Q86" s="1">
        <f t="shared" si="19"/>
        <v>0</v>
      </c>
      <c r="R86" s="12">
        <f t="shared" si="20"/>
        <v>0</v>
      </c>
      <c r="S86" s="1">
        <f t="shared" si="21"/>
        <v>0</v>
      </c>
      <c r="T86" s="1">
        <f t="shared" si="22"/>
        <v>0</v>
      </c>
      <c r="U86" s="1">
        <f t="shared" si="23"/>
        <v>0</v>
      </c>
    </row>
    <row r="87" spans="1:22" x14ac:dyDescent="0.2">
      <c r="A87" t="s">
        <v>114</v>
      </c>
      <c r="B87" t="s">
        <v>115</v>
      </c>
      <c r="C87" s="15" t="s">
        <v>124</v>
      </c>
      <c r="D87" s="1">
        <v>0</v>
      </c>
      <c r="E87" s="1">
        <v>0</v>
      </c>
      <c r="F87" s="13">
        <f t="shared" si="14"/>
        <v>0</v>
      </c>
      <c r="G87" s="1">
        <v>0</v>
      </c>
      <c r="H87" s="15">
        <v>0</v>
      </c>
      <c r="I87">
        <v>0</v>
      </c>
      <c r="J87">
        <v>0</v>
      </c>
      <c r="K87" s="39">
        <f t="shared" si="15"/>
        <v>0.7</v>
      </c>
      <c r="L87" s="40">
        <f t="shared" si="16"/>
        <v>0.7</v>
      </c>
      <c r="M87" s="1">
        <f>VLOOKUP(B87,'Election Results by State'!$B$3:$J$52,9,FALSE)</f>
        <v>151604.33333333334</v>
      </c>
      <c r="N87" s="12">
        <f t="shared" si="17"/>
        <v>0</v>
      </c>
      <c r="O87" s="1">
        <f t="shared" si="18"/>
        <v>0</v>
      </c>
      <c r="P87" s="1">
        <v>0</v>
      </c>
      <c r="Q87" s="1">
        <f t="shared" si="19"/>
        <v>0</v>
      </c>
      <c r="R87" s="12">
        <f t="shared" si="20"/>
        <v>0</v>
      </c>
      <c r="S87" s="1">
        <f t="shared" si="21"/>
        <v>0</v>
      </c>
      <c r="T87" s="1">
        <f t="shared" si="22"/>
        <v>0</v>
      </c>
      <c r="U87" s="1">
        <f t="shared" si="23"/>
        <v>0</v>
      </c>
    </row>
    <row r="88" spans="1:22" x14ac:dyDescent="0.2">
      <c r="A88" t="s">
        <v>116</v>
      </c>
      <c r="B88" t="s">
        <v>117</v>
      </c>
      <c r="C88" s="15" t="s">
        <v>126</v>
      </c>
      <c r="D88" s="1">
        <v>201367</v>
      </c>
      <c r="E88" s="1">
        <v>0</v>
      </c>
      <c r="F88" s="13">
        <f t="shared" si="14"/>
        <v>203557</v>
      </c>
      <c r="G88" s="1">
        <v>203557</v>
      </c>
      <c r="H88" s="15">
        <v>1</v>
      </c>
      <c r="I88">
        <v>0</v>
      </c>
      <c r="J88">
        <v>0</v>
      </c>
      <c r="K88" s="39">
        <f t="shared" si="15"/>
        <v>0.7</v>
      </c>
      <c r="L88" s="40">
        <f t="shared" si="16"/>
        <v>0.7</v>
      </c>
      <c r="M88" s="1">
        <f>VLOOKUP(B88,'Election Results by State'!$B$3:$J$52,9,FALSE)</f>
        <v>265693.71428571426</v>
      </c>
      <c r="N88" s="12">
        <f t="shared" si="17"/>
        <v>201367</v>
      </c>
      <c r="O88" s="1">
        <f t="shared" si="18"/>
        <v>203557</v>
      </c>
      <c r="P88" s="1">
        <v>0</v>
      </c>
      <c r="Q88" s="1">
        <f t="shared" si="19"/>
        <v>404924</v>
      </c>
      <c r="R88" s="12">
        <f t="shared" si="20"/>
        <v>0</v>
      </c>
      <c r="S88" s="1">
        <f t="shared" si="21"/>
        <v>203557</v>
      </c>
      <c r="T88" s="1">
        <f t="shared" si="22"/>
        <v>-203557</v>
      </c>
      <c r="U88" s="1">
        <f t="shared" si="23"/>
        <v>201367</v>
      </c>
    </row>
    <row r="89" spans="1:22" x14ac:dyDescent="0.2">
      <c r="A89" t="s">
        <v>118</v>
      </c>
      <c r="B89" t="s">
        <v>119</v>
      </c>
      <c r="C89" s="15" t="s">
        <v>124</v>
      </c>
      <c r="D89" s="1">
        <v>0</v>
      </c>
      <c r="E89" s="1">
        <v>0</v>
      </c>
      <c r="F89" s="13">
        <f t="shared" si="14"/>
        <v>0</v>
      </c>
      <c r="G89" s="1">
        <v>0</v>
      </c>
      <c r="H89" s="15">
        <v>0</v>
      </c>
      <c r="I89">
        <v>0</v>
      </c>
      <c r="J89">
        <v>0</v>
      </c>
      <c r="K89" s="39">
        <f t="shared" si="15"/>
        <v>0.7</v>
      </c>
      <c r="L89" s="40">
        <f t="shared" si="16"/>
        <v>0.7</v>
      </c>
      <c r="M89" s="1">
        <f>VLOOKUP(B89,'Election Results by State'!$B$3:$J$52,9,FALSE)</f>
        <v>196215</v>
      </c>
      <c r="N89" s="12">
        <f t="shared" si="17"/>
        <v>0</v>
      </c>
      <c r="O89" s="1">
        <f t="shared" si="18"/>
        <v>0</v>
      </c>
      <c r="P89" s="1">
        <v>0</v>
      </c>
      <c r="Q89" s="1">
        <f t="shared" si="19"/>
        <v>0</v>
      </c>
      <c r="R89" s="12">
        <f t="shared" si="20"/>
        <v>0</v>
      </c>
      <c r="S89" s="1">
        <f t="shared" si="21"/>
        <v>0</v>
      </c>
      <c r="T89" s="1">
        <f t="shared" si="22"/>
        <v>0</v>
      </c>
      <c r="U89" s="1">
        <f t="shared" si="23"/>
        <v>0</v>
      </c>
    </row>
    <row r="90" spans="1:22" x14ac:dyDescent="0.2">
      <c r="K90" s="39"/>
      <c r="L90" s="40"/>
    </row>
    <row r="91" spans="1:22" s="16" customFormat="1" x14ac:dyDescent="0.2">
      <c r="A91" s="16" t="s">
        <v>120</v>
      </c>
      <c r="C91" s="20"/>
      <c r="D91" s="18">
        <f>SUM(D3:D89)</f>
        <v>1630403</v>
      </c>
      <c r="E91" s="18">
        <f>SUM(E3:E89)</f>
        <v>4929367</v>
      </c>
      <c r="F91" s="18">
        <f t="shared" ref="F91:J91" si="24">SUM(F3:F89)</f>
        <v>3026177</v>
      </c>
      <c r="G91" s="18">
        <f t="shared" si="24"/>
        <v>7955544</v>
      </c>
      <c r="H91" s="20">
        <f>SUM(H3:H89)</f>
        <v>12</v>
      </c>
      <c r="I91" s="16">
        <f>SUM(I3:I89)</f>
        <v>46</v>
      </c>
      <c r="J91" s="16">
        <f t="shared" si="24"/>
        <v>0</v>
      </c>
      <c r="K91" s="44"/>
      <c r="L91" s="45"/>
      <c r="M91" s="18"/>
      <c r="N91" s="17"/>
      <c r="O91" s="18"/>
      <c r="P91" s="18"/>
      <c r="Q91" s="18"/>
      <c r="R91" s="17"/>
      <c r="S91" s="18"/>
      <c r="T91" s="18"/>
      <c r="U91" s="18"/>
      <c r="V91" s="20"/>
    </row>
    <row r="92" spans="1:22" x14ac:dyDescent="0.2">
      <c r="K92" s="39"/>
      <c r="L92" s="40"/>
    </row>
    <row r="93" spans="1:22" x14ac:dyDescent="0.2">
      <c r="A93" t="s">
        <v>165</v>
      </c>
      <c r="C93" s="40">
        <v>0.7</v>
      </c>
    </row>
    <row r="94" spans="1:22" x14ac:dyDescent="0.2">
      <c r="A94" t="s">
        <v>166</v>
      </c>
      <c r="C94" s="40">
        <f>C93</f>
        <v>0.7</v>
      </c>
    </row>
    <row r="95" spans="1:22" x14ac:dyDescent="0.2">
      <c r="K95" s="39"/>
      <c r="L95" s="40"/>
    </row>
    <row r="96" spans="1:22" x14ac:dyDescent="0.2">
      <c r="K96" s="39"/>
      <c r="L96" s="40"/>
    </row>
    <row r="97" spans="11:12" x14ac:dyDescent="0.2">
      <c r="K97" s="39"/>
      <c r="L97" s="40"/>
    </row>
  </sheetData>
  <autoFilter ref="A2:J89" xr:uid="{00000000-0009-0000-0000-000001000000}"/>
  <pageMargins left="0.7" right="0.7" top="0.75" bottom="0.75" header="0.3" footer="0.3"/>
  <ignoredErrors>
    <ignoredError sqref="F1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54"/>
  <sheetViews>
    <sheetView workbookViewId="0">
      <selection activeCell="F53" sqref="C4:F53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11.33203125" style="1" customWidth="1"/>
    <col min="4" max="4" width="12.1640625" style="1" bestFit="1" customWidth="1"/>
    <col min="5" max="5" width="11.83203125" style="1" bestFit="1" customWidth="1"/>
    <col min="6" max="6" width="11.5" style="1" bestFit="1" customWidth="1"/>
  </cols>
  <sheetData>
    <row r="3" spans="1:6" x14ac:dyDescent="0.2">
      <c r="A3" s="34" t="s">
        <v>5</v>
      </c>
      <c r="B3" s="34" t="s">
        <v>6</v>
      </c>
      <c r="C3" s="1" t="s">
        <v>167</v>
      </c>
      <c r="D3" s="1" t="s">
        <v>168</v>
      </c>
      <c r="E3" s="1" t="s">
        <v>169</v>
      </c>
      <c r="F3" s="1" t="s">
        <v>170</v>
      </c>
    </row>
    <row r="4" spans="1:6" x14ac:dyDescent="0.2">
      <c r="A4" t="s">
        <v>20</v>
      </c>
      <c r="B4" t="s">
        <v>21</v>
      </c>
      <c r="C4" s="1">
        <v>118665</v>
      </c>
      <c r="D4" s="1">
        <v>166300</v>
      </c>
      <c r="E4" s="1">
        <v>-170134</v>
      </c>
      <c r="F4" s="1">
        <v>278345</v>
      </c>
    </row>
    <row r="5" spans="1:6" x14ac:dyDescent="0.2">
      <c r="A5" t="s">
        <v>22</v>
      </c>
      <c r="B5" t="s">
        <v>23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t="s">
        <v>24</v>
      </c>
      <c r="B6" t="s">
        <v>25</v>
      </c>
      <c r="C6" s="1">
        <v>0</v>
      </c>
      <c r="D6" s="1">
        <v>203486</v>
      </c>
      <c r="E6" s="1">
        <v>-203486</v>
      </c>
      <c r="F6" s="1">
        <v>152201</v>
      </c>
    </row>
    <row r="7" spans="1:6" x14ac:dyDescent="0.2">
      <c r="A7" t="s">
        <v>26</v>
      </c>
      <c r="B7" t="s">
        <v>27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t="s">
        <v>28</v>
      </c>
      <c r="B8" t="s">
        <v>29</v>
      </c>
      <c r="C8" s="1">
        <v>315586</v>
      </c>
      <c r="D8" s="1">
        <v>269025</v>
      </c>
      <c r="E8" s="1">
        <v>-201087</v>
      </c>
      <c r="F8" s="1">
        <v>513244</v>
      </c>
    </row>
    <row r="9" spans="1:6" x14ac:dyDescent="0.2">
      <c r="A9" t="s">
        <v>30</v>
      </c>
      <c r="B9" t="s">
        <v>31</v>
      </c>
      <c r="C9" s="1">
        <v>58999</v>
      </c>
      <c r="D9" s="1">
        <v>8218</v>
      </c>
      <c r="E9" s="1">
        <v>-32825</v>
      </c>
      <c r="F9" s="1">
        <v>34392</v>
      </c>
    </row>
    <row r="10" spans="1:6" x14ac:dyDescent="0.2">
      <c r="A10" t="s">
        <v>32</v>
      </c>
      <c r="B10" t="s">
        <v>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t="s">
        <v>34</v>
      </c>
      <c r="B11" t="s">
        <v>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t="s">
        <v>36</v>
      </c>
      <c r="B12" t="s">
        <v>37</v>
      </c>
      <c r="C12" s="1">
        <v>268590</v>
      </c>
      <c r="D12" s="1">
        <v>716107</v>
      </c>
      <c r="E12" s="1">
        <v>-180087</v>
      </c>
      <c r="F12" s="1">
        <v>929062</v>
      </c>
    </row>
    <row r="13" spans="1:6" x14ac:dyDescent="0.2">
      <c r="A13" t="s">
        <v>38</v>
      </c>
      <c r="B13" t="s">
        <v>39</v>
      </c>
      <c r="C13" s="1">
        <v>52449</v>
      </c>
      <c r="D13" s="1">
        <v>0</v>
      </c>
      <c r="E13" s="1">
        <v>0</v>
      </c>
      <c r="F13" s="1">
        <v>52449</v>
      </c>
    </row>
    <row r="14" spans="1:6" x14ac:dyDescent="0.2">
      <c r="A14" t="s">
        <v>40</v>
      </c>
      <c r="B14" t="s">
        <v>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">
      <c r="A15" t="s">
        <v>42</v>
      </c>
      <c r="B15" t="s">
        <v>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">
      <c r="A16" t="s">
        <v>44</v>
      </c>
      <c r="B16" t="s">
        <v>45</v>
      </c>
      <c r="C16" s="1">
        <v>67407</v>
      </c>
      <c r="D16" s="1">
        <v>0</v>
      </c>
      <c r="E16" s="1">
        <v>-7</v>
      </c>
      <c r="F16" s="1">
        <v>67400</v>
      </c>
    </row>
    <row r="17" spans="1:6" x14ac:dyDescent="0.2">
      <c r="A17" t="s">
        <v>46</v>
      </c>
      <c r="B17" t="s">
        <v>47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">
      <c r="A18" t="s">
        <v>48</v>
      </c>
      <c r="B18" t="s">
        <v>49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">
      <c r="A19" t="s">
        <v>50</v>
      </c>
      <c r="B19" t="s">
        <v>51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">
      <c r="A20" t="s">
        <v>52</v>
      </c>
      <c r="B20" t="s">
        <v>53</v>
      </c>
      <c r="C20" s="1">
        <v>68042</v>
      </c>
      <c r="D20" s="1">
        <v>0</v>
      </c>
      <c r="E20" s="1">
        <v>-27015</v>
      </c>
      <c r="F20" s="1">
        <v>41027</v>
      </c>
    </row>
    <row r="21" spans="1:6" x14ac:dyDescent="0.2">
      <c r="A21" t="s">
        <v>54</v>
      </c>
      <c r="B21" t="s">
        <v>55</v>
      </c>
      <c r="C21" s="1">
        <v>0</v>
      </c>
      <c r="D21" s="1">
        <v>114306</v>
      </c>
      <c r="E21" s="1">
        <v>-114306</v>
      </c>
      <c r="F21" s="1">
        <v>94658</v>
      </c>
    </row>
    <row r="22" spans="1:6" x14ac:dyDescent="0.2">
      <c r="A22" t="s">
        <v>56</v>
      </c>
      <c r="B22" t="s">
        <v>57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">
      <c r="A23" t="s">
        <v>58</v>
      </c>
      <c r="B23" t="s">
        <v>59</v>
      </c>
      <c r="C23" s="1">
        <v>140119</v>
      </c>
      <c r="D23" s="1">
        <v>0</v>
      </c>
      <c r="E23" s="1">
        <v>-38356</v>
      </c>
      <c r="F23" s="1">
        <v>101763</v>
      </c>
    </row>
    <row r="24" spans="1:6" x14ac:dyDescent="0.2">
      <c r="A24" t="s">
        <v>60</v>
      </c>
      <c r="B24" t="s">
        <v>61</v>
      </c>
      <c r="C24" s="1">
        <v>481293</v>
      </c>
      <c r="D24" s="1">
        <v>0</v>
      </c>
      <c r="E24" s="1">
        <v>-356254</v>
      </c>
      <c r="F24" s="1">
        <v>125039</v>
      </c>
    </row>
    <row r="25" spans="1:6" x14ac:dyDescent="0.2">
      <c r="A25" t="s">
        <v>62</v>
      </c>
      <c r="B25" t="s">
        <v>63</v>
      </c>
      <c r="C25" s="1">
        <v>144242</v>
      </c>
      <c r="D25" s="1">
        <v>28310</v>
      </c>
      <c r="E25" s="1">
        <v>-24937</v>
      </c>
      <c r="F25" s="1">
        <v>147615</v>
      </c>
    </row>
    <row r="26" spans="1:6" x14ac:dyDescent="0.2">
      <c r="A26" t="s">
        <v>64</v>
      </c>
      <c r="B26" t="s">
        <v>65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">
      <c r="A27" t="s">
        <v>66</v>
      </c>
      <c r="B27" t="s">
        <v>67</v>
      </c>
      <c r="C27" s="1">
        <v>0</v>
      </c>
      <c r="D27" s="1">
        <v>161480</v>
      </c>
      <c r="E27" s="1">
        <v>-161480</v>
      </c>
      <c r="F27" s="1">
        <v>125421</v>
      </c>
    </row>
    <row r="28" spans="1:6" x14ac:dyDescent="0.2">
      <c r="A28" t="s">
        <v>68</v>
      </c>
      <c r="B28" t="s">
        <v>69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">
      <c r="A29" t="s">
        <v>70</v>
      </c>
      <c r="B29" t="s">
        <v>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">
      <c r="A30" t="s">
        <v>72</v>
      </c>
      <c r="B30" t="s">
        <v>73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">
      <c r="A31" t="s">
        <v>74</v>
      </c>
      <c r="B31" t="s">
        <v>75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">
      <c r="A32" t="s">
        <v>76</v>
      </c>
      <c r="B32" t="s">
        <v>77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">
      <c r="A33" t="s">
        <v>78</v>
      </c>
      <c r="B33" t="s">
        <v>79</v>
      </c>
      <c r="C33" s="1">
        <v>104042</v>
      </c>
      <c r="D33" s="1">
        <v>12392</v>
      </c>
      <c r="E33" s="1">
        <v>0</v>
      </c>
      <c r="F33" s="1">
        <v>116434</v>
      </c>
    </row>
    <row r="34" spans="1:6" x14ac:dyDescent="0.2">
      <c r="A34" t="s">
        <v>80</v>
      </c>
      <c r="B34" t="s">
        <v>81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">
      <c r="A35" t="s">
        <v>82</v>
      </c>
      <c r="B35" t="s">
        <v>83</v>
      </c>
      <c r="C35" s="1">
        <v>269510</v>
      </c>
      <c r="D35" s="1">
        <v>84045</v>
      </c>
      <c r="E35" s="1">
        <v>-257232</v>
      </c>
      <c r="F35" s="1">
        <v>96323</v>
      </c>
    </row>
    <row r="36" spans="1:6" x14ac:dyDescent="0.2">
      <c r="A36" t="s">
        <v>84</v>
      </c>
      <c r="B36" t="s">
        <v>85</v>
      </c>
      <c r="C36" s="1">
        <v>42884</v>
      </c>
      <c r="D36" s="1">
        <v>17552</v>
      </c>
      <c r="E36" s="1">
        <v>0</v>
      </c>
      <c r="F36" s="1">
        <v>60436</v>
      </c>
    </row>
    <row r="37" spans="1:6" x14ac:dyDescent="0.2">
      <c r="A37" t="s">
        <v>86</v>
      </c>
      <c r="B37" t="s">
        <v>87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">
      <c r="A38" t="s">
        <v>88</v>
      </c>
      <c r="B38" t="s">
        <v>89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">
      <c r="A39" t="s">
        <v>90</v>
      </c>
      <c r="B39" t="s">
        <v>91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">
      <c r="A40" t="s">
        <v>92</v>
      </c>
      <c r="B40" t="s">
        <v>93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">
      <c r="A41" t="s">
        <v>94</v>
      </c>
      <c r="B41" t="s">
        <v>95</v>
      </c>
      <c r="C41" s="1">
        <v>128169</v>
      </c>
      <c r="D41" s="1">
        <v>0</v>
      </c>
      <c r="E41" s="1">
        <v>-18338</v>
      </c>
      <c r="F41" s="1">
        <v>109831</v>
      </c>
    </row>
    <row r="42" spans="1:6" x14ac:dyDescent="0.2">
      <c r="A42" t="s">
        <v>96</v>
      </c>
      <c r="B42" t="s">
        <v>97</v>
      </c>
      <c r="C42" s="1">
        <v>60135</v>
      </c>
      <c r="D42" s="1">
        <v>0</v>
      </c>
      <c r="E42" s="1">
        <v>-52729</v>
      </c>
      <c r="F42" s="1">
        <v>7406</v>
      </c>
    </row>
    <row r="43" spans="1:6" x14ac:dyDescent="0.2">
      <c r="A43" t="s">
        <v>98</v>
      </c>
      <c r="B43" t="s">
        <v>99</v>
      </c>
      <c r="C43" s="1">
        <v>22548</v>
      </c>
      <c r="D43" s="1">
        <v>371363</v>
      </c>
      <c r="E43" s="1">
        <v>-371363</v>
      </c>
      <c r="F43" s="1">
        <v>250196</v>
      </c>
    </row>
    <row r="44" spans="1:6" x14ac:dyDescent="0.2">
      <c r="A44" t="s">
        <v>100</v>
      </c>
      <c r="B44" t="s">
        <v>101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">
      <c r="A45" t="s">
        <v>102</v>
      </c>
      <c r="B45" t="s">
        <v>103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2">
      <c r="A46" t="s">
        <v>104</v>
      </c>
      <c r="B46" t="s">
        <v>105</v>
      </c>
      <c r="C46" s="1">
        <v>210848</v>
      </c>
      <c r="D46" s="1">
        <v>178939</v>
      </c>
      <c r="E46" s="1">
        <v>-205201</v>
      </c>
      <c r="F46" s="1">
        <v>291854</v>
      </c>
    </row>
    <row r="47" spans="1:6" x14ac:dyDescent="0.2">
      <c r="A47" t="s">
        <v>106</v>
      </c>
      <c r="B47" t="s">
        <v>107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">
      <c r="A48" t="s">
        <v>108</v>
      </c>
      <c r="B48" t="s">
        <v>109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">
      <c r="A49" t="s">
        <v>110</v>
      </c>
      <c r="B49" t="s">
        <v>111</v>
      </c>
      <c r="C49" s="1">
        <v>58530</v>
      </c>
      <c r="D49" s="1">
        <v>405360</v>
      </c>
      <c r="E49" s="1">
        <v>-407783</v>
      </c>
      <c r="F49" s="1">
        <v>360261</v>
      </c>
    </row>
    <row r="50" spans="1:6" x14ac:dyDescent="0.2">
      <c r="A50" t="s">
        <v>112</v>
      </c>
      <c r="B50" t="s">
        <v>113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">
      <c r="A51" t="s">
        <v>114</v>
      </c>
      <c r="B51" t="s">
        <v>115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">
      <c r="A52" t="s">
        <v>116</v>
      </c>
      <c r="B52" t="s">
        <v>117</v>
      </c>
      <c r="C52" s="1">
        <v>0</v>
      </c>
      <c r="D52" s="1">
        <v>203557</v>
      </c>
      <c r="E52" s="1">
        <v>-203557</v>
      </c>
      <c r="F52" s="1">
        <v>201367</v>
      </c>
    </row>
    <row r="53" spans="1:6" x14ac:dyDescent="0.2">
      <c r="A53" t="s">
        <v>118</v>
      </c>
      <c r="B53" t="s">
        <v>119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2">
      <c r="A54" t="s">
        <v>154</v>
      </c>
      <c r="C54" s="1">
        <v>2612058</v>
      </c>
      <c r="D54" s="1">
        <v>2940440</v>
      </c>
      <c r="E54" s="1">
        <v>-3026177</v>
      </c>
      <c r="F54" s="1">
        <v>4156724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3BCD-390D-6F4D-A571-D9BF0C08E0F3}">
  <dimension ref="A1:L51"/>
  <sheetViews>
    <sheetView workbookViewId="0">
      <selection sqref="A1:XFD1048576"/>
    </sheetView>
  </sheetViews>
  <sheetFormatPr baseColWidth="10" defaultRowHeight="16" x14ac:dyDescent="0.2"/>
  <cols>
    <col min="11" max="12" width="10.83203125" style="60"/>
  </cols>
  <sheetData>
    <row r="1" spans="1:12" x14ac:dyDescent="0.2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s="60" t="s">
        <v>181</v>
      </c>
      <c r="L1" s="60" t="s">
        <v>182</v>
      </c>
    </row>
    <row r="2" spans="1:12" x14ac:dyDescent="0.2">
      <c r="A2" t="s">
        <v>20</v>
      </c>
      <c r="B2" t="s">
        <v>21</v>
      </c>
      <c r="C2">
        <v>746166</v>
      </c>
      <c r="D2">
        <v>668346</v>
      </c>
      <c r="E2">
        <v>-159529</v>
      </c>
      <c r="F2">
        <v>1418497</v>
      </c>
      <c r="G2">
        <v>5</v>
      </c>
      <c r="H2">
        <v>2</v>
      </c>
      <c r="I2">
        <v>0</v>
      </c>
      <c r="J2">
        <v>7</v>
      </c>
      <c r="K2" s="60">
        <v>0.52750771997692492</v>
      </c>
      <c r="L2" s="60">
        <v>0.7142857142857143</v>
      </c>
    </row>
    <row r="3" spans="1:12" x14ac:dyDescent="0.2">
      <c r="A3" t="s">
        <v>22</v>
      </c>
      <c r="B3" t="s">
        <v>23</v>
      </c>
      <c r="C3">
        <v>132743</v>
      </c>
      <c r="D3">
        <v>93879</v>
      </c>
      <c r="E3">
        <v>8023</v>
      </c>
      <c r="F3">
        <v>234645</v>
      </c>
      <c r="G3">
        <v>1</v>
      </c>
      <c r="H3">
        <v>0</v>
      </c>
      <c r="I3">
        <v>0</v>
      </c>
      <c r="J3">
        <v>1</v>
      </c>
      <c r="K3" s="60">
        <v>0.58574630883144618</v>
      </c>
      <c r="L3" s="60">
        <v>1</v>
      </c>
    </row>
    <row r="4" spans="1:12" x14ac:dyDescent="0.2">
      <c r="A4" t="s">
        <v>24</v>
      </c>
      <c r="B4" t="s">
        <v>25</v>
      </c>
      <c r="C4">
        <v>771246</v>
      </c>
      <c r="D4">
        <v>830745</v>
      </c>
      <c r="E4">
        <v>-108841</v>
      </c>
      <c r="F4">
        <v>1645351</v>
      </c>
      <c r="G4">
        <v>4</v>
      </c>
      <c r="H4">
        <v>4</v>
      </c>
      <c r="I4">
        <v>0</v>
      </c>
      <c r="J4">
        <v>8</v>
      </c>
      <c r="K4" s="60">
        <v>0.4814296709532076</v>
      </c>
      <c r="L4" s="60">
        <v>0.5</v>
      </c>
    </row>
    <row r="5" spans="1:12" x14ac:dyDescent="0.2">
      <c r="A5" t="s">
        <v>26</v>
      </c>
      <c r="B5" t="s">
        <v>27</v>
      </c>
      <c r="C5">
        <v>306442</v>
      </c>
      <c r="D5">
        <v>456569</v>
      </c>
      <c r="E5">
        <v>0</v>
      </c>
      <c r="F5">
        <v>763011</v>
      </c>
      <c r="G5">
        <v>1</v>
      </c>
      <c r="H5">
        <v>3</v>
      </c>
      <c r="I5">
        <v>0</v>
      </c>
      <c r="J5">
        <v>4</v>
      </c>
      <c r="K5" s="60">
        <v>0.40162199496468598</v>
      </c>
      <c r="L5" s="60">
        <v>0.25</v>
      </c>
    </row>
    <row r="6" spans="1:12" x14ac:dyDescent="0.2">
      <c r="A6" t="s">
        <v>28</v>
      </c>
      <c r="B6" t="s">
        <v>29</v>
      </c>
      <c r="C6">
        <v>3629984</v>
      </c>
      <c r="D6">
        <v>4989189</v>
      </c>
      <c r="E6">
        <v>60134</v>
      </c>
      <c r="F6">
        <v>8809027</v>
      </c>
      <c r="G6">
        <v>19</v>
      </c>
      <c r="H6">
        <v>34</v>
      </c>
      <c r="I6">
        <v>0</v>
      </c>
      <c r="J6">
        <v>53</v>
      </c>
      <c r="K6" s="60">
        <v>0.42115223815556319</v>
      </c>
      <c r="L6" s="60">
        <v>0.35849056603773582</v>
      </c>
    </row>
    <row r="7" spans="1:12" x14ac:dyDescent="0.2">
      <c r="A7" t="s">
        <v>30</v>
      </c>
      <c r="B7" t="s">
        <v>31</v>
      </c>
      <c r="C7">
        <v>682857</v>
      </c>
      <c r="D7">
        <v>841120</v>
      </c>
      <c r="E7">
        <v>49323</v>
      </c>
      <c r="F7">
        <v>1573300</v>
      </c>
      <c r="G7">
        <v>3</v>
      </c>
      <c r="H7">
        <v>4</v>
      </c>
      <c r="I7">
        <v>0</v>
      </c>
      <c r="J7">
        <v>7</v>
      </c>
      <c r="K7" s="60">
        <v>0.44807565993450033</v>
      </c>
      <c r="L7" s="60">
        <v>0.42857142857142855</v>
      </c>
    </row>
    <row r="8" spans="1:12" x14ac:dyDescent="0.2">
      <c r="A8" t="s">
        <v>32</v>
      </c>
      <c r="B8" t="s">
        <v>33</v>
      </c>
      <c r="C8">
        <v>419895</v>
      </c>
      <c r="D8">
        <v>648653</v>
      </c>
      <c r="E8">
        <v>6191</v>
      </c>
      <c r="F8">
        <v>1074739</v>
      </c>
      <c r="G8">
        <v>1</v>
      </c>
      <c r="H8">
        <v>4</v>
      </c>
      <c r="I8">
        <v>0</v>
      </c>
      <c r="J8">
        <v>5</v>
      </c>
      <c r="K8" s="60">
        <v>0.39295848197741234</v>
      </c>
      <c r="L8" s="60">
        <v>0.2</v>
      </c>
    </row>
    <row r="9" spans="1:12" x14ac:dyDescent="0.2">
      <c r="A9" t="s">
        <v>34</v>
      </c>
      <c r="B9" t="s">
        <v>35</v>
      </c>
      <c r="C9">
        <v>143897</v>
      </c>
      <c r="D9">
        <v>97565</v>
      </c>
      <c r="E9">
        <v>10232</v>
      </c>
      <c r="F9">
        <v>251694</v>
      </c>
      <c r="G9">
        <v>1</v>
      </c>
      <c r="H9">
        <v>0</v>
      </c>
      <c r="I9">
        <v>0</v>
      </c>
      <c r="J9">
        <v>1</v>
      </c>
      <c r="K9" s="60">
        <v>0.5959405620760202</v>
      </c>
      <c r="L9" s="60">
        <v>1</v>
      </c>
    </row>
    <row r="10" spans="1:12" x14ac:dyDescent="0.2">
      <c r="A10" t="s">
        <v>36</v>
      </c>
      <c r="B10" t="s">
        <v>37</v>
      </c>
      <c r="C10">
        <v>2451423</v>
      </c>
      <c r="D10">
        <v>2316075</v>
      </c>
      <c r="E10">
        <v>-110946</v>
      </c>
      <c r="F10">
        <v>4781004</v>
      </c>
      <c r="G10">
        <v>16</v>
      </c>
      <c r="H10">
        <v>9</v>
      </c>
      <c r="I10">
        <v>0</v>
      </c>
      <c r="J10">
        <v>25</v>
      </c>
      <c r="K10" s="60">
        <v>0.51419486699312722</v>
      </c>
      <c r="L10" s="60">
        <v>0.64</v>
      </c>
    </row>
    <row r="11" spans="1:12" x14ac:dyDescent="0.2">
      <c r="A11" t="s">
        <v>38</v>
      </c>
      <c r="B11" t="s">
        <v>39</v>
      </c>
      <c r="C11">
        <v>1190497</v>
      </c>
      <c r="D11">
        <v>932143</v>
      </c>
      <c r="E11">
        <v>0</v>
      </c>
      <c r="F11">
        <v>2122640</v>
      </c>
      <c r="G11">
        <v>7</v>
      </c>
      <c r="H11">
        <v>6</v>
      </c>
      <c r="I11">
        <v>0</v>
      </c>
      <c r="J11">
        <v>13</v>
      </c>
      <c r="K11" s="60">
        <v>0.5608567632759206</v>
      </c>
      <c r="L11" s="60">
        <v>0.53846153846153844</v>
      </c>
    </row>
    <row r="12" spans="1:12" x14ac:dyDescent="0.2">
      <c r="A12" t="s">
        <v>40</v>
      </c>
      <c r="B12" t="s">
        <v>41</v>
      </c>
      <c r="C12">
        <v>118134</v>
      </c>
      <c r="D12">
        <v>219810</v>
      </c>
      <c r="E12">
        <v>0</v>
      </c>
      <c r="F12">
        <v>337944</v>
      </c>
      <c r="G12">
        <v>0</v>
      </c>
      <c r="H12">
        <v>2</v>
      </c>
      <c r="I12">
        <v>0</v>
      </c>
      <c r="J12">
        <v>2</v>
      </c>
      <c r="K12" s="60">
        <v>0.3495667921312407</v>
      </c>
      <c r="L12" s="60">
        <v>0</v>
      </c>
    </row>
    <row r="13" spans="1:12" x14ac:dyDescent="0.2">
      <c r="A13" t="s">
        <v>42</v>
      </c>
      <c r="B13" t="s">
        <v>43</v>
      </c>
      <c r="C13">
        <v>248105</v>
      </c>
      <c r="D13">
        <v>177376</v>
      </c>
      <c r="E13">
        <v>19825</v>
      </c>
      <c r="F13">
        <v>445306</v>
      </c>
      <c r="G13">
        <v>2</v>
      </c>
      <c r="H13">
        <v>0</v>
      </c>
      <c r="I13">
        <v>0</v>
      </c>
      <c r="J13">
        <v>2</v>
      </c>
      <c r="K13" s="60">
        <v>0.58311651989160507</v>
      </c>
      <c r="L13" s="60">
        <v>1</v>
      </c>
    </row>
    <row r="14" spans="1:12" x14ac:dyDescent="0.2">
      <c r="A14" t="s">
        <v>44</v>
      </c>
      <c r="B14" t="s">
        <v>45</v>
      </c>
      <c r="C14">
        <v>1509933</v>
      </c>
      <c r="D14">
        <v>1986431</v>
      </c>
      <c r="E14">
        <v>23617</v>
      </c>
      <c r="F14">
        <v>3519981</v>
      </c>
      <c r="G14">
        <v>8</v>
      </c>
      <c r="H14">
        <v>11</v>
      </c>
      <c r="I14">
        <v>0</v>
      </c>
      <c r="J14">
        <v>19</v>
      </c>
      <c r="K14" s="60">
        <v>0.43185806740945737</v>
      </c>
      <c r="L14" s="60">
        <v>0.42105263157894735</v>
      </c>
    </row>
    <row r="15" spans="1:12" x14ac:dyDescent="0.2">
      <c r="A15" t="s">
        <v>46</v>
      </c>
      <c r="B15" t="s">
        <v>47</v>
      </c>
      <c r="C15">
        <v>831818</v>
      </c>
      <c r="D15">
        <v>812496</v>
      </c>
      <c r="E15">
        <v>22608</v>
      </c>
      <c r="F15">
        <v>1666922</v>
      </c>
      <c r="G15">
        <v>4</v>
      </c>
      <c r="H15">
        <v>5</v>
      </c>
      <c r="I15">
        <v>0</v>
      </c>
      <c r="J15">
        <v>9</v>
      </c>
      <c r="K15" s="60">
        <v>0.50587539849444818</v>
      </c>
      <c r="L15" s="60">
        <v>0.44444444444444442</v>
      </c>
    </row>
    <row r="16" spans="1:12" x14ac:dyDescent="0.2">
      <c r="A16" t="s">
        <v>48</v>
      </c>
      <c r="B16" t="s">
        <v>49</v>
      </c>
      <c r="C16">
        <v>522388</v>
      </c>
      <c r="D16">
        <v>492937</v>
      </c>
      <c r="E16">
        <v>17656</v>
      </c>
      <c r="F16">
        <v>1032981</v>
      </c>
      <c r="G16">
        <v>2</v>
      </c>
      <c r="H16">
        <v>3</v>
      </c>
      <c r="I16">
        <v>0</v>
      </c>
      <c r="J16">
        <v>5</v>
      </c>
      <c r="K16" s="60">
        <v>0.5145032378794967</v>
      </c>
      <c r="L16" s="60">
        <v>0.4</v>
      </c>
    </row>
    <row r="17" spans="1:12" x14ac:dyDescent="0.2">
      <c r="A17" t="s">
        <v>50</v>
      </c>
      <c r="B17" t="s">
        <v>51</v>
      </c>
      <c r="C17">
        <v>459267</v>
      </c>
      <c r="D17">
        <v>369191</v>
      </c>
      <c r="E17">
        <v>16669</v>
      </c>
      <c r="F17">
        <v>845127</v>
      </c>
      <c r="G17">
        <v>2</v>
      </c>
      <c r="H17">
        <v>2</v>
      </c>
      <c r="I17">
        <v>0</v>
      </c>
      <c r="J17">
        <v>4</v>
      </c>
      <c r="K17" s="60">
        <v>0.55436364909265168</v>
      </c>
      <c r="L17" s="60">
        <v>0.5</v>
      </c>
    </row>
    <row r="18" spans="1:12" x14ac:dyDescent="0.2">
      <c r="A18" t="s">
        <v>52</v>
      </c>
      <c r="B18" t="s">
        <v>53</v>
      </c>
      <c r="C18">
        <v>679822</v>
      </c>
      <c r="D18">
        <v>601723</v>
      </c>
      <c r="E18">
        <v>13008</v>
      </c>
      <c r="F18">
        <v>1294553</v>
      </c>
      <c r="G18">
        <v>4</v>
      </c>
      <c r="H18">
        <v>2</v>
      </c>
      <c r="I18">
        <v>0</v>
      </c>
      <c r="J18">
        <v>6</v>
      </c>
      <c r="K18" s="60">
        <v>0.53047064285686418</v>
      </c>
      <c r="L18" s="60">
        <v>0.66666666666666663</v>
      </c>
    </row>
    <row r="19" spans="1:12" x14ac:dyDescent="0.2">
      <c r="A19" t="s">
        <v>54</v>
      </c>
      <c r="B19" t="s">
        <v>55</v>
      </c>
      <c r="C19">
        <v>579702</v>
      </c>
      <c r="D19">
        <v>423585</v>
      </c>
      <c r="E19">
        <v>-87272</v>
      </c>
      <c r="F19">
        <v>1010673</v>
      </c>
      <c r="G19">
        <v>4</v>
      </c>
      <c r="H19">
        <v>3</v>
      </c>
      <c r="I19">
        <v>0</v>
      </c>
      <c r="J19">
        <v>7</v>
      </c>
      <c r="K19" s="60">
        <v>0.57780276232025329</v>
      </c>
      <c r="L19" s="60">
        <v>0.5714285714285714</v>
      </c>
    </row>
    <row r="20" spans="1:12" x14ac:dyDescent="0.2">
      <c r="A20" t="s">
        <v>56</v>
      </c>
      <c r="B20" t="s">
        <v>57</v>
      </c>
      <c r="C20">
        <v>163165</v>
      </c>
      <c r="D20">
        <v>350721</v>
      </c>
      <c r="E20">
        <v>22029</v>
      </c>
      <c r="F20">
        <v>535915</v>
      </c>
      <c r="G20">
        <v>0</v>
      </c>
      <c r="H20">
        <v>2</v>
      </c>
      <c r="I20">
        <v>0</v>
      </c>
      <c r="J20">
        <v>2</v>
      </c>
      <c r="K20" s="60">
        <v>0.31751205520290493</v>
      </c>
      <c r="L20" s="60">
        <v>0</v>
      </c>
    </row>
    <row r="21" spans="1:12" x14ac:dyDescent="0.2">
      <c r="A21" t="s">
        <v>58</v>
      </c>
      <c r="B21" t="s">
        <v>59</v>
      </c>
      <c r="C21">
        <v>686981</v>
      </c>
      <c r="D21">
        <v>1099441</v>
      </c>
      <c r="E21">
        <v>16543</v>
      </c>
      <c r="F21">
        <v>1802965</v>
      </c>
      <c r="G21">
        <v>2</v>
      </c>
      <c r="H21">
        <v>6</v>
      </c>
      <c r="I21">
        <v>0</v>
      </c>
      <c r="J21">
        <v>8</v>
      </c>
      <c r="K21" s="60">
        <v>0.38455695238862936</v>
      </c>
      <c r="L21" s="60">
        <v>0.25</v>
      </c>
    </row>
    <row r="22" spans="1:12" x14ac:dyDescent="0.2">
      <c r="A22" t="s">
        <v>60</v>
      </c>
      <c r="B22" t="s">
        <v>61</v>
      </c>
      <c r="C22">
        <v>679843</v>
      </c>
      <c r="D22">
        <v>1632307</v>
      </c>
      <c r="E22">
        <v>56724</v>
      </c>
      <c r="F22">
        <v>2368874</v>
      </c>
      <c r="G22">
        <v>0</v>
      </c>
      <c r="H22">
        <v>10</v>
      </c>
      <c r="I22">
        <v>0</v>
      </c>
      <c r="J22">
        <v>10</v>
      </c>
      <c r="K22" s="60">
        <v>0.29403066410051248</v>
      </c>
      <c r="L22" s="60">
        <v>0</v>
      </c>
    </row>
    <row r="23" spans="1:12" x14ac:dyDescent="0.2">
      <c r="A23" t="s">
        <v>62</v>
      </c>
      <c r="B23" t="s">
        <v>63</v>
      </c>
      <c r="C23">
        <v>1769107</v>
      </c>
      <c r="D23">
        <v>1951795</v>
      </c>
      <c r="E23">
        <v>73139</v>
      </c>
      <c r="F23">
        <v>3794041</v>
      </c>
      <c r="G23">
        <v>9</v>
      </c>
      <c r="H23">
        <v>6</v>
      </c>
      <c r="I23">
        <v>0</v>
      </c>
      <c r="J23">
        <v>15</v>
      </c>
      <c r="K23" s="60">
        <v>0.47545111373532545</v>
      </c>
      <c r="L23" s="60">
        <v>0.6</v>
      </c>
    </row>
    <row r="24" spans="1:12" x14ac:dyDescent="0.2">
      <c r="A24" t="s">
        <v>64</v>
      </c>
      <c r="B24" t="s">
        <v>65</v>
      </c>
      <c r="C24">
        <v>924636</v>
      </c>
      <c r="D24">
        <v>1152621</v>
      </c>
      <c r="E24">
        <v>101717</v>
      </c>
      <c r="F24">
        <v>2178974</v>
      </c>
      <c r="G24">
        <v>3</v>
      </c>
      <c r="H24">
        <v>5</v>
      </c>
      <c r="I24">
        <v>0</v>
      </c>
      <c r="J24">
        <v>8</v>
      </c>
      <c r="K24" s="60">
        <v>0.44512354513668745</v>
      </c>
      <c r="L24" s="60">
        <v>0.375</v>
      </c>
    </row>
    <row r="25" spans="1:12" x14ac:dyDescent="0.2">
      <c r="A25" t="s">
        <v>66</v>
      </c>
      <c r="B25" t="s">
        <v>67</v>
      </c>
      <c r="C25">
        <v>304308</v>
      </c>
      <c r="D25">
        <v>421810</v>
      </c>
      <c r="E25">
        <v>-125421</v>
      </c>
      <c r="F25">
        <v>726118</v>
      </c>
      <c r="G25">
        <v>2</v>
      </c>
      <c r="H25">
        <v>2</v>
      </c>
      <c r="I25">
        <v>0</v>
      </c>
      <c r="J25">
        <v>4</v>
      </c>
      <c r="K25" s="60">
        <v>0.41908890841433488</v>
      </c>
      <c r="L25" s="60">
        <v>0.5</v>
      </c>
    </row>
    <row r="26" spans="1:12" x14ac:dyDescent="0.2">
      <c r="A26" t="s">
        <v>68</v>
      </c>
      <c r="B26" t="s">
        <v>69</v>
      </c>
      <c r="C26">
        <v>1049346</v>
      </c>
      <c r="D26">
        <v>992258</v>
      </c>
      <c r="E26">
        <v>55718</v>
      </c>
      <c r="F26">
        <v>2097322</v>
      </c>
      <c r="G26">
        <v>5</v>
      </c>
      <c r="H26">
        <v>4</v>
      </c>
      <c r="I26">
        <v>0</v>
      </c>
      <c r="J26">
        <v>9</v>
      </c>
      <c r="K26" s="60">
        <v>0.51398116383000814</v>
      </c>
      <c r="L26" s="60">
        <v>0.55555555555555558</v>
      </c>
    </row>
    <row r="27" spans="1:12" x14ac:dyDescent="0.2">
      <c r="A27" t="s">
        <v>70</v>
      </c>
      <c r="B27" t="s">
        <v>71</v>
      </c>
      <c r="C27">
        <v>239124</v>
      </c>
      <c r="D27">
        <v>158916</v>
      </c>
      <c r="E27">
        <v>8085</v>
      </c>
      <c r="F27">
        <v>406125</v>
      </c>
      <c r="G27">
        <v>1</v>
      </c>
      <c r="H27">
        <v>0</v>
      </c>
      <c r="I27">
        <v>0</v>
      </c>
      <c r="J27">
        <v>1</v>
      </c>
      <c r="K27" s="60">
        <v>0.60075369309617122</v>
      </c>
      <c r="L27" s="60">
        <v>1</v>
      </c>
    </row>
    <row r="28" spans="1:12" x14ac:dyDescent="0.2">
      <c r="A28" t="s">
        <v>72</v>
      </c>
      <c r="B28" t="s">
        <v>73</v>
      </c>
      <c r="C28">
        <v>334177</v>
      </c>
      <c r="D28">
        <v>261910</v>
      </c>
      <c r="E28">
        <v>0</v>
      </c>
      <c r="F28">
        <v>596087</v>
      </c>
      <c r="G28">
        <v>3</v>
      </c>
      <c r="H28">
        <v>0</v>
      </c>
      <c r="I28">
        <v>0</v>
      </c>
      <c r="J28">
        <v>3</v>
      </c>
      <c r="K28" s="60">
        <v>0.56061782927659887</v>
      </c>
      <c r="L28" s="60">
        <v>1</v>
      </c>
    </row>
    <row r="29" spans="1:12" x14ac:dyDescent="0.2">
      <c r="A29" t="s">
        <v>74</v>
      </c>
      <c r="B29" t="s">
        <v>75</v>
      </c>
      <c r="C29">
        <v>260317</v>
      </c>
      <c r="D29">
        <v>287879</v>
      </c>
      <c r="E29">
        <v>26631</v>
      </c>
      <c r="F29">
        <v>574827</v>
      </c>
      <c r="G29">
        <v>3</v>
      </c>
      <c r="H29">
        <v>0</v>
      </c>
      <c r="I29">
        <v>0</v>
      </c>
      <c r="J29">
        <v>3</v>
      </c>
      <c r="K29" s="60">
        <v>0.47486118103743918</v>
      </c>
      <c r="L29" s="60">
        <v>1</v>
      </c>
    </row>
    <row r="30" spans="1:12" x14ac:dyDescent="0.2">
      <c r="A30" t="s">
        <v>76</v>
      </c>
      <c r="B30" t="s">
        <v>77</v>
      </c>
      <c r="C30">
        <v>189615</v>
      </c>
      <c r="D30">
        <v>209434</v>
      </c>
      <c r="E30">
        <v>3620</v>
      </c>
      <c r="F30">
        <v>402669</v>
      </c>
      <c r="G30">
        <v>0</v>
      </c>
      <c r="H30">
        <v>2</v>
      </c>
      <c r="I30">
        <v>0</v>
      </c>
      <c r="J30">
        <v>2</v>
      </c>
      <c r="K30" s="60">
        <v>0.47516721004187457</v>
      </c>
      <c r="L30" s="60">
        <v>0</v>
      </c>
    </row>
    <row r="31" spans="1:12" x14ac:dyDescent="0.2">
      <c r="A31" t="s">
        <v>78</v>
      </c>
      <c r="B31" t="s">
        <v>79</v>
      </c>
      <c r="C31">
        <v>1007218</v>
      </c>
      <c r="D31">
        <v>1220174</v>
      </c>
      <c r="E31">
        <v>25882</v>
      </c>
      <c r="F31">
        <v>2253274</v>
      </c>
      <c r="G31">
        <v>6</v>
      </c>
      <c r="H31">
        <v>7</v>
      </c>
      <c r="I31">
        <v>0</v>
      </c>
      <c r="J31">
        <v>13</v>
      </c>
      <c r="K31" s="60">
        <v>0.45219611096744533</v>
      </c>
      <c r="L31" s="60">
        <v>0.46153846153846156</v>
      </c>
    </row>
    <row r="32" spans="1:12" x14ac:dyDescent="0.2">
      <c r="A32" t="s">
        <v>80</v>
      </c>
      <c r="B32" t="s">
        <v>81</v>
      </c>
      <c r="C32">
        <v>247825</v>
      </c>
      <c r="D32">
        <v>313259</v>
      </c>
      <c r="E32">
        <v>0</v>
      </c>
      <c r="F32">
        <v>561084</v>
      </c>
      <c r="G32">
        <v>2</v>
      </c>
      <c r="H32">
        <v>1</v>
      </c>
      <c r="I32">
        <v>0</v>
      </c>
      <c r="J32">
        <v>3</v>
      </c>
      <c r="K32" s="60">
        <v>0.44168965787653897</v>
      </c>
      <c r="L32" s="60">
        <v>0.66666666666666663</v>
      </c>
    </row>
    <row r="33" spans="1:12" x14ac:dyDescent="0.2">
      <c r="A33" t="s">
        <v>82</v>
      </c>
      <c r="B33" t="s">
        <v>83</v>
      </c>
      <c r="C33">
        <v>1429970</v>
      </c>
      <c r="D33">
        <v>2621823</v>
      </c>
      <c r="E33">
        <v>731727</v>
      </c>
      <c r="F33">
        <v>4783520</v>
      </c>
      <c r="G33">
        <v>6</v>
      </c>
      <c r="H33">
        <v>23</v>
      </c>
      <c r="I33">
        <v>0</v>
      </c>
      <c r="J33">
        <v>29</v>
      </c>
      <c r="K33" s="60">
        <v>0.35292276777219367</v>
      </c>
      <c r="L33" s="60">
        <v>0.20689655172413793</v>
      </c>
    </row>
    <row r="34" spans="1:12" x14ac:dyDescent="0.2">
      <c r="A34" t="s">
        <v>84</v>
      </c>
      <c r="B34" t="s">
        <v>85</v>
      </c>
      <c r="C34">
        <v>956777</v>
      </c>
      <c r="D34">
        <v>1044467</v>
      </c>
      <c r="E34">
        <v>0</v>
      </c>
      <c r="F34">
        <v>2001244</v>
      </c>
      <c r="G34">
        <v>6</v>
      </c>
      <c r="H34">
        <v>7</v>
      </c>
      <c r="I34">
        <v>0</v>
      </c>
      <c r="J34">
        <v>13</v>
      </c>
      <c r="K34" s="60">
        <v>0.47809112731880771</v>
      </c>
      <c r="L34" s="60">
        <v>0.46153846153846156</v>
      </c>
    </row>
    <row r="35" spans="1:12" x14ac:dyDescent="0.2">
      <c r="A35" t="s">
        <v>86</v>
      </c>
      <c r="B35" t="s">
        <v>87</v>
      </c>
      <c r="C35">
        <v>74687</v>
      </c>
      <c r="D35">
        <v>142934</v>
      </c>
      <c r="E35">
        <v>0</v>
      </c>
      <c r="F35">
        <v>217621</v>
      </c>
      <c r="G35">
        <v>0</v>
      </c>
      <c r="H35">
        <v>1</v>
      </c>
      <c r="I35">
        <v>0</v>
      </c>
      <c r="J35">
        <v>1</v>
      </c>
      <c r="K35" s="60">
        <v>0.34319757743967721</v>
      </c>
      <c r="L35" s="60">
        <v>0</v>
      </c>
    </row>
    <row r="36" spans="1:12" x14ac:dyDescent="0.2">
      <c r="A36" t="s">
        <v>88</v>
      </c>
      <c r="B36" t="s">
        <v>89</v>
      </c>
      <c r="C36">
        <v>1870390</v>
      </c>
      <c r="D36">
        <v>2081737</v>
      </c>
      <c r="E36">
        <v>9068</v>
      </c>
      <c r="F36">
        <v>3961195</v>
      </c>
      <c r="G36">
        <v>11</v>
      </c>
      <c r="H36">
        <v>7</v>
      </c>
      <c r="I36">
        <v>0</v>
      </c>
      <c r="J36">
        <v>18</v>
      </c>
      <c r="K36" s="60">
        <v>0.47326161330341865</v>
      </c>
      <c r="L36" s="60">
        <v>0.61111111111111116</v>
      </c>
    </row>
    <row r="37" spans="1:12" x14ac:dyDescent="0.2">
      <c r="A37" t="s">
        <v>90</v>
      </c>
      <c r="B37" t="s">
        <v>91</v>
      </c>
      <c r="C37">
        <v>518025</v>
      </c>
      <c r="D37">
        <v>372888</v>
      </c>
      <c r="E37">
        <v>14281</v>
      </c>
      <c r="F37">
        <v>905194</v>
      </c>
      <c r="G37">
        <v>4</v>
      </c>
      <c r="H37">
        <v>1</v>
      </c>
      <c r="I37">
        <v>0</v>
      </c>
      <c r="J37">
        <v>5</v>
      </c>
      <c r="K37" s="60">
        <v>0.58145408137494903</v>
      </c>
      <c r="L37" s="60">
        <v>0.8</v>
      </c>
    </row>
    <row r="38" spans="1:12" x14ac:dyDescent="0.2">
      <c r="A38" t="s">
        <v>92</v>
      </c>
      <c r="B38" t="s">
        <v>93</v>
      </c>
      <c r="C38">
        <v>557491</v>
      </c>
      <c r="D38">
        <v>765853</v>
      </c>
      <c r="E38">
        <v>34090</v>
      </c>
      <c r="F38">
        <v>1357434</v>
      </c>
      <c r="G38">
        <v>1</v>
      </c>
      <c r="H38">
        <v>4</v>
      </c>
      <c r="I38">
        <v>0</v>
      </c>
      <c r="J38">
        <v>5</v>
      </c>
      <c r="K38" s="60">
        <v>0.42127443809017157</v>
      </c>
      <c r="L38" s="60">
        <v>0.2</v>
      </c>
    </row>
    <row r="39" spans="1:12" x14ac:dyDescent="0.2">
      <c r="A39" t="s">
        <v>94</v>
      </c>
      <c r="B39" t="s">
        <v>95</v>
      </c>
      <c r="C39">
        <v>1860332</v>
      </c>
      <c r="D39">
        <v>2229091</v>
      </c>
      <c r="E39">
        <v>33796</v>
      </c>
      <c r="F39">
        <v>4123219</v>
      </c>
      <c r="G39">
        <v>8</v>
      </c>
      <c r="H39">
        <v>11</v>
      </c>
      <c r="I39">
        <v>0</v>
      </c>
      <c r="J39">
        <v>19</v>
      </c>
      <c r="K39" s="60">
        <v>0.4549130769793196</v>
      </c>
      <c r="L39" s="60">
        <v>0.42105263157894735</v>
      </c>
    </row>
    <row r="40" spans="1:12" x14ac:dyDescent="0.2">
      <c r="A40" t="s">
        <v>96</v>
      </c>
      <c r="B40" t="s">
        <v>97</v>
      </c>
      <c r="C40">
        <v>101971</v>
      </c>
      <c r="D40">
        <v>264949</v>
      </c>
      <c r="E40">
        <v>13634</v>
      </c>
      <c r="F40">
        <v>380554</v>
      </c>
      <c r="G40">
        <v>0</v>
      </c>
      <c r="H40">
        <v>2</v>
      </c>
      <c r="I40">
        <v>0</v>
      </c>
      <c r="J40">
        <v>2</v>
      </c>
      <c r="K40" s="60">
        <v>0.27791071623242125</v>
      </c>
      <c r="L40" s="60">
        <v>0</v>
      </c>
    </row>
    <row r="41" spans="1:12" x14ac:dyDescent="0.2">
      <c r="A41" t="s">
        <v>98</v>
      </c>
      <c r="B41" t="s">
        <v>99</v>
      </c>
      <c r="C41">
        <v>622163</v>
      </c>
      <c r="D41">
        <v>844082</v>
      </c>
      <c r="E41">
        <v>-357491</v>
      </c>
      <c r="F41">
        <v>1336402</v>
      </c>
      <c r="G41">
        <v>4</v>
      </c>
      <c r="H41">
        <v>2</v>
      </c>
      <c r="I41">
        <v>0</v>
      </c>
      <c r="J41">
        <v>6</v>
      </c>
      <c r="K41" s="60">
        <v>0.42432403861564744</v>
      </c>
      <c r="L41" s="60">
        <v>0.66666666666666663</v>
      </c>
    </row>
    <row r="42" spans="1:12" x14ac:dyDescent="0.2">
      <c r="A42" t="s">
        <v>100</v>
      </c>
      <c r="B42" t="s">
        <v>101</v>
      </c>
      <c r="C42">
        <v>97864</v>
      </c>
      <c r="D42">
        <v>230468</v>
      </c>
      <c r="E42">
        <v>5230</v>
      </c>
      <c r="F42">
        <v>333562</v>
      </c>
      <c r="G42">
        <v>0</v>
      </c>
      <c r="H42">
        <v>1</v>
      </c>
      <c r="I42">
        <v>0</v>
      </c>
      <c r="J42">
        <v>1</v>
      </c>
      <c r="K42" s="60">
        <v>0.29806415457524699</v>
      </c>
      <c r="L42" s="60">
        <v>0</v>
      </c>
    </row>
    <row r="43" spans="1:12" x14ac:dyDescent="0.2">
      <c r="A43" t="s">
        <v>102</v>
      </c>
      <c r="B43" t="s">
        <v>103</v>
      </c>
      <c r="C43">
        <v>799547</v>
      </c>
      <c r="D43">
        <v>860861</v>
      </c>
      <c r="E43">
        <v>55018</v>
      </c>
      <c r="F43">
        <v>1715426</v>
      </c>
      <c r="G43">
        <v>4</v>
      </c>
      <c r="H43">
        <v>5</v>
      </c>
      <c r="I43">
        <v>0</v>
      </c>
      <c r="J43">
        <v>9</v>
      </c>
      <c r="K43" s="60">
        <v>0.48153646573613235</v>
      </c>
      <c r="L43" s="60">
        <v>0.44444444444444442</v>
      </c>
    </row>
    <row r="44" spans="1:12" x14ac:dyDescent="0.2">
      <c r="A44" t="s">
        <v>104</v>
      </c>
      <c r="B44" t="s">
        <v>105</v>
      </c>
      <c r="C44">
        <v>2304785</v>
      </c>
      <c r="D44">
        <v>2009525</v>
      </c>
      <c r="E44">
        <v>11067</v>
      </c>
      <c r="F44">
        <v>4432645</v>
      </c>
      <c r="G44">
        <v>20</v>
      </c>
      <c r="H44">
        <v>12</v>
      </c>
      <c r="I44">
        <v>0</v>
      </c>
      <c r="J44">
        <v>32</v>
      </c>
      <c r="K44" s="60">
        <v>0.53421868155046814</v>
      </c>
      <c r="L44" s="60">
        <v>0.625</v>
      </c>
    </row>
    <row r="45" spans="1:12" x14ac:dyDescent="0.2">
      <c r="A45" t="s">
        <v>106</v>
      </c>
      <c r="B45" t="s">
        <v>107</v>
      </c>
      <c r="C45">
        <v>292235</v>
      </c>
      <c r="D45">
        <v>244483</v>
      </c>
      <c r="E45">
        <v>32972</v>
      </c>
      <c r="F45">
        <v>569690</v>
      </c>
      <c r="G45">
        <v>2</v>
      </c>
      <c r="H45">
        <v>1</v>
      </c>
      <c r="I45">
        <v>0</v>
      </c>
      <c r="J45">
        <v>3</v>
      </c>
      <c r="K45" s="60">
        <v>0.54448518588905159</v>
      </c>
      <c r="L45" s="60">
        <v>0.66666666666666663</v>
      </c>
    </row>
    <row r="46" spans="1:12" x14ac:dyDescent="0.2">
      <c r="A46" t="s">
        <v>108</v>
      </c>
      <c r="B46" t="s">
        <v>109</v>
      </c>
      <c r="C46">
        <v>117023</v>
      </c>
      <c r="D46">
        <v>139815</v>
      </c>
      <c r="E46">
        <v>5888</v>
      </c>
      <c r="F46">
        <v>262726</v>
      </c>
      <c r="G46">
        <v>0</v>
      </c>
      <c r="H46">
        <v>1</v>
      </c>
      <c r="I46">
        <v>0</v>
      </c>
      <c r="J46">
        <v>1</v>
      </c>
      <c r="K46" s="60">
        <v>0.45562961867013446</v>
      </c>
      <c r="L46" s="60">
        <v>0</v>
      </c>
    </row>
    <row r="47" spans="1:12" x14ac:dyDescent="0.2">
      <c r="A47" t="s">
        <v>110</v>
      </c>
      <c r="B47" t="s">
        <v>111</v>
      </c>
      <c r="C47">
        <v>1281320</v>
      </c>
      <c r="D47">
        <v>1352463</v>
      </c>
      <c r="E47">
        <v>-280440</v>
      </c>
      <c r="F47">
        <v>2657497</v>
      </c>
      <c r="G47">
        <v>8</v>
      </c>
      <c r="H47">
        <v>3</v>
      </c>
      <c r="I47">
        <v>0</v>
      </c>
      <c r="J47">
        <v>11</v>
      </c>
      <c r="K47" s="60">
        <v>0.48649414169656346</v>
      </c>
      <c r="L47" s="60">
        <v>0.72727272727272729</v>
      </c>
    </row>
    <row r="48" spans="1:12" x14ac:dyDescent="0.2">
      <c r="A48" t="s">
        <v>112</v>
      </c>
      <c r="B48" t="s">
        <v>113</v>
      </c>
      <c r="C48">
        <v>798005</v>
      </c>
      <c r="D48">
        <v>1244095</v>
      </c>
      <c r="E48">
        <v>11956</v>
      </c>
      <c r="F48">
        <v>2054056</v>
      </c>
      <c r="G48">
        <v>3</v>
      </c>
      <c r="H48">
        <v>6</v>
      </c>
      <c r="I48">
        <v>0</v>
      </c>
      <c r="J48">
        <v>9</v>
      </c>
      <c r="K48" s="60">
        <v>0.39077665148621515</v>
      </c>
      <c r="L48" s="60">
        <v>0.33333333333333331</v>
      </c>
    </row>
    <row r="49" spans="1:12" x14ac:dyDescent="0.2">
      <c r="A49" t="s">
        <v>114</v>
      </c>
      <c r="B49" t="s">
        <v>115</v>
      </c>
      <c r="C49">
        <v>190893</v>
      </c>
      <c r="D49">
        <v>263822</v>
      </c>
      <c r="E49">
        <v>98</v>
      </c>
      <c r="F49">
        <v>454813</v>
      </c>
      <c r="G49">
        <v>1</v>
      </c>
      <c r="H49">
        <v>2</v>
      </c>
      <c r="I49">
        <v>0</v>
      </c>
      <c r="J49">
        <v>3</v>
      </c>
      <c r="K49" s="60">
        <v>0.41980801161166886</v>
      </c>
      <c r="L49" s="60">
        <v>0.33333333333333331</v>
      </c>
    </row>
    <row r="50" spans="1:12" x14ac:dyDescent="0.2">
      <c r="A50" t="s">
        <v>116</v>
      </c>
      <c r="B50" t="s">
        <v>117</v>
      </c>
      <c r="C50">
        <v>1040071</v>
      </c>
      <c r="D50">
        <v>1206713</v>
      </c>
      <c r="E50">
        <v>-183371</v>
      </c>
      <c r="F50">
        <v>2264780</v>
      </c>
      <c r="G50">
        <v>3</v>
      </c>
      <c r="H50">
        <v>5</v>
      </c>
      <c r="I50">
        <v>0</v>
      </c>
      <c r="J50">
        <v>8</v>
      </c>
      <c r="K50" s="60">
        <v>0.4629154382441748</v>
      </c>
      <c r="L50" s="60">
        <v>0.375</v>
      </c>
    </row>
    <row r="51" spans="1:12" x14ac:dyDescent="0.2">
      <c r="A51" t="s">
        <v>118</v>
      </c>
      <c r="B51" t="s">
        <v>119</v>
      </c>
      <c r="C51">
        <v>93336</v>
      </c>
      <c r="D51">
        <v>92324</v>
      </c>
      <c r="E51">
        <v>10555</v>
      </c>
      <c r="F51">
        <v>196215</v>
      </c>
      <c r="G51">
        <v>1</v>
      </c>
      <c r="H51">
        <v>0</v>
      </c>
      <c r="I51">
        <v>0</v>
      </c>
      <c r="J51">
        <v>1</v>
      </c>
      <c r="K51" s="60">
        <v>0.50272541204352039</v>
      </c>
      <c r="L51" s="60">
        <v>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 Results by State</vt:lpstr>
      <vt:lpstr>Uncontested Races</vt:lpstr>
      <vt:lpstr>Uncontested by State PIVOT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2017-04-29T15:35:54Z</dcterms:created>
  <dcterms:modified xsi:type="dcterms:W3CDTF">2022-12-19T17:02:03Z</dcterms:modified>
</cp:coreProperties>
</file>