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0620" yWindow="45" windowWidth="18210" windowHeight="12120" firstSheet="2" activeTab="9"/>
  </bookViews>
  <sheets>
    <sheet name="Graph" sheetId="16" r:id="rId1"/>
    <sheet name="Market Sizing" sheetId="5" r:id="rId2"/>
    <sheet name="Sale Costing" sheetId="6" r:id="rId3"/>
    <sheet name="Assump Bad" sheetId="9" r:id="rId4"/>
    <sheet name="Assump Norm" sheetId="12" r:id="rId5"/>
    <sheet name="Assump Good" sheetId="13" r:id="rId6"/>
    <sheet name="Cal Bad" sheetId="10" r:id="rId7"/>
    <sheet name="Cal Norm" sheetId="14" r:id="rId8"/>
    <sheet name="Cal Good" sheetId="15" r:id="rId9"/>
    <sheet name="RoadMap" sheetId="7" r:id="rId10"/>
  </sheets>
  <calcPr calcId="125725"/>
</workbook>
</file>

<file path=xl/calcChain.xml><?xml version="1.0" encoding="utf-8"?>
<calcChain xmlns="http://schemas.openxmlformats.org/spreadsheetml/2006/main">
  <c r="C70" i="15"/>
  <c r="C71" s="1"/>
  <c r="D70" i="14"/>
  <c r="C70" i="10"/>
  <c r="C71" s="1"/>
  <c r="D71" i="14"/>
  <c r="E71"/>
  <c r="F71"/>
  <c r="G71"/>
  <c r="H71"/>
  <c r="I71"/>
  <c r="J71"/>
  <c r="K71"/>
  <c r="L71"/>
  <c r="M71"/>
  <c r="N71"/>
  <c r="O71"/>
  <c r="C71"/>
  <c r="C68"/>
  <c r="E70"/>
  <c r="F70"/>
  <c r="G70" s="1"/>
  <c r="H70" s="1"/>
  <c r="I70" s="1"/>
  <c r="J70" s="1"/>
  <c r="K70" s="1"/>
  <c r="L70" s="1"/>
  <c r="M70" s="1"/>
  <c r="N70" s="1"/>
  <c r="O70" s="1"/>
  <c r="C70"/>
  <c r="D67"/>
  <c r="E67"/>
  <c r="F67"/>
  <c r="G67"/>
  <c r="H67"/>
  <c r="I67"/>
  <c r="J67"/>
  <c r="K67"/>
  <c r="L67"/>
  <c r="M67"/>
  <c r="N67"/>
  <c r="O67"/>
  <c r="C67" i="10"/>
  <c r="D67"/>
  <c r="E67"/>
  <c r="F67"/>
  <c r="G67"/>
  <c r="H67"/>
  <c r="I67"/>
  <c r="J67"/>
  <c r="K67"/>
  <c r="L67"/>
  <c r="M67"/>
  <c r="N67"/>
  <c r="O67"/>
  <c r="C67" i="15"/>
  <c r="D67"/>
  <c r="E67"/>
  <c r="F67"/>
  <c r="G67"/>
  <c r="H67"/>
  <c r="I67"/>
  <c r="J67"/>
  <c r="K67"/>
  <c r="L67"/>
  <c r="M67"/>
  <c r="N67"/>
  <c r="O67"/>
  <c r="E63" i="14"/>
  <c r="C18" i="10"/>
  <c r="F28"/>
  <c r="O52" i="14"/>
  <c r="N52"/>
  <c r="M52"/>
  <c r="L52"/>
  <c r="K52"/>
  <c r="J52"/>
  <c r="I52"/>
  <c r="H52"/>
  <c r="G52"/>
  <c r="F52"/>
  <c r="E52"/>
  <c r="D52"/>
  <c r="C52"/>
  <c r="B52"/>
  <c r="O51"/>
  <c r="N51"/>
  <c r="M51"/>
  <c r="L51"/>
  <c r="K51"/>
  <c r="J51"/>
  <c r="I51"/>
  <c r="H51"/>
  <c r="G51"/>
  <c r="F51"/>
  <c r="E51"/>
  <c r="D51"/>
  <c r="C51"/>
  <c r="B51"/>
  <c r="O50"/>
  <c r="N50"/>
  <c r="M50"/>
  <c r="L50"/>
  <c r="K50"/>
  <c r="J50"/>
  <c r="I50"/>
  <c r="H50"/>
  <c r="G50"/>
  <c r="F50"/>
  <c r="E50"/>
  <c r="D50"/>
  <c r="C50"/>
  <c r="B50"/>
  <c r="O49"/>
  <c r="N49"/>
  <c r="M49"/>
  <c r="L49"/>
  <c r="K49"/>
  <c r="J49"/>
  <c r="I49"/>
  <c r="H49"/>
  <c r="G49"/>
  <c r="F49"/>
  <c r="E49"/>
  <c r="D49"/>
  <c r="C49"/>
  <c r="B49"/>
  <c r="O48"/>
  <c r="N48"/>
  <c r="M48"/>
  <c r="L48"/>
  <c r="K48"/>
  <c r="J48"/>
  <c r="I48"/>
  <c r="H48"/>
  <c r="G48"/>
  <c r="F48"/>
  <c r="E48"/>
  <c r="D48"/>
  <c r="C48"/>
  <c r="B48"/>
  <c r="O47"/>
  <c r="N47"/>
  <c r="M47"/>
  <c r="L47"/>
  <c r="K47"/>
  <c r="J47"/>
  <c r="I47"/>
  <c r="H47"/>
  <c r="G47"/>
  <c r="F47"/>
  <c r="E47"/>
  <c r="D47"/>
  <c r="C47"/>
  <c r="B47"/>
  <c r="O46"/>
  <c r="N46"/>
  <c r="M46"/>
  <c r="L46"/>
  <c r="K46"/>
  <c r="J46"/>
  <c r="I46"/>
  <c r="H46"/>
  <c r="G46"/>
  <c r="F46"/>
  <c r="E46"/>
  <c r="D46"/>
  <c r="C46"/>
  <c r="B46"/>
  <c r="O45"/>
  <c r="N45"/>
  <c r="M45"/>
  <c r="L45"/>
  <c r="K45"/>
  <c r="J45"/>
  <c r="I45"/>
  <c r="H45"/>
  <c r="G45"/>
  <c r="F45"/>
  <c r="E45"/>
  <c r="D45"/>
  <c r="C45"/>
  <c r="B45"/>
  <c r="O44"/>
  <c r="N44"/>
  <c r="M44"/>
  <c r="L44"/>
  <c r="K44"/>
  <c r="J44"/>
  <c r="I44"/>
  <c r="H44"/>
  <c r="G44"/>
  <c r="F44"/>
  <c r="E44"/>
  <c r="D44"/>
  <c r="C44"/>
  <c r="B44"/>
  <c r="O40"/>
  <c r="N40"/>
  <c r="M40"/>
  <c r="L40"/>
  <c r="K40"/>
  <c r="J40"/>
  <c r="I40"/>
  <c r="H40"/>
  <c r="G40"/>
  <c r="F40"/>
  <c r="E40"/>
  <c r="D40"/>
  <c r="C40"/>
  <c r="B40"/>
  <c r="O39"/>
  <c r="N39"/>
  <c r="M39"/>
  <c r="L39"/>
  <c r="K39"/>
  <c r="J39"/>
  <c r="I39"/>
  <c r="H39"/>
  <c r="G39"/>
  <c r="F39"/>
  <c r="E39"/>
  <c r="D39"/>
  <c r="C39"/>
  <c r="B39"/>
  <c r="O38"/>
  <c r="N38"/>
  <c r="M38"/>
  <c r="L38"/>
  <c r="K38"/>
  <c r="J38"/>
  <c r="I38"/>
  <c r="H38"/>
  <c r="G38"/>
  <c r="F38"/>
  <c r="E38"/>
  <c r="D38"/>
  <c r="C38"/>
  <c r="B38"/>
  <c r="O37"/>
  <c r="N37"/>
  <c r="M37"/>
  <c r="L37"/>
  <c r="K37"/>
  <c r="J37"/>
  <c r="I37"/>
  <c r="H37"/>
  <c r="G37"/>
  <c r="F37"/>
  <c r="E37"/>
  <c r="D37"/>
  <c r="C37"/>
  <c r="B37"/>
  <c r="O36"/>
  <c r="N36"/>
  <c r="M36"/>
  <c r="L36"/>
  <c r="K36"/>
  <c r="J36"/>
  <c r="I36"/>
  <c r="H36"/>
  <c r="G36"/>
  <c r="F36"/>
  <c r="E36"/>
  <c r="D36"/>
  <c r="C36"/>
  <c r="B36"/>
  <c r="O35"/>
  <c r="N35"/>
  <c r="M35"/>
  <c r="L35"/>
  <c r="K35"/>
  <c r="J35"/>
  <c r="I35"/>
  <c r="H35"/>
  <c r="G35"/>
  <c r="F35"/>
  <c r="E35"/>
  <c r="D35"/>
  <c r="C35"/>
  <c r="B35"/>
  <c r="O34"/>
  <c r="N34"/>
  <c r="M34"/>
  <c r="L34"/>
  <c r="K34"/>
  <c r="J34"/>
  <c r="I34"/>
  <c r="H34"/>
  <c r="G34"/>
  <c r="F34"/>
  <c r="E34"/>
  <c r="D34"/>
  <c r="C34"/>
  <c r="B34"/>
  <c r="O33"/>
  <c r="N33"/>
  <c r="M33"/>
  <c r="L33"/>
  <c r="K33"/>
  <c r="J33"/>
  <c r="I33"/>
  <c r="H33"/>
  <c r="G33"/>
  <c r="F33"/>
  <c r="E33"/>
  <c r="D33"/>
  <c r="C33"/>
  <c r="B33"/>
  <c r="O32"/>
  <c r="N32"/>
  <c r="M32"/>
  <c r="L32"/>
  <c r="K32"/>
  <c r="J32"/>
  <c r="I32"/>
  <c r="H32"/>
  <c r="G32"/>
  <c r="F32"/>
  <c r="E32"/>
  <c r="D32"/>
  <c r="C32"/>
  <c r="B32"/>
  <c r="O31"/>
  <c r="O41" s="1"/>
  <c r="N31"/>
  <c r="N41" s="1"/>
  <c r="M31"/>
  <c r="M41" s="1"/>
  <c r="L31"/>
  <c r="L41" s="1"/>
  <c r="K31"/>
  <c r="K41" s="1"/>
  <c r="J31"/>
  <c r="J41" s="1"/>
  <c r="I31"/>
  <c r="I41" s="1"/>
  <c r="H31"/>
  <c r="H41" s="1"/>
  <c r="G31"/>
  <c r="G41" s="1"/>
  <c r="F31"/>
  <c r="F41" s="1"/>
  <c r="E31"/>
  <c r="E41" s="1"/>
  <c r="D31"/>
  <c r="D41" s="1"/>
  <c r="C31"/>
  <c r="C41" s="1"/>
  <c r="B3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D27"/>
  <c r="E27" s="1"/>
  <c r="F27" s="1"/>
  <c r="G27" s="1"/>
  <c r="H27" s="1"/>
  <c r="I27" s="1"/>
  <c r="J27" s="1"/>
  <c r="K27" s="1"/>
  <c r="L27" s="1"/>
  <c r="M27" s="1"/>
  <c r="N27" s="1"/>
  <c r="O27" s="1"/>
  <c r="C27"/>
  <c r="C26"/>
  <c r="D26" s="1"/>
  <c r="E26" s="1"/>
  <c r="F26" s="1"/>
  <c r="G26" s="1"/>
  <c r="H26" s="1"/>
  <c r="I26" s="1"/>
  <c r="J26" s="1"/>
  <c r="K26" s="1"/>
  <c r="L26" s="1"/>
  <c r="M26" s="1"/>
  <c r="N26" s="1"/>
  <c r="O26" s="1"/>
  <c r="C25"/>
  <c r="D25" s="1"/>
  <c r="E25" s="1"/>
  <c r="F25" s="1"/>
  <c r="G25" s="1"/>
  <c r="H25" s="1"/>
  <c r="I25" s="1"/>
  <c r="J25" s="1"/>
  <c r="K25" s="1"/>
  <c r="L25" s="1"/>
  <c r="M25" s="1"/>
  <c r="N25" s="1"/>
  <c r="O25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C9"/>
  <c r="D9" s="1"/>
  <c r="E9" s="1"/>
  <c r="F9" s="1"/>
  <c r="G9" s="1"/>
  <c r="H9" s="1"/>
  <c r="I9" s="1"/>
  <c r="J9" s="1"/>
  <c r="K9" s="1"/>
  <c r="L9" s="1"/>
  <c r="M9" s="1"/>
  <c r="N9" s="1"/>
  <c r="O9" s="1"/>
  <c r="C8"/>
  <c r="D8" s="1"/>
  <c r="E8" s="1"/>
  <c r="F8" s="1"/>
  <c r="G8" s="1"/>
  <c r="H8" s="1"/>
  <c r="I8" s="1"/>
  <c r="J8" s="1"/>
  <c r="K8" s="1"/>
  <c r="L8" s="1"/>
  <c r="M8" s="1"/>
  <c r="N8" s="1"/>
  <c r="O8" s="1"/>
  <c r="C7"/>
  <c r="D7" s="1"/>
  <c r="E7" s="1"/>
  <c r="F7" s="1"/>
  <c r="G7" s="1"/>
  <c r="H7" s="1"/>
  <c r="I7" s="1"/>
  <c r="J7" s="1"/>
  <c r="K7" s="1"/>
  <c r="L7" s="1"/>
  <c r="M7" s="1"/>
  <c r="N7" s="1"/>
  <c r="O7" s="1"/>
  <c r="O52" i="15"/>
  <c r="N52"/>
  <c r="M52"/>
  <c r="L52"/>
  <c r="K52"/>
  <c r="J52"/>
  <c r="I52"/>
  <c r="H52"/>
  <c r="G52"/>
  <c r="F52"/>
  <c r="E52"/>
  <c r="D52"/>
  <c r="C52"/>
  <c r="B52"/>
  <c r="O51"/>
  <c r="N51"/>
  <c r="M51"/>
  <c r="L51"/>
  <c r="K51"/>
  <c r="J51"/>
  <c r="I51"/>
  <c r="H51"/>
  <c r="G51"/>
  <c r="F51"/>
  <c r="E51"/>
  <c r="D51"/>
  <c r="C51"/>
  <c r="B51"/>
  <c r="O50"/>
  <c r="N50"/>
  <c r="M50"/>
  <c r="L50"/>
  <c r="K50"/>
  <c r="J50"/>
  <c r="I50"/>
  <c r="H50"/>
  <c r="G50"/>
  <c r="F50"/>
  <c r="E50"/>
  <c r="D50"/>
  <c r="C50"/>
  <c r="B50"/>
  <c r="O49"/>
  <c r="N49"/>
  <c r="M49"/>
  <c r="L49"/>
  <c r="K49"/>
  <c r="J49"/>
  <c r="I49"/>
  <c r="H49"/>
  <c r="G49"/>
  <c r="F49"/>
  <c r="E49"/>
  <c r="D49"/>
  <c r="C49"/>
  <c r="B49"/>
  <c r="O48"/>
  <c r="N48"/>
  <c r="M48"/>
  <c r="L48"/>
  <c r="K48"/>
  <c r="J48"/>
  <c r="I48"/>
  <c r="H48"/>
  <c r="G48"/>
  <c r="F48"/>
  <c r="E48"/>
  <c r="D48"/>
  <c r="C48"/>
  <c r="B48"/>
  <c r="O47"/>
  <c r="N47"/>
  <c r="M47"/>
  <c r="L47"/>
  <c r="K47"/>
  <c r="J47"/>
  <c r="I47"/>
  <c r="H47"/>
  <c r="G47"/>
  <c r="F47"/>
  <c r="E47"/>
  <c r="D47"/>
  <c r="C47"/>
  <c r="B47"/>
  <c r="O46"/>
  <c r="N46"/>
  <c r="M46"/>
  <c r="L46"/>
  <c r="K46"/>
  <c r="J46"/>
  <c r="I46"/>
  <c r="H46"/>
  <c r="G46"/>
  <c r="F46"/>
  <c r="E46"/>
  <c r="D46"/>
  <c r="C46"/>
  <c r="B46"/>
  <c r="O45"/>
  <c r="N45"/>
  <c r="M45"/>
  <c r="L45"/>
  <c r="K45"/>
  <c r="J45"/>
  <c r="I45"/>
  <c r="H45"/>
  <c r="G45"/>
  <c r="F45"/>
  <c r="E45"/>
  <c r="D45"/>
  <c r="C45"/>
  <c r="B45"/>
  <c r="O44"/>
  <c r="N44"/>
  <c r="M44"/>
  <c r="L44"/>
  <c r="K44"/>
  <c r="J44"/>
  <c r="I44"/>
  <c r="H44"/>
  <c r="G44"/>
  <c r="F44"/>
  <c r="E44"/>
  <c r="D44"/>
  <c r="C44"/>
  <c r="B44"/>
  <c r="O40"/>
  <c r="N40"/>
  <c r="M40"/>
  <c r="L40"/>
  <c r="K40"/>
  <c r="J40"/>
  <c r="I40"/>
  <c r="H40"/>
  <c r="G40"/>
  <c r="F40"/>
  <c r="E40"/>
  <c r="D40"/>
  <c r="C40"/>
  <c r="B40"/>
  <c r="O39"/>
  <c r="N39"/>
  <c r="M39"/>
  <c r="L39"/>
  <c r="K39"/>
  <c r="J39"/>
  <c r="I39"/>
  <c r="H39"/>
  <c r="G39"/>
  <c r="F39"/>
  <c r="E39"/>
  <c r="D39"/>
  <c r="C39"/>
  <c r="B39"/>
  <c r="O38"/>
  <c r="N38"/>
  <c r="M38"/>
  <c r="L38"/>
  <c r="K38"/>
  <c r="J38"/>
  <c r="I38"/>
  <c r="H38"/>
  <c r="G38"/>
  <c r="F38"/>
  <c r="E38"/>
  <c r="D38"/>
  <c r="C38"/>
  <c r="B38"/>
  <c r="O37"/>
  <c r="N37"/>
  <c r="M37"/>
  <c r="L37"/>
  <c r="K37"/>
  <c r="J37"/>
  <c r="I37"/>
  <c r="H37"/>
  <c r="G37"/>
  <c r="F37"/>
  <c r="E37"/>
  <c r="D37"/>
  <c r="C37"/>
  <c r="B37"/>
  <c r="O36"/>
  <c r="N36"/>
  <c r="M36"/>
  <c r="L36"/>
  <c r="K36"/>
  <c r="J36"/>
  <c r="I36"/>
  <c r="H36"/>
  <c r="G36"/>
  <c r="F36"/>
  <c r="E36"/>
  <c r="D36"/>
  <c r="C36"/>
  <c r="B36"/>
  <c r="O35"/>
  <c r="N35"/>
  <c r="M35"/>
  <c r="L35"/>
  <c r="K35"/>
  <c r="J35"/>
  <c r="I35"/>
  <c r="H35"/>
  <c r="G35"/>
  <c r="F35"/>
  <c r="E35"/>
  <c r="D35"/>
  <c r="C35"/>
  <c r="B35"/>
  <c r="O34"/>
  <c r="N34"/>
  <c r="M34"/>
  <c r="L34"/>
  <c r="K34"/>
  <c r="J34"/>
  <c r="I34"/>
  <c r="H34"/>
  <c r="G34"/>
  <c r="F34"/>
  <c r="E34"/>
  <c r="D34"/>
  <c r="C34"/>
  <c r="B34"/>
  <c r="O33"/>
  <c r="N33"/>
  <c r="M33"/>
  <c r="L33"/>
  <c r="K33"/>
  <c r="J33"/>
  <c r="I33"/>
  <c r="H33"/>
  <c r="G33"/>
  <c r="F33"/>
  <c r="E33"/>
  <c r="D33"/>
  <c r="C33"/>
  <c r="B33"/>
  <c r="O32"/>
  <c r="N32"/>
  <c r="M32"/>
  <c r="L32"/>
  <c r="K32"/>
  <c r="J32"/>
  <c r="I32"/>
  <c r="H32"/>
  <c r="G32"/>
  <c r="F32"/>
  <c r="E32"/>
  <c r="D32"/>
  <c r="C32"/>
  <c r="B32"/>
  <c r="O31"/>
  <c r="O41" s="1"/>
  <c r="N31"/>
  <c r="N41" s="1"/>
  <c r="M31"/>
  <c r="M41" s="1"/>
  <c r="L31"/>
  <c r="L41" s="1"/>
  <c r="K31"/>
  <c r="K41" s="1"/>
  <c r="J31"/>
  <c r="J41" s="1"/>
  <c r="I31"/>
  <c r="I41" s="1"/>
  <c r="H31"/>
  <c r="H41" s="1"/>
  <c r="G31"/>
  <c r="G41" s="1"/>
  <c r="F31"/>
  <c r="F41" s="1"/>
  <c r="E31"/>
  <c r="E41" s="1"/>
  <c r="D31"/>
  <c r="D41" s="1"/>
  <c r="C31"/>
  <c r="C41" s="1"/>
  <c r="B3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C25"/>
  <c r="D25" s="1"/>
  <c r="E25" s="1"/>
  <c r="F25" s="1"/>
  <c r="G25" s="1"/>
  <c r="H25" s="1"/>
  <c r="I25" s="1"/>
  <c r="J25" s="1"/>
  <c r="K25" s="1"/>
  <c r="L25" s="1"/>
  <c r="M25" s="1"/>
  <c r="N25" s="1"/>
  <c r="O25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C9"/>
  <c r="D9" s="1"/>
  <c r="E9" s="1"/>
  <c r="F9" s="1"/>
  <c r="G9" s="1"/>
  <c r="H9" s="1"/>
  <c r="I9" s="1"/>
  <c r="J9" s="1"/>
  <c r="K9" s="1"/>
  <c r="L9" s="1"/>
  <c r="M9" s="1"/>
  <c r="N9" s="1"/>
  <c r="O9" s="1"/>
  <c r="C8"/>
  <c r="D8" s="1"/>
  <c r="E8" s="1"/>
  <c r="F8" s="1"/>
  <c r="G8" s="1"/>
  <c r="H8" s="1"/>
  <c r="I8" s="1"/>
  <c r="J8" s="1"/>
  <c r="K8" s="1"/>
  <c r="L8" s="1"/>
  <c r="M8" s="1"/>
  <c r="N8" s="1"/>
  <c r="O8" s="1"/>
  <c r="C7"/>
  <c r="D7" s="1"/>
  <c r="E7" s="1"/>
  <c r="F7" s="1"/>
  <c r="G7" s="1"/>
  <c r="H7" s="1"/>
  <c r="I7" s="1"/>
  <c r="J7" s="1"/>
  <c r="K7" s="1"/>
  <c r="L7" s="1"/>
  <c r="M7" s="1"/>
  <c r="N7" s="1"/>
  <c r="O7" s="1"/>
  <c r="O53"/>
  <c r="N53"/>
  <c r="M53"/>
  <c r="L53"/>
  <c r="K53"/>
  <c r="J53"/>
  <c r="I53"/>
  <c r="H53"/>
  <c r="G53"/>
  <c r="F53"/>
  <c r="E53"/>
  <c r="D53"/>
  <c r="C53"/>
  <c r="C29"/>
  <c r="C14"/>
  <c r="C18" s="1"/>
  <c r="C22" s="1"/>
  <c r="O53" i="14"/>
  <c r="N53"/>
  <c r="M53"/>
  <c r="L53"/>
  <c r="K53"/>
  <c r="J53"/>
  <c r="I53"/>
  <c r="H53"/>
  <c r="G53"/>
  <c r="F53"/>
  <c r="E53"/>
  <c r="D53"/>
  <c r="C53"/>
  <c r="C29"/>
  <c r="C14"/>
  <c r="C18" s="1"/>
  <c r="C22" s="1"/>
  <c r="C51" i="13"/>
  <c r="C52" s="1"/>
  <c r="C50"/>
  <c r="D37"/>
  <c r="D38" s="1"/>
  <c r="E36"/>
  <c r="E35"/>
  <c r="E34"/>
  <c r="E33"/>
  <c r="E32"/>
  <c r="E31"/>
  <c r="E30"/>
  <c r="E29"/>
  <c r="E28"/>
  <c r="E27"/>
  <c r="E20"/>
  <c r="C51" i="12"/>
  <c r="C52" s="1"/>
  <c r="C50"/>
  <c r="D37"/>
  <c r="D38" s="1"/>
  <c r="E36"/>
  <c r="E35"/>
  <c r="E34"/>
  <c r="E33"/>
  <c r="E32"/>
  <c r="E31"/>
  <c r="E30"/>
  <c r="E29"/>
  <c r="E28"/>
  <c r="E27"/>
  <c r="E20"/>
  <c r="E20" i="9"/>
  <c r="O52" i="10"/>
  <c r="N52"/>
  <c r="M52"/>
  <c r="L52"/>
  <c r="K52"/>
  <c r="J52"/>
  <c r="I52"/>
  <c r="H52"/>
  <c r="G52"/>
  <c r="F52"/>
  <c r="E52"/>
  <c r="D52"/>
  <c r="C52"/>
  <c r="B52"/>
  <c r="O51"/>
  <c r="N51"/>
  <c r="M51"/>
  <c r="L51"/>
  <c r="K51"/>
  <c r="J51"/>
  <c r="I51"/>
  <c r="H51"/>
  <c r="G51"/>
  <c r="F51"/>
  <c r="E51"/>
  <c r="D51"/>
  <c r="C51"/>
  <c r="B51"/>
  <c r="O50"/>
  <c r="N50"/>
  <c r="M50"/>
  <c r="L50"/>
  <c r="K50"/>
  <c r="J50"/>
  <c r="I50"/>
  <c r="H50"/>
  <c r="G50"/>
  <c r="F50"/>
  <c r="E50"/>
  <c r="D50"/>
  <c r="C50"/>
  <c r="B50"/>
  <c r="O49"/>
  <c r="N49"/>
  <c r="M49"/>
  <c r="L49"/>
  <c r="K49"/>
  <c r="J49"/>
  <c r="I49"/>
  <c r="H49"/>
  <c r="G49"/>
  <c r="F49"/>
  <c r="E49"/>
  <c r="D49"/>
  <c r="C49"/>
  <c r="B49"/>
  <c r="O48"/>
  <c r="N48"/>
  <c r="M48"/>
  <c r="L48"/>
  <c r="K48"/>
  <c r="J48"/>
  <c r="I48"/>
  <c r="H48"/>
  <c r="G48"/>
  <c r="F48"/>
  <c r="E48"/>
  <c r="D48"/>
  <c r="C48"/>
  <c r="B48"/>
  <c r="O47"/>
  <c r="N47"/>
  <c r="M47"/>
  <c r="L47"/>
  <c r="K47"/>
  <c r="J47"/>
  <c r="I47"/>
  <c r="H47"/>
  <c r="G47"/>
  <c r="F47"/>
  <c r="E47"/>
  <c r="D47"/>
  <c r="C47"/>
  <c r="B47"/>
  <c r="O46"/>
  <c r="N46"/>
  <c r="M46"/>
  <c r="L46"/>
  <c r="K46"/>
  <c r="J46"/>
  <c r="I46"/>
  <c r="H46"/>
  <c r="G46"/>
  <c r="F46"/>
  <c r="E46"/>
  <c r="D46"/>
  <c r="C46"/>
  <c r="B46"/>
  <c r="O45"/>
  <c r="N45"/>
  <c r="M45"/>
  <c r="L45"/>
  <c r="K45"/>
  <c r="J45"/>
  <c r="I45"/>
  <c r="H45"/>
  <c r="G45"/>
  <c r="F45"/>
  <c r="E45"/>
  <c r="D45"/>
  <c r="C45"/>
  <c r="B45"/>
  <c r="O44"/>
  <c r="O53" s="1"/>
  <c r="N44"/>
  <c r="M44"/>
  <c r="M53" s="1"/>
  <c r="L44"/>
  <c r="L53" s="1"/>
  <c r="K44"/>
  <c r="K53" s="1"/>
  <c r="J44"/>
  <c r="I44"/>
  <c r="I53" s="1"/>
  <c r="H44"/>
  <c r="H53" s="1"/>
  <c r="G44"/>
  <c r="G53" s="1"/>
  <c r="F44"/>
  <c r="E44"/>
  <c r="E53" s="1"/>
  <c r="D44"/>
  <c r="D53" s="1"/>
  <c r="C44"/>
  <c r="C53" s="1"/>
  <c r="B44"/>
  <c r="O40"/>
  <c r="N40"/>
  <c r="M40"/>
  <c r="L40"/>
  <c r="K40"/>
  <c r="J40"/>
  <c r="I40"/>
  <c r="H40"/>
  <c r="G40"/>
  <c r="F40"/>
  <c r="E40"/>
  <c r="D40"/>
  <c r="C40"/>
  <c r="B40"/>
  <c r="O39"/>
  <c r="N39"/>
  <c r="M39"/>
  <c r="L39"/>
  <c r="K39"/>
  <c r="J39"/>
  <c r="I39"/>
  <c r="H39"/>
  <c r="G39"/>
  <c r="F39"/>
  <c r="E39"/>
  <c r="D39"/>
  <c r="C39"/>
  <c r="B39"/>
  <c r="O38"/>
  <c r="N38"/>
  <c r="M38"/>
  <c r="L38"/>
  <c r="K38"/>
  <c r="J38"/>
  <c r="I38"/>
  <c r="H38"/>
  <c r="G38"/>
  <c r="F38"/>
  <c r="E38"/>
  <c r="D38"/>
  <c r="C38"/>
  <c r="B38"/>
  <c r="O37"/>
  <c r="N37"/>
  <c r="M37"/>
  <c r="L37"/>
  <c r="K37"/>
  <c r="J37"/>
  <c r="I37"/>
  <c r="H37"/>
  <c r="G37"/>
  <c r="F37"/>
  <c r="E37"/>
  <c r="D37"/>
  <c r="C37"/>
  <c r="B37"/>
  <c r="O36"/>
  <c r="N36"/>
  <c r="M36"/>
  <c r="L36"/>
  <c r="K36"/>
  <c r="J36"/>
  <c r="I36"/>
  <c r="H36"/>
  <c r="G36"/>
  <c r="F36"/>
  <c r="E36"/>
  <c r="D36"/>
  <c r="C36"/>
  <c r="B36"/>
  <c r="O35"/>
  <c r="N35"/>
  <c r="M35"/>
  <c r="L35"/>
  <c r="K35"/>
  <c r="J35"/>
  <c r="I35"/>
  <c r="H35"/>
  <c r="G35"/>
  <c r="F35"/>
  <c r="E35"/>
  <c r="D35"/>
  <c r="C35"/>
  <c r="B35"/>
  <c r="O34"/>
  <c r="N34"/>
  <c r="M34"/>
  <c r="L34"/>
  <c r="K34"/>
  <c r="J34"/>
  <c r="I34"/>
  <c r="H34"/>
  <c r="G34"/>
  <c r="F34"/>
  <c r="E34"/>
  <c r="D34"/>
  <c r="C34"/>
  <c r="B34"/>
  <c r="O33"/>
  <c r="N33"/>
  <c r="M33"/>
  <c r="L33"/>
  <c r="K33"/>
  <c r="J33"/>
  <c r="I33"/>
  <c r="H33"/>
  <c r="G33"/>
  <c r="F33"/>
  <c r="E33"/>
  <c r="D33"/>
  <c r="C33"/>
  <c r="B33"/>
  <c r="O32"/>
  <c r="N32"/>
  <c r="M32"/>
  <c r="L32"/>
  <c r="K32"/>
  <c r="J32"/>
  <c r="I32"/>
  <c r="H32"/>
  <c r="G32"/>
  <c r="F32"/>
  <c r="E32"/>
  <c r="D32"/>
  <c r="C32"/>
  <c r="B32"/>
  <c r="O31"/>
  <c r="O41" s="1"/>
  <c r="N31"/>
  <c r="N41" s="1"/>
  <c r="M31"/>
  <c r="M41" s="1"/>
  <c r="L31"/>
  <c r="L41" s="1"/>
  <c r="K31"/>
  <c r="K41" s="1"/>
  <c r="J31"/>
  <c r="J41" s="1"/>
  <c r="I31"/>
  <c r="I41" s="1"/>
  <c r="H31"/>
  <c r="H41" s="1"/>
  <c r="G31"/>
  <c r="G41" s="1"/>
  <c r="F31"/>
  <c r="F41" s="1"/>
  <c r="E31"/>
  <c r="E41" s="1"/>
  <c r="D31"/>
  <c r="D41" s="1"/>
  <c r="C31"/>
  <c r="C41" s="1"/>
  <c r="B31"/>
  <c r="C28"/>
  <c r="D28" s="1"/>
  <c r="E28" s="1"/>
  <c r="G28" s="1"/>
  <c r="H28" s="1"/>
  <c r="I28" s="1"/>
  <c r="J28" s="1"/>
  <c r="K28" s="1"/>
  <c r="L28" s="1"/>
  <c r="M28" s="1"/>
  <c r="N28" s="1"/>
  <c r="O28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C25"/>
  <c r="D25" s="1"/>
  <c r="E25" s="1"/>
  <c r="F25" s="1"/>
  <c r="G25" s="1"/>
  <c r="H25" s="1"/>
  <c r="I25" s="1"/>
  <c r="J25" s="1"/>
  <c r="K25" s="1"/>
  <c r="L25" s="1"/>
  <c r="M25" s="1"/>
  <c r="N25" s="1"/>
  <c r="O25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C9"/>
  <c r="D9" s="1"/>
  <c r="E9" s="1"/>
  <c r="F9" s="1"/>
  <c r="G9" s="1"/>
  <c r="H9" s="1"/>
  <c r="I9" s="1"/>
  <c r="J9" s="1"/>
  <c r="K9" s="1"/>
  <c r="L9" s="1"/>
  <c r="M9" s="1"/>
  <c r="N9" s="1"/>
  <c r="O9" s="1"/>
  <c r="C8"/>
  <c r="D8" s="1"/>
  <c r="E8" s="1"/>
  <c r="F8" s="1"/>
  <c r="G8" s="1"/>
  <c r="H8" s="1"/>
  <c r="I8" s="1"/>
  <c r="J8" s="1"/>
  <c r="K8" s="1"/>
  <c r="L8" s="1"/>
  <c r="M8" s="1"/>
  <c r="N8" s="1"/>
  <c r="O8" s="1"/>
  <c r="C7"/>
  <c r="D7" s="1"/>
  <c r="E7" s="1"/>
  <c r="F7" s="1"/>
  <c r="G7" s="1"/>
  <c r="H7" s="1"/>
  <c r="I7" s="1"/>
  <c r="J7" s="1"/>
  <c r="K7" s="1"/>
  <c r="L7" s="1"/>
  <c r="M7" s="1"/>
  <c r="N7" s="1"/>
  <c r="O7" s="1"/>
  <c r="N53"/>
  <c r="J53"/>
  <c r="F53"/>
  <c r="C50" i="9"/>
  <c r="C51" s="1"/>
  <c r="D37"/>
  <c r="D38" s="1"/>
  <c r="E36"/>
  <c r="E35"/>
  <c r="E34"/>
  <c r="E33"/>
  <c r="E32"/>
  <c r="E31"/>
  <c r="E30"/>
  <c r="E29"/>
  <c r="E28"/>
  <c r="E27"/>
  <c r="J3" i="6"/>
  <c r="J10" i="5" s="1"/>
  <c r="J1" i="6"/>
  <c r="F34"/>
  <c r="F31"/>
  <c r="F21"/>
  <c r="F13"/>
  <c r="F6"/>
  <c r="E34"/>
  <c r="D34"/>
  <c r="E31"/>
  <c r="D31"/>
  <c r="E21"/>
  <c r="D21"/>
  <c r="E13"/>
  <c r="D13"/>
  <c r="E6"/>
  <c r="D6"/>
  <c r="D20"/>
  <c r="D33"/>
  <c r="D30"/>
  <c r="D29"/>
  <c r="D28"/>
  <c r="D27"/>
  <c r="D26"/>
  <c r="D25"/>
  <c r="D24"/>
  <c r="D19"/>
  <c r="D18"/>
  <c r="D17"/>
  <c r="D16"/>
  <c r="D12"/>
  <c r="D11"/>
  <c r="D10"/>
  <c r="D9"/>
  <c r="D5"/>
  <c r="D4"/>
  <c r="D3"/>
  <c r="D2"/>
  <c r="D3" i="5"/>
  <c r="C4"/>
  <c r="D4"/>
  <c r="C5"/>
  <c r="D5" s="1"/>
  <c r="C6"/>
  <c r="C7" s="1"/>
  <c r="H3"/>
  <c r="G4"/>
  <c r="H4" s="1"/>
  <c r="L3"/>
  <c r="K4"/>
  <c r="L4" s="1"/>
  <c r="D70" i="15" l="1"/>
  <c r="D70" i="10"/>
  <c r="E37" i="13"/>
  <c r="E38" s="1"/>
  <c r="E37" i="12"/>
  <c r="E38" s="1"/>
  <c r="D12" i="14"/>
  <c r="D13"/>
  <c r="D12" i="15"/>
  <c r="D13"/>
  <c r="D6" i="5"/>
  <c r="C42" i="15"/>
  <c r="G42"/>
  <c r="K42"/>
  <c r="O42"/>
  <c r="D5"/>
  <c r="C65"/>
  <c r="E42"/>
  <c r="I42"/>
  <c r="M42"/>
  <c r="D42"/>
  <c r="F42"/>
  <c r="H42"/>
  <c r="J42"/>
  <c r="L42"/>
  <c r="N42"/>
  <c r="D5" i="14"/>
  <c r="C42"/>
  <c r="G42"/>
  <c r="K42"/>
  <c r="O42"/>
  <c r="C65"/>
  <c r="E42"/>
  <c r="I42"/>
  <c r="M42"/>
  <c r="D42"/>
  <c r="F42"/>
  <c r="H42"/>
  <c r="J42"/>
  <c r="L42"/>
  <c r="N42"/>
  <c r="C14" i="10"/>
  <c r="D13" s="1"/>
  <c r="C52" i="9"/>
  <c r="E37"/>
  <c r="E38" s="1"/>
  <c r="C29" i="10"/>
  <c r="D12"/>
  <c r="G42"/>
  <c r="K42"/>
  <c r="O42"/>
  <c r="C42"/>
  <c r="E42"/>
  <c r="I42"/>
  <c r="M42"/>
  <c r="D42"/>
  <c r="F42"/>
  <c r="H42"/>
  <c r="J42"/>
  <c r="L42"/>
  <c r="N42"/>
  <c r="F10" i="5"/>
  <c r="B10"/>
  <c r="D7"/>
  <c r="C8"/>
  <c r="K5"/>
  <c r="G5"/>
  <c r="D71" i="15" l="1"/>
  <c r="E70"/>
  <c r="D71" i="10"/>
  <c r="E70"/>
  <c r="D8" i="5"/>
  <c r="C9"/>
  <c r="D9" s="1"/>
  <c r="C19" i="12"/>
  <c r="E19" s="1"/>
  <c r="C19" i="13"/>
  <c r="E19" s="1"/>
  <c r="C19" i="9"/>
  <c r="E19" s="1"/>
  <c r="D29" i="15"/>
  <c r="D65" s="1"/>
  <c r="D14"/>
  <c r="D29" i="14"/>
  <c r="D65" s="1"/>
  <c r="D14"/>
  <c r="D5" i="10"/>
  <c r="D14" s="1"/>
  <c r="D29"/>
  <c r="D65" s="1"/>
  <c r="C65"/>
  <c r="L5" i="5"/>
  <c r="K6"/>
  <c r="H5"/>
  <c r="G6"/>
  <c r="E71" i="15" l="1"/>
  <c r="F70"/>
  <c r="E71" i="10"/>
  <c r="F70"/>
  <c r="D18" i="14"/>
  <c r="D22" s="1"/>
  <c r="E13"/>
  <c r="E12"/>
  <c r="D18" i="15"/>
  <c r="D22" s="1"/>
  <c r="E13"/>
  <c r="E12"/>
  <c r="C10" i="5"/>
  <c r="C11" s="1"/>
  <c r="E29" i="15"/>
  <c r="E65" s="1"/>
  <c r="E5"/>
  <c r="E29" i="14"/>
  <c r="E65" s="1"/>
  <c r="E5"/>
  <c r="D18" i="10"/>
  <c r="D22" s="1"/>
  <c r="E13"/>
  <c r="E12"/>
  <c r="E5"/>
  <c r="E29"/>
  <c r="E65" s="1"/>
  <c r="L6" i="5"/>
  <c r="K7"/>
  <c r="H6"/>
  <c r="G7"/>
  <c r="F71" i="15" l="1"/>
  <c r="G70"/>
  <c r="F71" i="10"/>
  <c r="G70"/>
  <c r="C59" i="15"/>
  <c r="C22" i="10"/>
  <c r="C59"/>
  <c r="C59" i="14"/>
  <c r="F29" i="15"/>
  <c r="F65" s="1"/>
  <c r="D59"/>
  <c r="E14"/>
  <c r="F29" i="14"/>
  <c r="F65" s="1"/>
  <c r="D59"/>
  <c r="E14"/>
  <c r="F29" i="10"/>
  <c r="F65" s="1"/>
  <c r="D59"/>
  <c r="E14"/>
  <c r="L7" i="5"/>
  <c r="K8"/>
  <c r="K9" s="1"/>
  <c r="G8"/>
  <c r="G9" s="1"/>
  <c r="H7"/>
  <c r="G71" i="15" l="1"/>
  <c r="H70"/>
  <c r="G71" i="10"/>
  <c r="H70"/>
  <c r="E18" i="14"/>
  <c r="E22" s="1"/>
  <c r="F13"/>
  <c r="F12"/>
  <c r="E18" i="15"/>
  <c r="E22" s="1"/>
  <c r="F13"/>
  <c r="F12"/>
  <c r="H9" i="5"/>
  <c r="G10"/>
  <c r="G11" s="1"/>
  <c r="L9"/>
  <c r="K10"/>
  <c r="K11" s="1"/>
  <c r="C61" i="14"/>
  <c r="C55"/>
  <c r="C61" i="10"/>
  <c r="C63" s="1"/>
  <c r="C55"/>
  <c r="C55" i="15"/>
  <c r="C61"/>
  <c r="C63" s="1"/>
  <c r="C63" i="14"/>
  <c r="D61" i="15"/>
  <c r="D63" s="1"/>
  <c r="D55"/>
  <c r="G29"/>
  <c r="G65" s="1"/>
  <c r="F5"/>
  <c r="D61" i="14"/>
  <c r="D63" s="1"/>
  <c r="D55"/>
  <c r="G29"/>
  <c r="G65" s="1"/>
  <c r="F5"/>
  <c r="E18" i="10"/>
  <c r="E22" s="1"/>
  <c r="F13"/>
  <c r="F12"/>
  <c r="D61"/>
  <c r="D55"/>
  <c r="G29"/>
  <c r="G65" s="1"/>
  <c r="F5"/>
  <c r="D63"/>
  <c r="L8" i="5"/>
  <c r="H8"/>
  <c r="H71" i="15" l="1"/>
  <c r="I70"/>
  <c r="H71" i="10"/>
  <c r="I70"/>
  <c r="F14" i="15"/>
  <c r="F14" i="14"/>
  <c r="C68" i="15"/>
  <c r="C64"/>
  <c r="C64" i="14"/>
  <c r="C67"/>
  <c r="C64" i="10"/>
  <c r="C68"/>
  <c r="G5" i="15"/>
  <c r="H29"/>
  <c r="H65" s="1"/>
  <c r="D68"/>
  <c r="D64"/>
  <c r="E59"/>
  <c r="G5" i="14"/>
  <c r="H29"/>
  <c r="H65" s="1"/>
  <c r="D68"/>
  <c r="D64"/>
  <c r="E59"/>
  <c r="F14" i="10"/>
  <c r="H29"/>
  <c r="H65" s="1"/>
  <c r="D68"/>
  <c r="D64"/>
  <c r="E59"/>
  <c r="I71" i="15" l="1"/>
  <c r="J70"/>
  <c r="I71" i="10"/>
  <c r="J70"/>
  <c r="F18" i="14"/>
  <c r="F22" s="1"/>
  <c r="G13"/>
  <c r="G12"/>
  <c r="F18" i="15"/>
  <c r="F22" s="1"/>
  <c r="G13"/>
  <c r="G12"/>
  <c r="I29"/>
  <c r="I65" s="1"/>
  <c r="E61"/>
  <c r="E63" s="1"/>
  <c r="E55"/>
  <c r="F59"/>
  <c r="I29" i="14"/>
  <c r="I65" s="1"/>
  <c r="E61"/>
  <c r="E55"/>
  <c r="F59"/>
  <c r="F18" i="10"/>
  <c r="F22" s="1"/>
  <c r="G13"/>
  <c r="G12"/>
  <c r="G5"/>
  <c r="E61"/>
  <c r="E63" s="1"/>
  <c r="E55"/>
  <c r="I29"/>
  <c r="I65" s="1"/>
  <c r="J71" i="15" l="1"/>
  <c r="K70"/>
  <c r="J71" i="10"/>
  <c r="K70"/>
  <c r="G14" i="15"/>
  <c r="G18" s="1"/>
  <c r="G22" s="1"/>
  <c r="G14" i="14"/>
  <c r="G18" s="1"/>
  <c r="G22" s="1"/>
  <c r="H13" i="15"/>
  <c r="F59" i="10"/>
  <c r="F61" i="15"/>
  <c r="F63" s="1"/>
  <c r="F55"/>
  <c r="J29"/>
  <c r="J65" s="1"/>
  <c r="E68"/>
  <c r="E64"/>
  <c r="F61" i="14"/>
  <c r="F63" s="1"/>
  <c r="F55"/>
  <c r="J29"/>
  <c r="J65" s="1"/>
  <c r="E68"/>
  <c r="E64"/>
  <c r="G14" i="10"/>
  <c r="H13" s="1"/>
  <c r="E68"/>
  <c r="E64"/>
  <c r="J29"/>
  <c r="J65" s="1"/>
  <c r="F61"/>
  <c r="F55"/>
  <c r="K71" i="15" l="1"/>
  <c r="L70"/>
  <c r="K71" i="10"/>
  <c r="L70"/>
  <c r="H13" i="14"/>
  <c r="H5"/>
  <c r="H14" s="1"/>
  <c r="I5" s="1"/>
  <c r="H12"/>
  <c r="H5" i="15"/>
  <c r="H12"/>
  <c r="F63" i="10"/>
  <c r="F64" s="1"/>
  <c r="K29" i="15"/>
  <c r="K65" s="1"/>
  <c r="F68"/>
  <c r="F64"/>
  <c r="G59"/>
  <c r="K29" i="14"/>
  <c r="K65" s="1"/>
  <c r="F68"/>
  <c r="F64"/>
  <c r="G59"/>
  <c r="G18" i="10"/>
  <c r="G22" s="1"/>
  <c r="H12"/>
  <c r="H5"/>
  <c r="F68"/>
  <c r="K29"/>
  <c r="K65" s="1"/>
  <c r="L71" i="15" l="1"/>
  <c r="M70"/>
  <c r="L71" i="10"/>
  <c r="M70"/>
  <c r="H14" i="15"/>
  <c r="I13"/>
  <c r="H18"/>
  <c r="H22" s="1"/>
  <c r="I5"/>
  <c r="I12"/>
  <c r="H18" i="14"/>
  <c r="H22" s="1"/>
  <c r="I13"/>
  <c r="I12"/>
  <c r="L29" i="15"/>
  <c r="L65" s="1"/>
  <c r="G61"/>
  <c r="G63" s="1"/>
  <c r="G55"/>
  <c r="H59"/>
  <c r="L29" i="14"/>
  <c r="L65" s="1"/>
  <c r="G61"/>
  <c r="G63" s="1"/>
  <c r="G55"/>
  <c r="G59" i="10"/>
  <c r="H14"/>
  <c r="I13" s="1"/>
  <c r="L29"/>
  <c r="L65" s="1"/>
  <c r="G61"/>
  <c r="G55"/>
  <c r="M71" i="15" l="1"/>
  <c r="N70"/>
  <c r="M71" i="10"/>
  <c r="N70"/>
  <c r="G63"/>
  <c r="I14" i="15"/>
  <c r="I18" s="1"/>
  <c r="I22" s="1"/>
  <c r="H59" i="14"/>
  <c r="I14"/>
  <c r="J13" s="1"/>
  <c r="I5" i="10"/>
  <c r="I12"/>
  <c r="H18"/>
  <c r="H22" s="1"/>
  <c r="I18" i="14"/>
  <c r="I22" s="1"/>
  <c r="H61" i="15"/>
  <c r="H63" s="1"/>
  <c r="H55"/>
  <c r="M29"/>
  <c r="M65" s="1"/>
  <c r="G68"/>
  <c r="G64"/>
  <c r="H61" i="14"/>
  <c r="H55"/>
  <c r="M29"/>
  <c r="M65" s="1"/>
  <c r="G68"/>
  <c r="G64"/>
  <c r="M29" i="10"/>
  <c r="M65" s="1"/>
  <c r="G68"/>
  <c r="G64"/>
  <c r="N71" i="15" l="1"/>
  <c r="O70"/>
  <c r="O71" s="1"/>
  <c r="N71" i="10"/>
  <c r="O70"/>
  <c r="O71" s="1"/>
  <c r="J5" i="15"/>
  <c r="J13"/>
  <c r="H59" i="10"/>
  <c r="I14"/>
  <c r="I18" s="1"/>
  <c r="I22" s="1"/>
  <c r="H63" i="14"/>
  <c r="J12" i="15"/>
  <c r="J14" s="1"/>
  <c r="K5" s="1"/>
  <c r="J5" i="14"/>
  <c r="J12"/>
  <c r="N29" i="15"/>
  <c r="N65" s="1"/>
  <c r="O29"/>
  <c r="O65" s="1"/>
  <c r="H68"/>
  <c r="H64"/>
  <c r="I59"/>
  <c r="N29" i="14"/>
  <c r="N65" s="1"/>
  <c r="O29"/>
  <c r="O65" s="1"/>
  <c r="H68"/>
  <c r="H64"/>
  <c r="I59"/>
  <c r="H61" i="10"/>
  <c r="H63" s="1"/>
  <c r="H55"/>
  <c r="N29"/>
  <c r="N65" s="1"/>
  <c r="O29"/>
  <c r="O65" s="1"/>
  <c r="J5" l="1"/>
  <c r="J13"/>
  <c r="J14" s="1"/>
  <c r="K13" s="1"/>
  <c r="J12"/>
  <c r="J14" i="14"/>
  <c r="J18" s="1"/>
  <c r="J18" i="15"/>
  <c r="J22" s="1"/>
  <c r="K13"/>
  <c r="K12"/>
  <c r="I61"/>
  <c r="I55"/>
  <c r="I63"/>
  <c r="I61" i="14"/>
  <c r="I63" s="1"/>
  <c r="I55"/>
  <c r="H68" i="10"/>
  <c r="H64"/>
  <c r="I59"/>
  <c r="K5" i="14" l="1"/>
  <c r="K13"/>
  <c r="J22"/>
  <c r="J55" s="1"/>
  <c r="J59"/>
  <c r="K12"/>
  <c r="J18" i="10"/>
  <c r="J22" s="1"/>
  <c r="J59" i="15"/>
  <c r="K14"/>
  <c r="L13" s="1"/>
  <c r="J61"/>
  <c r="J55"/>
  <c r="I68"/>
  <c r="I64"/>
  <c r="J61" i="14"/>
  <c r="I68"/>
  <c r="I64"/>
  <c r="J63"/>
  <c r="K12" i="10"/>
  <c r="K5"/>
  <c r="I61"/>
  <c r="I63" s="1"/>
  <c r="I55"/>
  <c r="J59" l="1"/>
  <c r="L12" i="15"/>
  <c r="K18"/>
  <c r="K22" s="1"/>
  <c r="K14" i="14"/>
  <c r="K18" s="1"/>
  <c r="K22" s="1"/>
  <c r="L5"/>
  <c r="L12"/>
  <c r="L5" i="15"/>
  <c r="J63"/>
  <c r="J68" s="1"/>
  <c r="K59"/>
  <c r="J68" i="14"/>
  <c r="J64"/>
  <c r="K14" i="10"/>
  <c r="L13" s="1"/>
  <c r="J61"/>
  <c r="J55"/>
  <c r="I68"/>
  <c r="I64"/>
  <c r="J63"/>
  <c r="L13" i="14" l="1"/>
  <c r="L14" s="1"/>
  <c r="L14" i="15"/>
  <c r="M5" s="1"/>
  <c r="K59" i="14"/>
  <c r="J64" i="15"/>
  <c r="L12" i="10"/>
  <c r="K18"/>
  <c r="K22" s="1"/>
  <c r="L18" i="14"/>
  <c r="L22" s="1"/>
  <c r="M13"/>
  <c r="M12"/>
  <c r="M5"/>
  <c r="M13" i="15"/>
  <c r="K61"/>
  <c r="K55"/>
  <c r="K63"/>
  <c r="K61" i="14"/>
  <c r="K63" s="1"/>
  <c r="K55"/>
  <c r="L59"/>
  <c r="L5" i="10"/>
  <c r="J68"/>
  <c r="J64"/>
  <c r="M12" i="15" l="1"/>
  <c r="L18"/>
  <c r="L22" s="1"/>
  <c r="L61" s="1"/>
  <c r="L14" i="10"/>
  <c r="M14" i="14"/>
  <c r="N13" s="1"/>
  <c r="K59" i="10"/>
  <c r="M14" i="15"/>
  <c r="N13" s="1"/>
  <c r="M18" i="14"/>
  <c r="M22" s="1"/>
  <c r="M18" i="15"/>
  <c r="M22" s="1"/>
  <c r="N12"/>
  <c r="K68"/>
  <c r="K64"/>
  <c r="L61" i="14"/>
  <c r="L63" s="1"/>
  <c r="L55"/>
  <c r="K68"/>
  <c r="K64"/>
  <c r="L18" i="10"/>
  <c r="L22" s="1"/>
  <c r="M5"/>
  <c r="M13"/>
  <c r="M12"/>
  <c r="K61"/>
  <c r="K63" s="1"/>
  <c r="K55"/>
  <c r="L59"/>
  <c r="L55" i="15" l="1"/>
  <c r="L59"/>
  <c r="L63" s="1"/>
  <c r="N12" i="14"/>
  <c r="N5"/>
  <c r="N5" i="15"/>
  <c r="N14" s="1"/>
  <c r="O5" s="1"/>
  <c r="M14" i="10"/>
  <c r="N13" s="1"/>
  <c r="N14" i="14"/>
  <c r="M59" i="15"/>
  <c r="L68" i="14"/>
  <c r="L64"/>
  <c r="M59"/>
  <c r="M18" i="10"/>
  <c r="M22" s="1"/>
  <c r="L61"/>
  <c r="L55"/>
  <c r="K68"/>
  <c r="K64"/>
  <c r="L63"/>
  <c r="L64" i="15" l="1"/>
  <c r="L68"/>
  <c r="N12" i="10"/>
  <c r="N5"/>
  <c r="N18" i="14"/>
  <c r="N22" s="1"/>
  <c r="O13"/>
  <c r="O12"/>
  <c r="O5"/>
  <c r="N18" i="15"/>
  <c r="N22" s="1"/>
  <c r="O13"/>
  <c r="O12"/>
  <c r="M61"/>
  <c r="M55"/>
  <c r="M63"/>
  <c r="M61" i="14"/>
  <c r="M63" s="1"/>
  <c r="M55"/>
  <c r="N59"/>
  <c r="N14" i="10"/>
  <c r="O13" s="1"/>
  <c r="L68"/>
  <c r="L64"/>
  <c r="M59"/>
  <c r="O14" i="14" l="1"/>
  <c r="O18" s="1"/>
  <c r="O22" s="1"/>
  <c r="N18" i="10"/>
  <c r="N22" s="1"/>
  <c r="N59" i="15"/>
  <c r="O14"/>
  <c r="O18" s="1"/>
  <c r="O22" s="1"/>
  <c r="N61"/>
  <c r="N55"/>
  <c r="M68"/>
  <c r="M64"/>
  <c r="M68" i="14"/>
  <c r="M64"/>
  <c r="N61"/>
  <c r="N63" s="1"/>
  <c r="N55"/>
  <c r="O12" i="10"/>
  <c r="O5"/>
  <c r="M61"/>
  <c r="M63" s="1"/>
  <c r="M55"/>
  <c r="N59" l="1"/>
  <c r="O59" i="14"/>
  <c r="O59" i="15"/>
  <c r="N63"/>
  <c r="N68" s="1"/>
  <c r="O61"/>
  <c r="O55"/>
  <c r="O63"/>
  <c r="N68" i="14"/>
  <c r="N64"/>
  <c r="O61"/>
  <c r="O55"/>
  <c r="O63"/>
  <c r="O14" i="10"/>
  <c r="O18" s="1"/>
  <c r="O22" s="1"/>
  <c r="N61"/>
  <c r="N55"/>
  <c r="M68"/>
  <c r="M64"/>
  <c r="N63"/>
  <c r="N64" i="15" l="1"/>
  <c r="O59" i="10"/>
  <c r="O68" i="15"/>
  <c r="O64"/>
  <c r="O68" i="14"/>
  <c r="O64"/>
  <c r="N68" i="10"/>
  <c r="N64"/>
  <c r="O61"/>
  <c r="O55"/>
  <c r="O63" l="1"/>
  <c r="O68" s="1"/>
  <c r="O64" l="1"/>
</calcChain>
</file>

<file path=xl/comments1.xml><?xml version="1.0" encoding="utf-8"?>
<comments xmlns="http://schemas.openxmlformats.org/spreadsheetml/2006/main">
  <authors>
    <author>Nicholas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Over the first month coming from each type of signup.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Month over month rate that your customer base grows at due to current customers telling others about it.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Monthly attrition rate</t>
        </r>
      </text>
    </comment>
  </commentList>
</comments>
</file>

<file path=xl/comments2.xml><?xml version="1.0" encoding="utf-8"?>
<comments xmlns="http://schemas.openxmlformats.org/spreadsheetml/2006/main">
  <authors>
    <author>Nicholas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Over the first month coming from each type of signup.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Month over month rate that your customer base grows at due to current customers telling others about it.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Monthly attrition rate</t>
        </r>
      </text>
    </comment>
  </commentList>
</comments>
</file>

<file path=xl/comments3.xml><?xml version="1.0" encoding="utf-8"?>
<comments xmlns="http://schemas.openxmlformats.org/spreadsheetml/2006/main">
  <authors>
    <author>Nicholas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Over the first month coming from each type of signup.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Month over month rate that your customer base grows at due to current customers telling others about it.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Nicholas:</t>
        </r>
        <r>
          <rPr>
            <sz val="9"/>
            <color indexed="81"/>
            <rFont val="Tahoma"/>
            <charset val="1"/>
          </rPr>
          <t xml:space="preserve">
Monthly attrition rate</t>
        </r>
      </text>
    </comment>
  </commentList>
</comments>
</file>

<file path=xl/sharedStrings.xml><?xml version="1.0" encoding="utf-8"?>
<sst xmlns="http://schemas.openxmlformats.org/spreadsheetml/2006/main" count="395" uniqueCount="152">
  <si>
    <t>Conversion Rate</t>
  </si>
  <si>
    <t>PR</t>
  </si>
  <si>
    <t>Organic</t>
  </si>
  <si>
    <t>Ads</t>
  </si>
  <si>
    <t>SEM</t>
  </si>
  <si>
    <t>Initial Spend</t>
  </si>
  <si>
    <t>Initial Traffic</t>
  </si>
  <si>
    <t>M/M Growth Rate</t>
  </si>
  <si>
    <t>Signups &amp; Customers</t>
  </si>
  <si>
    <t>Churn</t>
  </si>
  <si>
    <t>Social/Viral</t>
  </si>
  <si>
    <t>Word of Mouth</t>
  </si>
  <si>
    <t>% of Customers Who Become Evangelists</t>
  </si>
  <si>
    <t>Conversion Rate From Evangelists</t>
  </si>
  <si>
    <t>Marketing Type</t>
  </si>
  <si>
    <t>Revenue</t>
  </si>
  <si>
    <t>Revenue Type</t>
  </si>
  <si>
    <t>Customer Distribution</t>
  </si>
  <si>
    <t>Monthly Price</t>
  </si>
  <si>
    <t>Average Revenue Per Unit</t>
  </si>
  <si>
    <t>Assumptions</t>
  </si>
  <si>
    <t>Costs</t>
  </si>
  <si>
    <t>Payroll</t>
  </si>
  <si>
    <t>Start Month</t>
  </si>
  <si>
    <t>Annual Salary</t>
  </si>
  <si>
    <t>Role</t>
  </si>
  <si>
    <t>CEO</t>
  </si>
  <si>
    <t>CTO</t>
  </si>
  <si>
    <t>CMO</t>
  </si>
  <si>
    <t>Engineer</t>
  </si>
  <si>
    <t>Marketer</t>
  </si>
  <si>
    <t>Support Rep</t>
  </si>
  <si>
    <t>Payroll Tax &amp; Benefit Rate</t>
  </si>
  <si>
    <t>Hosting / Bandwidth</t>
  </si>
  <si>
    <t>Accountants</t>
  </si>
  <si>
    <t>Office Rent</t>
  </si>
  <si>
    <t>Office Utilities</t>
  </si>
  <si>
    <t>Telecom</t>
  </si>
  <si>
    <t>Internet</t>
  </si>
  <si>
    <t>Insurance</t>
  </si>
  <si>
    <t>Other</t>
  </si>
  <si>
    <t>Payment Processing</t>
  </si>
  <si>
    <t>Other Monthly Business Expenses</t>
  </si>
  <si>
    <t>Calculations</t>
  </si>
  <si>
    <t>Month</t>
  </si>
  <si>
    <t>Customers</t>
  </si>
  <si>
    <t>Beginning Customers</t>
  </si>
  <si>
    <t>New Signups</t>
  </si>
  <si>
    <t>Ending Customers</t>
  </si>
  <si>
    <t>Marketing</t>
  </si>
  <si>
    <t>Total Marketing</t>
  </si>
  <si>
    <t>Taxes &amp; Benefits</t>
  </si>
  <si>
    <t>Total Payroll</t>
  </si>
  <si>
    <t>Other Business Costs</t>
  </si>
  <si>
    <t>Total Other</t>
  </si>
  <si>
    <t>Total Costs</t>
  </si>
  <si>
    <t>Income Statement</t>
  </si>
  <si>
    <t>Costs of Goods Sold</t>
  </si>
  <si>
    <t>Gross Profit</t>
  </si>
  <si>
    <t>Operating Costs</t>
  </si>
  <si>
    <t>Operating Income</t>
  </si>
  <si>
    <t>Margin</t>
  </si>
  <si>
    <t>Designer</t>
  </si>
  <si>
    <t>Lawyers</t>
  </si>
  <si>
    <t>Customer</t>
  </si>
  <si>
    <t>Yougut</t>
  </si>
  <si>
    <t>Dairy</t>
  </si>
  <si>
    <t>Vingrites</t>
  </si>
  <si>
    <t>Dressings</t>
  </si>
  <si>
    <t>Coffee</t>
  </si>
  <si>
    <t>Oils</t>
  </si>
  <si>
    <t>Herbs</t>
  </si>
  <si>
    <t>Tea</t>
  </si>
  <si>
    <t>Spices</t>
  </si>
  <si>
    <t>Buy Homemade Produce</t>
  </si>
  <si>
    <t>Indgredents</t>
  </si>
  <si>
    <t>Go To Local Markets</t>
  </si>
  <si>
    <t>Jucies / Smoothies</t>
  </si>
  <si>
    <t>Population Size</t>
  </si>
  <si>
    <t>Wine</t>
  </si>
  <si>
    <t>Market Share</t>
  </si>
  <si>
    <t>Total Population</t>
  </si>
  <si>
    <t>Cider</t>
  </si>
  <si>
    <t>Sprits</t>
  </si>
  <si>
    <t>Beer</t>
  </si>
  <si>
    <t>Drinks</t>
  </si>
  <si>
    <t>Bisciuits</t>
  </si>
  <si>
    <t>Choclate</t>
  </si>
  <si>
    <t>Cakes</t>
  </si>
  <si>
    <t>Australia</t>
  </si>
  <si>
    <t>Bread</t>
  </si>
  <si>
    <t>Bakery / Sweets / Cereal</t>
  </si>
  <si>
    <t>Honey</t>
  </si>
  <si>
    <t>Pickled</t>
  </si>
  <si>
    <t>Jams</t>
  </si>
  <si>
    <t>Chutneys</t>
  </si>
  <si>
    <t>Presevers</t>
  </si>
  <si>
    <t>Sydney</t>
  </si>
  <si>
    <t>Cost</t>
  </si>
  <si>
    <t>Average Purchaes</t>
  </si>
  <si>
    <t>Liklyhood of pruchaes</t>
  </si>
  <si>
    <t>Total</t>
  </si>
  <si>
    <t>Subsudize</t>
  </si>
  <si>
    <t>Sales</t>
  </si>
  <si>
    <t>Order online</t>
  </si>
  <si>
    <t>Would use our product</t>
  </si>
  <si>
    <t>Premium customer</t>
  </si>
  <si>
    <t>Hub Sydney</t>
  </si>
  <si>
    <t>TOTAL</t>
  </si>
  <si>
    <t>Yearly Cost</t>
  </si>
  <si>
    <t>Total Cost</t>
  </si>
  <si>
    <t>Notes</t>
  </si>
  <si>
    <t>First Year Cost</t>
  </si>
  <si>
    <t>Yearly Revenue</t>
  </si>
  <si>
    <t>People who order  in a month</t>
  </si>
  <si>
    <t>premium system</t>
  </si>
  <si>
    <t>Monterization platform</t>
  </si>
  <si>
    <t>Customer Page</t>
  </si>
  <si>
    <t>Vendors page</t>
  </si>
  <si>
    <t>Account/Profiel Platfrom</t>
  </si>
  <si>
    <t>Checkout</t>
  </si>
  <si>
    <t>Ordering</t>
  </si>
  <si>
    <t>Excommrce platfrom</t>
  </si>
  <si>
    <t>Site Layout</t>
  </si>
  <si>
    <t>Database Devlopment</t>
  </si>
  <si>
    <t>Cloud platform infastructure</t>
  </si>
  <si>
    <t>Technical - Break down further</t>
  </si>
  <si>
    <t>UX / UI</t>
  </si>
  <si>
    <t>Creating wireframe</t>
  </si>
  <si>
    <t>Design</t>
  </si>
  <si>
    <t>Lanuching MVP</t>
  </si>
  <si>
    <t>Contacting  suppliers</t>
  </si>
  <si>
    <t>Market Research</t>
  </si>
  <si>
    <t>Business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</si>
  <si>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</si>
  <si>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</si>
  <si>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</si>
  <si>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</si>
  <si>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</si>
  <si>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</si>
  <si>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</si>
  <si>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</si>
  <si>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</si>
  <si>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</si>
  <si>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</si>
  <si>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</si>
  <si>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Break Even</t>
  </si>
  <si>
    <t xml:space="preserve"> Average Sale</t>
  </si>
  <si>
    <t xml:space="preserve">Access to the internet </t>
  </si>
  <si>
    <t>Worldwide</t>
  </si>
  <si>
    <t>LAUNCH OF MVP</t>
  </si>
  <si>
    <t>Social Media Intergeration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</si>
</sst>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164" formatCode="&quot;$&quot;#,##0.00"/>
    <numFmt numFmtId="165" formatCode="&quot;$&quot;#,##0"/>
    <numFmt numFmtId="166" formatCode="_-[$$-409]* #,##0.00_ ;_-[$$-409]* \-#,##0.00\ ;_-[$$-409]* &quot;-&quot;??_ ;_-@_ "/>
  </numFmts>
  <fonts count="1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44" fontId="0" fillId="0" borderId="0" xfId="6" applyFont="1"/>
    <xf numFmtId="166" fontId="0" fillId="0" borderId="0" xfId="6" applyNumberFormat="1" applyFont="1"/>
    <xf numFmtId="166" fontId="0" fillId="0" borderId="0" xfId="6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3" fillId="0" borderId="3" xfId="3" applyAlignment="1">
      <alignment horizontal="center" vertical="center" wrapText="1"/>
    </xf>
    <xf numFmtId="0" fontId="3" fillId="0" borderId="0" xfId="3" applyBorder="1" applyAlignment="1">
      <alignment horizontal="center" vertical="center" wrapText="1"/>
    </xf>
    <xf numFmtId="0" fontId="3" fillId="0" borderId="0" xfId="4" applyAlignment="1">
      <alignment horizontal="center" vertical="center" wrapText="1"/>
    </xf>
    <xf numFmtId="0" fontId="3" fillId="0" borderId="0" xfId="4" applyFill="1" applyBorder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4" fillId="2" borderId="4" xfId="5" applyNumberFormat="1" applyAlignment="1">
      <alignment horizontal="center" vertical="center" wrapText="1"/>
    </xf>
    <xf numFmtId="0" fontId="4" fillId="2" borderId="4" xfId="5" applyAlignment="1">
      <alignment horizontal="center" vertical="center" wrapText="1"/>
    </xf>
    <xf numFmtId="9" fontId="4" fillId="2" borderId="4" xfId="5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4" fillId="2" borderId="4" xfId="5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4" fillId="2" borderId="5" xfId="5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0" fontId="3" fillId="0" borderId="5" xfId="4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 wrapText="1"/>
    </xf>
    <xf numFmtId="165" fontId="10" fillId="4" borderId="5" xfId="0" applyNumberFormat="1" applyFont="1" applyFill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9" fontId="0" fillId="0" borderId="0" xfId="7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2" xfId="2" applyFill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0" fillId="15" borderId="0" xfId="0" applyFill="1" applyAlignment="1">
      <alignment horizontal="center" vertical="center" textRotation="255"/>
    </xf>
  </cellXfs>
  <cellStyles count="8">
    <cellStyle name="Currency" xfId="6" builtinId="4"/>
    <cellStyle name="Heading 1" xfId="1" builtinId="16"/>
    <cellStyle name="Heading 2" xfId="2" builtinId="17"/>
    <cellStyle name="Heading 3" xfId="3" builtinId="18"/>
    <cellStyle name="Heading 4" xfId="4" builtinId="19"/>
    <cellStyle name="Input" xfId="5" builtinId="20"/>
    <cellStyle name="Normal" xfId="0" builtinId="0"/>
    <cellStyle name="Percent" xfId="7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D9010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Break Even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Bad</c:v>
          </c:tx>
          <c:marker>
            <c:symbol val="none"/>
          </c:marker>
          <c:val>
            <c:numRef>
              <c:f>'Cal Bad'!$C$70:$O$70</c:f>
              <c:numCache>
                <c:formatCode>"$"#,##0</c:formatCode>
                <c:ptCount val="13"/>
                <c:pt idx="0">
                  <c:v>-32476.854977708335</c:v>
                </c:pt>
                <c:pt idx="1">
                  <c:v>-62946.449208013546</c:v>
                </c:pt>
                <c:pt idx="2">
                  <c:v>-91401.094310878456</c:v>
                </c:pt>
                <c:pt idx="3">
                  <c:v>-117828.54712768405</c:v>
                </c:pt>
                <c:pt idx="4">
                  <c:v>-142211.96964848149</c:v>
                </c:pt>
                <c:pt idx="5">
                  <c:v>-164529.87849062856</c:v>
                </c:pt>
                <c:pt idx="6">
                  <c:v>-184756.08378640376</c:v>
                </c:pt>
                <c:pt idx="7">
                  <c:v>-202859.61731297011</c:v>
                </c:pt>
                <c:pt idx="8">
                  <c:v>-218804.64967339701</c:v>
                </c:pt>
                <c:pt idx="9">
                  <c:v>-232550.39631228856</c:v>
                </c:pt>
                <c:pt idx="10">
                  <c:v>-244051.01212384805</c:v>
                </c:pt>
                <c:pt idx="11">
                  <c:v>-253255.47438387631</c:v>
                </c:pt>
                <c:pt idx="12">
                  <c:v>-260107.45371019171</c:v>
                </c:pt>
              </c:numCache>
            </c:numRef>
          </c:val>
        </c:ser>
        <c:ser>
          <c:idx val="1"/>
          <c:order val="1"/>
          <c:tx>
            <c:v>Norm</c:v>
          </c:tx>
          <c:marker>
            <c:symbol val="none"/>
          </c:marker>
          <c:val>
            <c:numRef>
              <c:f>'Cal Norm'!$C$70:$O$70</c:f>
              <c:numCache>
                <c:formatCode>"$"#,##0</c:formatCode>
                <c:ptCount val="13"/>
                <c:pt idx="0">
                  <c:v>-31412.264397083338</c:v>
                </c:pt>
                <c:pt idx="1">
                  <c:v>-59730.195721741671</c:v>
                </c:pt>
                <c:pt idx="2">
                  <c:v>-84768.049713884509</c:v>
                </c:pt>
                <c:pt idx="3">
                  <c:v>-106316.56012552622</c:v>
                </c:pt>
                <c:pt idx="4">
                  <c:v>-124140.78442447196</c:v>
                </c:pt>
                <c:pt idx="5">
                  <c:v>-137977.72615227324</c:v>
                </c:pt>
                <c:pt idx="6">
                  <c:v>-147533.7119185238</c:v>
                </c:pt>
                <c:pt idx="7">
                  <c:v>-152481.49879910849</c:v>
                </c:pt>
                <c:pt idx="8">
                  <c:v>-152457.08547061903</c:v>
                </c:pt>
                <c:pt idx="9">
                  <c:v>-147056.19773469996</c:v>
                </c:pt>
                <c:pt idx="10">
                  <c:v>-135830.41614025822</c:v>
                </c:pt>
                <c:pt idx="11">
                  <c:v>-118282.91017150544</c:v>
                </c:pt>
                <c:pt idx="12">
                  <c:v>-93863.739906271861</c:v>
                </c:pt>
              </c:numCache>
            </c:numRef>
          </c:val>
        </c:ser>
        <c:ser>
          <c:idx val="2"/>
          <c:order val="2"/>
          <c:tx>
            <c:v>Good</c:v>
          </c:tx>
          <c:marker>
            <c:symbol val="none"/>
          </c:marker>
          <c:val>
            <c:numRef>
              <c:f>'Cal Good'!$C$70:$O$70</c:f>
              <c:numCache>
                <c:formatCode>"$"#,##0</c:formatCode>
                <c:ptCount val="13"/>
                <c:pt idx="0">
                  <c:v>-30757.131732083337</c:v>
                </c:pt>
                <c:pt idx="1">
                  <c:v>-57691.679686779171</c:v>
                </c:pt>
                <c:pt idx="2">
                  <c:v>-80379.102438967384</c:v>
                </c:pt>
                <c:pt idx="3">
                  <c:v>-98325.2235041003</c:v>
                </c:pt>
                <c:pt idx="4">
                  <c:v>-110956.02423311498</c:v>
                </c:pt>
                <c:pt idx="5">
                  <c:v>-117605.8961154292</c:v>
                </c:pt>
                <c:pt idx="6">
                  <c:v>-117504.12178228001</c:v>
                </c:pt>
                <c:pt idx="7">
                  <c:v>-109759.31938126031</c:v>
                </c:pt>
                <c:pt idx="8">
                  <c:v>-93341.545178905479</c:v>
                </c:pt>
                <c:pt idx="9">
                  <c:v>-67061.703462662495</c:v>
                </c:pt>
                <c:pt idx="10">
                  <c:v>-29547.86016078954</c:v>
                </c:pt>
                <c:pt idx="11">
                  <c:v>20782.003951430102</c:v>
                </c:pt>
                <c:pt idx="12">
                  <c:v>85751.334222945836</c:v>
                </c:pt>
              </c:numCache>
            </c:numRef>
          </c:val>
        </c:ser>
        <c:marker val="1"/>
        <c:axId val="60286080"/>
        <c:axId val="60287616"/>
      </c:lineChart>
      <c:catAx>
        <c:axId val="60286080"/>
        <c:scaling>
          <c:orientation val="minMax"/>
        </c:scaling>
        <c:axPos val="b"/>
        <c:numFmt formatCode="General" sourceLinked="1"/>
        <c:majorTickMark val="none"/>
        <c:tickLblPos val="nextTo"/>
        <c:crossAx val="60287616"/>
        <c:crosses val="autoZero"/>
        <c:auto val="1"/>
        <c:lblAlgn val="ctr"/>
        <c:lblOffset val="100"/>
      </c:catAx>
      <c:valAx>
        <c:axId val="60287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Income</a:t>
                </a:r>
              </a:p>
            </c:rich>
          </c:tx>
        </c:title>
        <c:numFmt formatCode="&quot;$&quot;#,##0" sourceLinked="1"/>
        <c:majorTickMark val="none"/>
        <c:tickLblPos val="nextTo"/>
        <c:crossAx val="60286080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605872</xdr:colOff>
      <xdr:row>0</xdr:row>
      <xdr:rowOff>183459</xdr:rowOff>
    </xdr:from>
    <xdr:to>
      <xdr:col>12</xdr:col>
      <xdr:colOff>2485</xdr:colOff>
      <xdr:row>16</xdr:row>
      <xdr:rowOff>173935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D1" zoomScale="115" zoomScaleNormal="115" workbookViewId="0">
      <selection activeCell="N7" sqref="N7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25"/>
  <sheetViews>
    <sheetView tabSelected="1" zoomScale="85" zoomScaleNormal="85" workbookViewId="0">
      <selection activeCell="A23" sqref="A1:AH25"/>
    </sheetView>
  </sheetViews>
  <sheetFormatPr defaultColWidth="5" defaultRowHeight="15"/>
  <cols>
    <col min="1" max="1" width="29.7109375" style="1" bestFit="1" customWidth="1"/>
    <col min="2" max="16384" width="5" style="1"/>
  </cols>
  <sheetData>
    <row r="1" spans="1:34" ht="15.75" thickBot="1">
      <c r="B1" s="59">
        <v>2014</v>
      </c>
      <c r="C1" s="59"/>
      <c r="D1" s="59"/>
      <c r="E1" s="59"/>
      <c r="F1" s="59"/>
      <c r="G1" s="59"/>
      <c r="H1" s="59"/>
      <c r="I1" s="59"/>
      <c r="J1" s="59"/>
      <c r="K1" s="59">
        <v>2015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>
        <v>2016</v>
      </c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ht="15.75" thickBot="1">
      <c r="B2" s="23" t="s">
        <v>142</v>
      </c>
      <c r="C2" s="22" t="s">
        <v>141</v>
      </c>
      <c r="D2" s="21" t="s">
        <v>140</v>
      </c>
      <c r="E2" s="23" t="s">
        <v>139</v>
      </c>
      <c r="F2" s="22" t="s">
        <v>138</v>
      </c>
      <c r="G2" s="21" t="s">
        <v>137</v>
      </c>
      <c r="H2" s="23" t="s">
        <v>136</v>
      </c>
      <c r="I2" s="22" t="s">
        <v>135</v>
      </c>
      <c r="J2" s="21" t="s">
        <v>134</v>
      </c>
      <c r="K2" s="23" t="s">
        <v>145</v>
      </c>
      <c r="L2" s="22" t="s">
        <v>144</v>
      </c>
      <c r="M2" s="21" t="s">
        <v>143</v>
      </c>
      <c r="N2" s="23" t="s">
        <v>142</v>
      </c>
      <c r="O2" s="22" t="s">
        <v>141</v>
      </c>
      <c r="P2" s="21" t="s">
        <v>140</v>
      </c>
      <c r="Q2" s="23" t="s">
        <v>139</v>
      </c>
      <c r="R2" s="22" t="s">
        <v>138</v>
      </c>
      <c r="S2" s="21" t="s">
        <v>137</v>
      </c>
      <c r="T2" s="23" t="s">
        <v>136</v>
      </c>
      <c r="U2" s="22" t="s">
        <v>135</v>
      </c>
      <c r="V2" s="21" t="s">
        <v>134</v>
      </c>
      <c r="W2" s="23" t="s">
        <v>145</v>
      </c>
      <c r="X2" s="22" t="s">
        <v>144</v>
      </c>
      <c r="Y2" s="21" t="s">
        <v>143</v>
      </c>
      <c r="Z2" s="23" t="s">
        <v>142</v>
      </c>
      <c r="AA2" s="22" t="s">
        <v>141</v>
      </c>
      <c r="AB2" s="21" t="s">
        <v>140</v>
      </c>
      <c r="AC2" s="23" t="s">
        <v>139</v>
      </c>
      <c r="AD2" s="22" t="s">
        <v>138</v>
      </c>
      <c r="AE2" s="21" t="s">
        <v>137</v>
      </c>
      <c r="AF2" s="23" t="s">
        <v>136</v>
      </c>
      <c r="AG2" s="22" t="s">
        <v>135</v>
      </c>
      <c r="AH2" s="21" t="s">
        <v>134</v>
      </c>
    </row>
    <row r="3" spans="1:34">
      <c r="A3" s="27" t="s">
        <v>133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4">
      <c r="A4" s="1" t="s">
        <v>132</v>
      </c>
      <c r="B4" s="29"/>
      <c r="C4" s="29"/>
      <c r="D4" s="29"/>
      <c r="E4" s="29"/>
      <c r="F4" s="29"/>
      <c r="G4" s="29"/>
      <c r="H4" s="29"/>
      <c r="I4" s="29"/>
      <c r="J4" s="29"/>
      <c r="K4" s="20"/>
      <c r="U4" s="63" t="s">
        <v>150</v>
      </c>
    </row>
    <row r="5" spans="1:34">
      <c r="A5" s="1" t="s">
        <v>131</v>
      </c>
      <c r="B5" s="20"/>
      <c r="C5" s="20"/>
      <c r="D5" s="20"/>
      <c r="E5" s="35"/>
      <c r="F5" s="35"/>
      <c r="G5" s="35"/>
      <c r="H5" s="20"/>
      <c r="I5" s="20"/>
      <c r="J5" s="20"/>
      <c r="K5" s="35"/>
      <c r="L5" s="35"/>
      <c r="M5" s="35"/>
      <c r="Q5" s="35"/>
      <c r="R5" s="35"/>
      <c r="S5" s="35"/>
      <c r="T5" s="35"/>
      <c r="U5" s="63"/>
      <c r="V5" s="35"/>
    </row>
    <row r="6" spans="1:34">
      <c r="A6" s="1" t="s">
        <v>130</v>
      </c>
      <c r="B6" s="20"/>
      <c r="C6" s="20"/>
      <c r="D6" s="20"/>
      <c r="E6" s="20"/>
      <c r="F6" s="20"/>
      <c r="G6" s="20"/>
      <c r="H6" s="20"/>
      <c r="I6" s="20"/>
      <c r="J6" s="20"/>
      <c r="K6" s="20"/>
      <c r="U6" s="63"/>
      <c r="V6" s="24"/>
      <c r="W6" s="24"/>
    </row>
    <row r="7" spans="1:34">
      <c r="A7" s="25" t="s">
        <v>129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63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>
      <c r="A8" s="1" t="s">
        <v>128</v>
      </c>
      <c r="D8" s="30"/>
      <c r="E8" s="30"/>
      <c r="F8" s="30"/>
      <c r="G8" s="30"/>
      <c r="H8" s="30"/>
      <c r="I8" s="30"/>
      <c r="J8" s="30"/>
      <c r="U8" s="63"/>
    </row>
    <row r="9" spans="1:34">
      <c r="A9" s="1" t="s">
        <v>127</v>
      </c>
      <c r="H9" s="31"/>
      <c r="I9" s="31"/>
      <c r="J9" s="31"/>
      <c r="K9" s="31"/>
      <c r="L9" s="31"/>
      <c r="M9" s="31"/>
      <c r="N9" s="31"/>
      <c r="O9" s="31"/>
      <c r="U9" s="63"/>
    </row>
    <row r="10" spans="1:34">
      <c r="U10" s="63"/>
    </row>
    <row r="11" spans="1:34">
      <c r="A11" s="32" t="s">
        <v>126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6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>
      <c r="A12" s="34" t="s">
        <v>125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63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 spans="1:34">
      <c r="A13" s="1" t="s">
        <v>124</v>
      </c>
      <c r="I13" s="19"/>
      <c r="J13" s="19"/>
      <c r="K13" s="19"/>
      <c r="L13" s="19"/>
      <c r="U13" s="63"/>
    </row>
    <row r="14" spans="1:34">
      <c r="A14" s="1" t="s">
        <v>123</v>
      </c>
      <c r="H14" s="20"/>
      <c r="I14" s="19"/>
      <c r="J14" s="19"/>
      <c r="K14" s="19"/>
      <c r="L14" s="19"/>
      <c r="M14" s="19"/>
      <c r="U14" s="63"/>
    </row>
    <row r="15" spans="1:34">
      <c r="A15" s="34" t="s">
        <v>122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63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 spans="1:34">
      <c r="A16" s="1" t="s">
        <v>121</v>
      </c>
      <c r="N16" s="19"/>
      <c r="O16" s="19"/>
      <c r="P16" s="19"/>
      <c r="Q16" s="19"/>
      <c r="R16" s="19"/>
      <c r="U16" s="63"/>
    </row>
    <row r="17" spans="1:34">
      <c r="A17" s="1" t="s">
        <v>120</v>
      </c>
      <c r="P17" s="19"/>
      <c r="Q17" s="19"/>
      <c r="R17" s="19"/>
      <c r="S17" s="19"/>
      <c r="T17" s="19"/>
      <c r="U17" s="63"/>
    </row>
    <row r="18" spans="1:34">
      <c r="A18" s="34" t="s">
        <v>119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63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 spans="1:34">
      <c r="A19" s="1" t="s">
        <v>118</v>
      </c>
      <c r="N19" s="19"/>
      <c r="O19" s="19"/>
      <c r="P19" s="19"/>
      <c r="Q19" s="19"/>
      <c r="R19" s="19"/>
      <c r="S19" s="19"/>
      <c r="U19" s="63"/>
    </row>
    <row r="20" spans="1:34">
      <c r="A20" s="1" t="s">
        <v>117</v>
      </c>
      <c r="P20" s="19"/>
      <c r="Q20" s="19"/>
      <c r="R20" s="19"/>
      <c r="S20" s="19"/>
      <c r="T20" s="19"/>
      <c r="U20" s="63"/>
    </row>
    <row r="21" spans="1:34" s="58" customFormat="1">
      <c r="A21" s="58" t="s">
        <v>151</v>
      </c>
      <c r="P21" s="20"/>
      <c r="Q21" s="20"/>
      <c r="R21" s="20"/>
      <c r="S21" s="19"/>
      <c r="T21" s="19"/>
      <c r="U21" s="63"/>
      <c r="V21" s="19"/>
      <c r="W21" s="19"/>
    </row>
    <row r="22" spans="1:34">
      <c r="A22" s="34" t="s">
        <v>116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63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>
      <c r="A23" s="1" t="s">
        <v>115</v>
      </c>
      <c r="N23" s="58"/>
      <c r="O23" s="58"/>
      <c r="P23" s="58"/>
      <c r="Q23" s="58"/>
      <c r="R23" s="19"/>
      <c r="S23" s="19"/>
      <c r="T23" s="19"/>
      <c r="U23" s="63"/>
      <c r="V23" s="19"/>
      <c r="W23" s="19"/>
      <c r="X23" s="19"/>
      <c r="Y23" s="19"/>
      <c r="Z23" s="19"/>
    </row>
    <row r="24" spans="1:34">
      <c r="U24" s="63"/>
    </row>
    <row r="25" spans="1:34">
      <c r="U25" s="63"/>
    </row>
  </sheetData>
  <mergeCells count="4">
    <mergeCell ref="K1:V1"/>
    <mergeCell ref="B1:J1"/>
    <mergeCell ref="W1:AH1"/>
    <mergeCell ref="U4:U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workbookViewId="0">
      <pane xSplit="1" ySplit="2" topLeftCell="B3" activePane="bottomRight" state="frozenSplit"/>
      <selection pane="topRight" activeCell="J1" sqref="J1"/>
      <selection pane="bottomLeft" activeCell="A2" sqref="A2"/>
      <selection pane="bottomRight" activeCell="J1" sqref="J1:L1"/>
    </sheetView>
  </sheetViews>
  <sheetFormatPr defaultColWidth="8.85546875" defaultRowHeight="15"/>
  <cols>
    <col min="1" max="1" width="27.7109375" bestFit="1" customWidth="1"/>
    <col min="2" max="2" width="6.7109375" bestFit="1" customWidth="1"/>
    <col min="3" max="3" width="15.7109375" bestFit="1" customWidth="1"/>
    <col min="4" max="4" width="12.7109375" bestFit="1" customWidth="1"/>
    <col min="6" max="6" width="6.7109375" bestFit="1" customWidth="1"/>
    <col min="7" max="7" width="15.7109375" bestFit="1" customWidth="1"/>
    <col min="8" max="8" width="12.7109375" bestFit="1" customWidth="1"/>
    <col min="9" max="9" width="17.7109375" bestFit="1" customWidth="1"/>
    <col min="10" max="10" width="6.7109375" bestFit="1" customWidth="1"/>
    <col min="11" max="11" width="17.7109375" bestFit="1" customWidth="1"/>
    <col min="12" max="12" width="12.7109375" bestFit="1" customWidth="1"/>
    <col min="13" max="13" width="8" bestFit="1" customWidth="1"/>
  </cols>
  <sheetData>
    <row r="1" spans="1:12">
      <c r="B1" s="60" t="s">
        <v>97</v>
      </c>
      <c r="C1" s="60"/>
      <c r="D1" s="60"/>
      <c r="F1" s="59" t="s">
        <v>89</v>
      </c>
      <c r="G1" s="60"/>
      <c r="H1" s="60"/>
      <c r="J1" s="59" t="s">
        <v>149</v>
      </c>
      <c r="K1" s="60"/>
      <c r="L1" s="60"/>
    </row>
    <row r="2" spans="1:12">
      <c r="A2" s="2"/>
      <c r="C2" s="2" t="s">
        <v>81</v>
      </c>
      <c r="D2" s="2" t="s">
        <v>80</v>
      </c>
      <c r="E2" s="2"/>
      <c r="G2" s="2" t="s">
        <v>81</v>
      </c>
      <c r="H2" s="2" t="s">
        <v>80</v>
      </c>
      <c r="K2" s="2" t="s">
        <v>81</v>
      </c>
      <c r="L2" s="2" t="s">
        <v>80</v>
      </c>
    </row>
    <row r="3" spans="1:12">
      <c r="A3" s="2" t="s">
        <v>78</v>
      </c>
      <c r="B3" s="3">
        <v>1</v>
      </c>
      <c r="C3" s="5">
        <v>5000000</v>
      </c>
      <c r="D3" s="3">
        <f>(C3/C$3)</f>
        <v>1</v>
      </c>
      <c r="E3" s="2"/>
      <c r="F3" s="3">
        <v>1</v>
      </c>
      <c r="G3" s="2">
        <v>23000000</v>
      </c>
      <c r="H3" s="3">
        <f t="shared" ref="H3:H8" si="0">(G3/G$3)</f>
        <v>1</v>
      </c>
      <c r="J3" s="3">
        <v>1</v>
      </c>
      <c r="K3" s="2">
        <v>7000000000</v>
      </c>
      <c r="L3" s="3">
        <f t="shared" ref="L3:L8" si="1">(K3/K$3)</f>
        <v>1</v>
      </c>
    </row>
    <row r="4" spans="1:12">
      <c r="A4" s="36" t="s">
        <v>148</v>
      </c>
      <c r="B4" s="3">
        <v>0.95</v>
      </c>
      <c r="C4" s="2">
        <f>(C3*B4)</f>
        <v>4750000</v>
      </c>
      <c r="D4" s="3">
        <f>(C4/C$3)</f>
        <v>0.95</v>
      </c>
      <c r="E4" s="2"/>
      <c r="F4" s="3">
        <v>0.88</v>
      </c>
      <c r="G4" s="2">
        <f>(G3*F4)</f>
        <v>20240000</v>
      </c>
      <c r="H4" s="3">
        <f t="shared" si="0"/>
        <v>0.88</v>
      </c>
      <c r="J4" s="3">
        <v>0.33</v>
      </c>
      <c r="K4" s="2">
        <f>(K3*J4)</f>
        <v>2310000000</v>
      </c>
      <c r="L4" s="3">
        <f t="shared" si="1"/>
        <v>0.33</v>
      </c>
    </row>
    <row r="5" spans="1:12">
      <c r="A5" s="1" t="s">
        <v>76</v>
      </c>
      <c r="B5" s="3">
        <v>0.65</v>
      </c>
      <c r="C5" s="2">
        <f>(C4*B5)</f>
        <v>3087500</v>
      </c>
      <c r="D5" s="3">
        <f>(C5/C$3)</f>
        <v>0.61750000000000005</v>
      </c>
      <c r="E5" s="2"/>
      <c r="F5" s="3">
        <v>0.7</v>
      </c>
      <c r="G5" s="2">
        <f>(G4*F5)</f>
        <v>14168000</v>
      </c>
      <c r="H5" s="3">
        <f t="shared" si="0"/>
        <v>0.61599999999999999</v>
      </c>
      <c r="J5" s="3">
        <v>0.8</v>
      </c>
      <c r="K5" s="2">
        <f>(K4*J5)</f>
        <v>1848000000</v>
      </c>
      <c r="L5" s="3">
        <f t="shared" si="1"/>
        <v>0.26400000000000001</v>
      </c>
    </row>
    <row r="6" spans="1:12">
      <c r="A6" s="1" t="s">
        <v>74</v>
      </c>
      <c r="B6" s="3">
        <v>0.2</v>
      </c>
      <c r="C6" s="2">
        <f>(C5*B6)</f>
        <v>617500</v>
      </c>
      <c r="D6" s="3">
        <f>(C6/C$3)</f>
        <v>0.1235</v>
      </c>
      <c r="E6" s="2"/>
      <c r="F6" s="3">
        <v>0.18</v>
      </c>
      <c r="G6" s="2">
        <f>(G5*F6)</f>
        <v>2550240</v>
      </c>
      <c r="H6" s="3">
        <f t="shared" si="0"/>
        <v>0.11088000000000001</v>
      </c>
      <c r="J6" s="3">
        <v>0.3</v>
      </c>
      <c r="K6" s="2">
        <f>(K5*J6)</f>
        <v>554400000</v>
      </c>
      <c r="L6" s="3">
        <f t="shared" si="1"/>
        <v>7.9200000000000007E-2</v>
      </c>
    </row>
    <row r="7" spans="1:12">
      <c r="A7" s="1" t="s">
        <v>104</v>
      </c>
      <c r="B7" s="3">
        <v>0.5</v>
      </c>
      <c r="C7" s="2">
        <f t="shared" ref="C7:C8" si="2">(C6*B7)</f>
        <v>308750</v>
      </c>
      <c r="D7" s="3">
        <f t="shared" ref="D7:D8" si="3">(C7/C$3)</f>
        <v>6.1749999999999999E-2</v>
      </c>
      <c r="E7" s="2"/>
      <c r="F7" s="3">
        <v>0.5</v>
      </c>
      <c r="G7" s="2">
        <f t="shared" ref="G7:G8" si="4">(G6*F7)</f>
        <v>1275120</v>
      </c>
      <c r="H7" s="3">
        <f t="shared" si="0"/>
        <v>5.5440000000000003E-2</v>
      </c>
      <c r="J7" s="11">
        <v>0.5</v>
      </c>
      <c r="K7" s="2">
        <f>(K6*J7)</f>
        <v>277200000</v>
      </c>
      <c r="L7" s="3">
        <f t="shared" si="1"/>
        <v>3.9600000000000003E-2</v>
      </c>
    </row>
    <row r="8" spans="1:12">
      <c r="A8" s="1" t="s">
        <v>105</v>
      </c>
      <c r="B8" s="3">
        <v>0.7</v>
      </c>
      <c r="C8" s="2">
        <f t="shared" si="2"/>
        <v>216125</v>
      </c>
      <c r="D8" s="3">
        <f t="shared" si="3"/>
        <v>4.3225E-2</v>
      </c>
      <c r="E8" s="2"/>
      <c r="F8" s="3">
        <v>0.7</v>
      </c>
      <c r="G8" s="2">
        <f t="shared" si="4"/>
        <v>892584</v>
      </c>
      <c r="H8" s="3">
        <f t="shared" si="0"/>
        <v>3.8808000000000002E-2</v>
      </c>
      <c r="J8" s="3">
        <v>0.7</v>
      </c>
      <c r="K8" s="2">
        <f>(K7*J8)</f>
        <v>194040000</v>
      </c>
      <c r="L8" s="3">
        <f t="shared" si="1"/>
        <v>2.7720000000000002E-2</v>
      </c>
    </row>
    <row r="9" spans="1:12">
      <c r="A9" s="1" t="s">
        <v>114</v>
      </c>
      <c r="B9" s="11">
        <v>0.4</v>
      </c>
      <c r="C9" s="2">
        <f t="shared" ref="C9" si="5">(C8*B9)</f>
        <v>86450</v>
      </c>
      <c r="D9" s="3">
        <f t="shared" ref="D9" si="6">(C9/C$3)</f>
        <v>1.729E-2</v>
      </c>
      <c r="E9" s="2"/>
      <c r="F9" s="11">
        <v>0.4</v>
      </c>
      <c r="G9" s="2">
        <f>(G8*F9)</f>
        <v>357033.60000000003</v>
      </c>
      <c r="H9" s="3">
        <f t="shared" ref="H9" si="7">(G9/G$3)</f>
        <v>1.5523200000000001E-2</v>
      </c>
      <c r="J9" s="11">
        <v>0.4</v>
      </c>
      <c r="K9" s="2">
        <f t="shared" ref="K9" si="8">(K8*J9)</f>
        <v>77616000</v>
      </c>
      <c r="L9" s="3">
        <f t="shared" ref="L9" si="9">(K9/K$3)</f>
        <v>1.1088000000000001E-2</v>
      </c>
    </row>
    <row r="10" spans="1:12">
      <c r="A10" s="36" t="s">
        <v>147</v>
      </c>
      <c r="B10" s="12">
        <f>('Sale Costing'!$J$3)</f>
        <v>3.6414374999999994</v>
      </c>
      <c r="C10" s="8">
        <f>(C9*B10)</f>
        <v>314802.27187499998</v>
      </c>
      <c r="D10" s="3"/>
      <c r="E10" s="2"/>
      <c r="F10" s="12">
        <f>('Sale Costing'!$J$3)</f>
        <v>3.6414374999999994</v>
      </c>
      <c r="G10" s="8">
        <f>(G9*F10)</f>
        <v>1300115.5397999999</v>
      </c>
      <c r="J10" s="12">
        <f>('Sale Costing'!$J$3)</f>
        <v>3.6414374999999994</v>
      </c>
      <c r="K10" s="8">
        <f>(K9*J10)</f>
        <v>282633812.99999994</v>
      </c>
    </row>
    <row r="11" spans="1:12">
      <c r="A11" s="1" t="s">
        <v>113</v>
      </c>
      <c r="C11" s="18">
        <f>(C10*12)</f>
        <v>3777627.2624999997</v>
      </c>
      <c r="G11" s="18">
        <f>(G10*12)</f>
        <v>15601386.477599999</v>
      </c>
      <c r="K11" s="18">
        <f>(K10*12)</f>
        <v>3391605755.999999</v>
      </c>
    </row>
    <row r="12" spans="1:12">
      <c r="E12" s="2"/>
      <c r="F12" s="12"/>
    </row>
    <row r="13" spans="1:12">
      <c r="E13" s="2"/>
    </row>
    <row r="14" spans="1:12">
      <c r="E14" s="2"/>
    </row>
    <row r="15" spans="1:12">
      <c r="E15" s="2"/>
    </row>
    <row r="16" spans="1:12">
      <c r="E16" s="2"/>
    </row>
    <row r="17" spans="1:5">
      <c r="A17" s="2"/>
      <c r="B17" s="2"/>
      <c r="C17" s="2"/>
      <c r="D17" s="2"/>
      <c r="E17" s="2"/>
    </row>
    <row r="18" spans="1:5">
      <c r="E18" s="2"/>
    </row>
    <row r="19" spans="1:5">
      <c r="E19" s="2"/>
    </row>
    <row r="20" spans="1:5">
      <c r="E20" s="2"/>
    </row>
    <row r="21" spans="1:5">
      <c r="E21" s="2"/>
    </row>
    <row r="22" spans="1:5">
      <c r="E22" s="2"/>
    </row>
    <row r="23" spans="1:5">
      <c r="E23" s="2"/>
    </row>
    <row r="24" spans="1:5"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8" spans="9:13">
      <c r="I38" s="7"/>
      <c r="L38" s="1"/>
      <c r="M38" s="13"/>
    </row>
    <row r="39" spans="9:13">
      <c r="L39" s="1"/>
      <c r="M39" s="6"/>
    </row>
    <row r="46" spans="9:13">
      <c r="I46" s="7"/>
    </row>
    <row r="54" spans="9:9">
      <c r="I54" s="7"/>
    </row>
  </sheetData>
  <mergeCells count="3">
    <mergeCell ref="F1:H1"/>
    <mergeCell ref="J1:L1"/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E18" sqref="E18"/>
    </sheetView>
  </sheetViews>
  <sheetFormatPr defaultRowHeight="15"/>
  <cols>
    <col min="1" max="1" width="23" style="1" bestFit="1" customWidth="1"/>
    <col min="2" max="2" width="4.85546875" style="1" bestFit="1" customWidth="1"/>
    <col min="3" max="3" width="16.85546875" style="1" bestFit="1" customWidth="1"/>
    <col min="4" max="4" width="7.7109375" style="8" bestFit="1" customWidth="1"/>
    <col min="5" max="5" width="20.5703125" style="3" bestFit="1" customWidth="1"/>
    <col min="6" max="6" width="7.7109375" style="1" bestFit="1" customWidth="1"/>
    <col min="7" max="8" width="9.140625" style="1"/>
    <col min="9" max="9" width="10" style="1" bestFit="1" customWidth="1"/>
    <col min="10" max="10" width="7.7109375" style="1" bestFit="1" customWidth="1"/>
    <col min="11" max="16384" width="9.140625" style="1"/>
  </cols>
  <sheetData>
    <row r="1" spans="1:10">
      <c r="A1" s="4" t="s">
        <v>96</v>
      </c>
      <c r="B1" s="2" t="s">
        <v>98</v>
      </c>
      <c r="C1" s="2" t="s">
        <v>99</v>
      </c>
      <c r="E1" s="3" t="s">
        <v>100</v>
      </c>
      <c r="I1" s="1" t="s">
        <v>101</v>
      </c>
      <c r="J1" s="9">
        <f>SUM(F6,F13,F21,F31,F34)</f>
        <v>24.276249999999997</v>
      </c>
    </row>
    <row r="2" spans="1:10">
      <c r="A2" s="1" t="s">
        <v>95</v>
      </c>
      <c r="B2" s="1">
        <v>11</v>
      </c>
      <c r="C2" s="1">
        <v>2</v>
      </c>
      <c r="D2" s="8">
        <f>(C2*B2)</f>
        <v>22</v>
      </c>
      <c r="E2" s="3">
        <v>0.2</v>
      </c>
      <c r="I2" s="1" t="s">
        <v>102</v>
      </c>
      <c r="J2" s="10">
        <v>0.15</v>
      </c>
    </row>
    <row r="3" spans="1:10">
      <c r="A3" s="1" t="s">
        <v>94</v>
      </c>
      <c r="B3" s="1">
        <v>10</v>
      </c>
      <c r="C3" s="1">
        <v>2</v>
      </c>
      <c r="D3" s="8">
        <f>(C3*B3)</f>
        <v>20</v>
      </c>
      <c r="E3" s="3">
        <v>0.2</v>
      </c>
      <c r="I3" s="1" t="s">
        <v>103</v>
      </c>
      <c r="J3" s="8">
        <f>(J1*J2)</f>
        <v>3.6414374999999994</v>
      </c>
    </row>
    <row r="4" spans="1:10">
      <c r="A4" s="1" t="s">
        <v>93</v>
      </c>
      <c r="B4" s="1">
        <v>13</v>
      </c>
      <c r="C4" s="1">
        <v>2</v>
      </c>
      <c r="D4" s="8">
        <f>(C4*B4)</f>
        <v>26</v>
      </c>
      <c r="E4" s="3">
        <v>0.1</v>
      </c>
    </row>
    <row r="5" spans="1:10">
      <c r="A5" s="1" t="s">
        <v>92</v>
      </c>
      <c r="B5" s="1">
        <v>9</v>
      </c>
      <c r="C5" s="1">
        <v>2</v>
      </c>
      <c r="D5" s="8">
        <f>(C5*B5)</f>
        <v>18</v>
      </c>
      <c r="E5" s="3">
        <v>0.2</v>
      </c>
    </row>
    <row r="6" spans="1:10">
      <c r="D6" s="8">
        <f>AVERAGE(D2:D5)</f>
        <v>21.5</v>
      </c>
      <c r="E6" s="3">
        <f>AVERAGE(E2:E5)</f>
        <v>0.17499999999999999</v>
      </c>
      <c r="F6" s="8">
        <f>(D6*E6)</f>
        <v>3.7624999999999997</v>
      </c>
    </row>
    <row r="8" spans="1:10">
      <c r="A8" s="4" t="s">
        <v>91</v>
      </c>
    </row>
    <row r="9" spans="1:10">
      <c r="A9" s="1" t="s">
        <v>90</v>
      </c>
      <c r="B9" s="1">
        <v>8</v>
      </c>
      <c r="C9" s="1">
        <v>2</v>
      </c>
      <c r="D9" s="8">
        <f>(C9*B9)</f>
        <v>16</v>
      </c>
      <c r="E9" s="3">
        <v>0.4</v>
      </c>
    </row>
    <row r="10" spans="1:10">
      <c r="A10" s="1" t="s">
        <v>88</v>
      </c>
      <c r="B10" s="1">
        <v>7</v>
      </c>
      <c r="C10" s="1">
        <v>2</v>
      </c>
      <c r="D10" s="8">
        <f>(C10*B10)</f>
        <v>14</v>
      </c>
      <c r="E10" s="3">
        <v>0.5</v>
      </c>
    </row>
    <row r="11" spans="1:10">
      <c r="A11" s="1" t="s">
        <v>87</v>
      </c>
      <c r="B11" s="1">
        <v>9</v>
      </c>
      <c r="C11" s="1">
        <v>2</v>
      </c>
      <c r="D11" s="8">
        <f>(C11*B11)</f>
        <v>18</v>
      </c>
      <c r="E11" s="3">
        <v>0.25</v>
      </c>
    </row>
    <row r="12" spans="1:10">
      <c r="A12" s="1" t="s">
        <v>86</v>
      </c>
      <c r="B12" s="1">
        <v>4</v>
      </c>
      <c r="C12" s="1">
        <v>5</v>
      </c>
      <c r="D12" s="8">
        <f>(C12*B12)</f>
        <v>20</v>
      </c>
      <c r="E12" s="3">
        <v>0.3</v>
      </c>
    </row>
    <row r="13" spans="1:10">
      <c r="D13" s="8">
        <f>AVERAGE(D9:D12)</f>
        <v>17</v>
      </c>
      <c r="E13" s="3">
        <f>AVERAGE(E9:E12)</f>
        <v>0.36249999999999999</v>
      </c>
      <c r="F13" s="8">
        <f>(D13*E13)</f>
        <v>6.1624999999999996</v>
      </c>
    </row>
    <row r="14" spans="1:10">
      <c r="A14" s="2"/>
    </row>
    <row r="15" spans="1:10">
      <c r="A15" s="4" t="s">
        <v>85</v>
      </c>
    </row>
    <row r="16" spans="1:10">
      <c r="A16" s="1" t="s">
        <v>84</v>
      </c>
      <c r="B16" s="1">
        <v>4</v>
      </c>
      <c r="C16" s="1">
        <v>6</v>
      </c>
      <c r="D16" s="8">
        <f>(C16*B16)</f>
        <v>24</v>
      </c>
      <c r="E16" s="3">
        <v>0.2</v>
      </c>
    </row>
    <row r="17" spans="1:6">
      <c r="A17" s="1" t="s">
        <v>83</v>
      </c>
      <c r="B17" s="1">
        <v>75</v>
      </c>
      <c r="C17" s="1">
        <v>1</v>
      </c>
      <c r="D17" s="8">
        <f>(C17*B17)</f>
        <v>75</v>
      </c>
      <c r="E17" s="3">
        <v>0.15</v>
      </c>
    </row>
    <row r="18" spans="1:6">
      <c r="A18" s="1" t="s">
        <v>82</v>
      </c>
      <c r="B18" s="1">
        <v>6</v>
      </c>
      <c r="C18" s="1">
        <v>6</v>
      </c>
      <c r="D18" s="8">
        <f>(C18*B18)</f>
        <v>36</v>
      </c>
      <c r="E18" s="3">
        <v>0.2</v>
      </c>
    </row>
    <row r="19" spans="1:6">
      <c r="A19" s="1" t="s">
        <v>79</v>
      </c>
      <c r="B19" s="1">
        <v>15</v>
      </c>
      <c r="C19" s="1">
        <v>2</v>
      </c>
      <c r="D19" s="8">
        <f>(C19*B19)</f>
        <v>30</v>
      </c>
      <c r="E19" s="3">
        <v>0.25</v>
      </c>
    </row>
    <row r="20" spans="1:6">
      <c r="A20" s="1" t="s">
        <v>77</v>
      </c>
      <c r="B20" s="1">
        <v>6</v>
      </c>
      <c r="C20" s="1">
        <v>3</v>
      </c>
      <c r="D20" s="8">
        <f>(C20*B20)</f>
        <v>18</v>
      </c>
      <c r="E20" s="3">
        <v>0.6</v>
      </c>
    </row>
    <row r="21" spans="1:6">
      <c r="D21" s="8">
        <f>AVERAGE(D17:D20)</f>
        <v>39.75</v>
      </c>
      <c r="E21" s="3">
        <f>AVERAGE(E17:E20)</f>
        <v>0.3</v>
      </c>
      <c r="F21" s="8">
        <f>(D21*E21)</f>
        <v>11.924999999999999</v>
      </c>
    </row>
    <row r="22" spans="1:6">
      <c r="A22" s="2"/>
    </row>
    <row r="23" spans="1:6">
      <c r="A23" s="4" t="s">
        <v>75</v>
      </c>
    </row>
    <row r="24" spans="1:6">
      <c r="A24" s="1" t="s">
        <v>73</v>
      </c>
      <c r="B24" s="1">
        <v>5</v>
      </c>
      <c r="C24" s="1">
        <v>1.5</v>
      </c>
      <c r="D24" s="8">
        <f t="shared" ref="D24:D30" si="0">(C24*B24)</f>
        <v>7.5</v>
      </c>
      <c r="E24" s="3">
        <v>0.05</v>
      </c>
    </row>
    <row r="25" spans="1:6">
      <c r="A25" s="1" t="s">
        <v>72</v>
      </c>
      <c r="B25" s="1">
        <v>15</v>
      </c>
      <c r="C25" s="1">
        <v>1</v>
      </c>
      <c r="D25" s="8">
        <f t="shared" si="0"/>
        <v>15</v>
      </c>
      <c r="E25" s="3">
        <v>0.05</v>
      </c>
    </row>
    <row r="26" spans="1:6">
      <c r="A26" s="1" t="s">
        <v>71</v>
      </c>
      <c r="B26" s="1">
        <v>5</v>
      </c>
      <c r="C26" s="1">
        <v>1.5</v>
      </c>
      <c r="D26" s="8">
        <f t="shared" si="0"/>
        <v>7.5</v>
      </c>
      <c r="E26" s="3">
        <v>0.05</v>
      </c>
    </row>
    <row r="27" spans="1:6">
      <c r="A27" s="1" t="s">
        <v>70</v>
      </c>
      <c r="B27" s="1">
        <v>20</v>
      </c>
      <c r="C27" s="1">
        <v>1</v>
      </c>
      <c r="D27" s="8">
        <f t="shared" si="0"/>
        <v>20</v>
      </c>
      <c r="E27" s="3">
        <v>0.1</v>
      </c>
    </row>
    <row r="28" spans="1:6">
      <c r="A28" s="1" t="s">
        <v>69</v>
      </c>
      <c r="B28" s="1">
        <v>16</v>
      </c>
      <c r="C28" s="1">
        <v>1</v>
      </c>
      <c r="D28" s="8">
        <f t="shared" si="0"/>
        <v>16</v>
      </c>
      <c r="E28" s="3">
        <v>7.0000000000000007E-2</v>
      </c>
    </row>
    <row r="29" spans="1:6">
      <c r="A29" s="1" t="s">
        <v>68</v>
      </c>
      <c r="B29" s="1">
        <v>10</v>
      </c>
      <c r="C29" s="1">
        <v>1.5</v>
      </c>
      <c r="D29" s="8">
        <f t="shared" si="0"/>
        <v>15</v>
      </c>
      <c r="E29" s="3">
        <v>0.12</v>
      </c>
    </row>
    <row r="30" spans="1:6">
      <c r="A30" s="1" t="s">
        <v>67</v>
      </c>
      <c r="B30" s="1">
        <v>10</v>
      </c>
      <c r="C30" s="1">
        <v>1.5</v>
      </c>
      <c r="D30" s="8">
        <f t="shared" si="0"/>
        <v>15</v>
      </c>
      <c r="E30" s="3">
        <v>0.12</v>
      </c>
    </row>
    <row r="31" spans="1:6">
      <c r="A31" s="2"/>
      <c r="D31" s="8">
        <f>AVERAGE(D27:D30)</f>
        <v>16.5</v>
      </c>
      <c r="E31" s="3">
        <f>AVERAGE(E27:E30)</f>
        <v>0.10250000000000001</v>
      </c>
      <c r="F31" s="8">
        <f>(D31*E31)</f>
        <v>1.6912500000000001</v>
      </c>
    </row>
    <row r="32" spans="1:6">
      <c r="A32" s="1" t="s">
        <v>66</v>
      </c>
    </row>
    <row r="33" spans="1:6">
      <c r="A33" s="1" t="s">
        <v>65</v>
      </c>
      <c r="B33" s="1">
        <v>7</v>
      </c>
      <c r="C33" s="1">
        <v>1.5</v>
      </c>
      <c r="D33" s="8">
        <f>(C33*B33)</f>
        <v>10.5</v>
      </c>
      <c r="E33" s="3">
        <v>7.0000000000000007E-2</v>
      </c>
    </row>
    <row r="34" spans="1:6">
      <c r="D34" s="8">
        <f>AVERAGE(D33)</f>
        <v>10.5</v>
      </c>
      <c r="E34" s="3">
        <f>AVERAGE(E33)</f>
        <v>7.0000000000000007E-2</v>
      </c>
      <c r="F34" s="8">
        <f>(D34*E34)</f>
        <v>0.7350000000000001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2"/>
  <sheetViews>
    <sheetView showGridLines="0" workbookViewId="0">
      <selection activeCell="E6" sqref="E6:E9"/>
    </sheetView>
  </sheetViews>
  <sheetFormatPr defaultColWidth="17.85546875" defaultRowHeight="15"/>
  <cols>
    <col min="1" max="1" width="16.85546875" style="38" bestFit="1" customWidth="1"/>
    <col min="2" max="2" width="15.42578125" style="38" customWidth="1"/>
    <col min="3" max="3" width="14.85546875" style="38" bestFit="1" customWidth="1"/>
    <col min="4" max="4" width="16" style="38" bestFit="1" customWidth="1"/>
    <col min="5" max="5" width="13.28515625" style="38" customWidth="1"/>
    <col min="6" max="6" width="17.42578125" style="38" bestFit="1" customWidth="1"/>
    <col min="7" max="16384" width="17.85546875" style="38"/>
  </cols>
  <sheetData>
    <row r="1" spans="1:6" ht="20.25" thickBot="1">
      <c r="A1" s="37" t="s">
        <v>20</v>
      </c>
    </row>
    <row r="2" spans="1:6" ht="18.75" thickTop="1" thickBot="1">
      <c r="B2" s="61" t="s">
        <v>8</v>
      </c>
      <c r="C2" s="61"/>
      <c r="D2" s="61"/>
      <c r="E2" s="61"/>
      <c r="F2" s="61"/>
    </row>
    <row r="3" spans="1:6" ht="15.75" thickTop="1"/>
    <row r="4" spans="1:6" ht="30.75" thickBot="1">
      <c r="B4" s="14" t="s">
        <v>14</v>
      </c>
      <c r="C4" s="14" t="s">
        <v>5</v>
      </c>
      <c r="D4" s="14" t="s">
        <v>6</v>
      </c>
      <c r="E4" s="14" t="s">
        <v>0</v>
      </c>
      <c r="F4" s="14" t="s">
        <v>7</v>
      </c>
    </row>
    <row r="5" spans="1:6">
      <c r="B5" s="16" t="s">
        <v>1</v>
      </c>
      <c r="C5" s="39">
        <v>0</v>
      </c>
      <c r="D5" s="40">
        <v>0</v>
      </c>
      <c r="E5" s="41">
        <v>0</v>
      </c>
      <c r="F5" s="41">
        <v>0</v>
      </c>
    </row>
    <row r="6" spans="1:6">
      <c r="B6" s="16" t="s">
        <v>2</v>
      </c>
      <c r="C6" s="39">
        <v>1000</v>
      </c>
      <c r="D6" s="40">
        <v>300</v>
      </c>
      <c r="E6" s="41">
        <v>0.1</v>
      </c>
      <c r="F6" s="41">
        <v>0.05</v>
      </c>
    </row>
    <row r="7" spans="1:6">
      <c r="B7" s="16" t="s">
        <v>10</v>
      </c>
      <c r="C7" s="39">
        <v>200</v>
      </c>
      <c r="D7" s="40">
        <v>200</v>
      </c>
      <c r="E7" s="41">
        <v>0.05</v>
      </c>
      <c r="F7" s="41">
        <v>0.05</v>
      </c>
    </row>
    <row r="8" spans="1:6">
      <c r="B8" s="16" t="s">
        <v>3</v>
      </c>
      <c r="C8" s="39">
        <v>1000</v>
      </c>
      <c r="D8" s="40">
        <v>300</v>
      </c>
      <c r="E8" s="41">
        <v>7.0000000000000007E-2</v>
      </c>
      <c r="F8" s="41">
        <v>0.05</v>
      </c>
    </row>
    <row r="9" spans="1:6">
      <c r="B9" s="16" t="s">
        <v>4</v>
      </c>
      <c r="C9" s="39">
        <v>1000</v>
      </c>
      <c r="D9" s="40">
        <v>300</v>
      </c>
      <c r="E9" s="41">
        <v>0.06</v>
      </c>
      <c r="F9" s="41">
        <v>0.05</v>
      </c>
    </row>
    <row r="11" spans="1:6" ht="45.75" thickBot="1">
      <c r="C11" s="14" t="s">
        <v>12</v>
      </c>
      <c r="D11" s="14" t="s">
        <v>13</v>
      </c>
    </row>
    <row r="12" spans="1:6" ht="15.75" thickBot="1">
      <c r="B12" s="14" t="s">
        <v>11</v>
      </c>
      <c r="C12" s="41">
        <v>0.05</v>
      </c>
      <c r="D12" s="41">
        <v>0.1</v>
      </c>
    </row>
    <row r="14" spans="1:6" ht="15.75" thickBot="1">
      <c r="B14" s="14" t="s">
        <v>9</v>
      </c>
      <c r="C14" s="41">
        <v>0.05</v>
      </c>
    </row>
    <row r="16" spans="1:6" ht="18" thickBot="1">
      <c r="B16" s="61" t="s">
        <v>15</v>
      </c>
      <c r="C16" s="61"/>
      <c r="D16" s="61"/>
      <c r="E16" s="61"/>
      <c r="F16" s="61"/>
    </row>
    <row r="17" spans="2:6" ht="15.75" thickTop="1"/>
    <row r="18" spans="2:6" ht="45.75" thickBot="1">
      <c r="B18" s="14" t="s">
        <v>16</v>
      </c>
      <c r="C18" s="14" t="s">
        <v>18</v>
      </c>
      <c r="D18" s="14" t="s">
        <v>17</v>
      </c>
      <c r="E18" s="14" t="s">
        <v>19</v>
      </c>
    </row>
    <row r="19" spans="2:6">
      <c r="B19" s="16" t="s">
        <v>64</v>
      </c>
      <c r="C19" s="39">
        <f>('Market Sizing'!B10)</f>
        <v>3.6414374999999994</v>
      </c>
      <c r="D19" s="41">
        <v>1</v>
      </c>
      <c r="E19" s="42">
        <f>C19*D19</f>
        <v>3.6414374999999994</v>
      </c>
    </row>
    <row r="20" spans="2:6" ht="30">
      <c r="B20" s="16" t="s">
        <v>106</v>
      </c>
      <c r="C20" s="39">
        <v>200</v>
      </c>
      <c r="D20" s="41">
        <v>0.35</v>
      </c>
      <c r="E20" s="42">
        <f>C20*D20</f>
        <v>70</v>
      </c>
    </row>
    <row r="22" spans="2:6" ht="30.75" thickBot="1">
      <c r="B22" s="14" t="s">
        <v>41</v>
      </c>
      <c r="C22" s="41">
        <v>0.03</v>
      </c>
    </row>
    <row r="24" spans="2:6" ht="18" thickBot="1">
      <c r="B24" s="61" t="s">
        <v>21</v>
      </c>
      <c r="C24" s="61"/>
      <c r="D24" s="61"/>
      <c r="E24" s="61"/>
      <c r="F24" s="61"/>
    </row>
    <row r="25" spans="2:6" ht="16.5" thickTop="1" thickBot="1">
      <c r="B25" s="14" t="s">
        <v>22</v>
      </c>
    </row>
    <row r="26" spans="2:6" ht="30">
      <c r="B26" s="16" t="s">
        <v>25</v>
      </c>
      <c r="C26" s="16" t="s">
        <v>23</v>
      </c>
      <c r="D26" s="16" t="s">
        <v>24</v>
      </c>
      <c r="E26" s="38" t="s">
        <v>112</v>
      </c>
    </row>
    <row r="27" spans="2:6">
      <c r="B27" s="16" t="s">
        <v>26</v>
      </c>
      <c r="C27" s="40">
        <v>0</v>
      </c>
      <c r="D27" s="43">
        <v>50000</v>
      </c>
      <c r="E27" s="43">
        <f>(D27/12)*(12-C27)</f>
        <v>50000</v>
      </c>
    </row>
    <row r="28" spans="2:6">
      <c r="B28" s="16" t="s">
        <v>27</v>
      </c>
      <c r="C28" s="40">
        <v>0</v>
      </c>
      <c r="D28" s="43">
        <v>0</v>
      </c>
      <c r="E28" s="43">
        <f t="shared" ref="E28:E36" si="0">(D28/12)*(12-C28)</f>
        <v>0</v>
      </c>
    </row>
    <row r="29" spans="2:6">
      <c r="B29" s="16" t="s">
        <v>28</v>
      </c>
      <c r="C29" s="40">
        <v>0</v>
      </c>
      <c r="D29" s="43">
        <v>50000</v>
      </c>
      <c r="E29" s="43">
        <f t="shared" si="0"/>
        <v>50000</v>
      </c>
    </row>
    <row r="30" spans="2:6">
      <c r="B30" s="16" t="s">
        <v>29</v>
      </c>
      <c r="C30" s="40">
        <v>0</v>
      </c>
      <c r="D30" s="43">
        <v>50000</v>
      </c>
      <c r="E30" s="43">
        <f t="shared" si="0"/>
        <v>50000</v>
      </c>
    </row>
    <row r="31" spans="2:6">
      <c r="B31" s="16" t="s">
        <v>29</v>
      </c>
      <c r="C31" s="40">
        <v>0</v>
      </c>
      <c r="D31" s="43">
        <v>50000</v>
      </c>
      <c r="E31" s="43">
        <f t="shared" si="0"/>
        <v>50000</v>
      </c>
    </row>
    <row r="32" spans="2:6">
      <c r="B32" s="16" t="s">
        <v>29</v>
      </c>
      <c r="C32" s="40">
        <v>0</v>
      </c>
      <c r="D32" s="43">
        <v>0</v>
      </c>
      <c r="E32" s="43">
        <f t="shared" si="0"/>
        <v>0</v>
      </c>
    </row>
    <row r="33" spans="2:5">
      <c r="B33" s="16" t="s">
        <v>62</v>
      </c>
      <c r="C33" s="40">
        <v>0</v>
      </c>
      <c r="D33" s="43">
        <v>50000</v>
      </c>
      <c r="E33" s="43">
        <f t="shared" si="0"/>
        <v>50000</v>
      </c>
    </row>
    <row r="34" spans="2:5">
      <c r="B34" s="16" t="s">
        <v>30</v>
      </c>
      <c r="C34" s="40">
        <v>0</v>
      </c>
      <c r="D34" s="43">
        <v>0</v>
      </c>
      <c r="E34" s="43">
        <f t="shared" si="0"/>
        <v>0</v>
      </c>
    </row>
    <row r="35" spans="2:5">
      <c r="B35" s="16" t="s">
        <v>31</v>
      </c>
      <c r="C35" s="40">
        <v>0</v>
      </c>
      <c r="D35" s="43">
        <v>0</v>
      </c>
      <c r="E35" s="43">
        <f t="shared" si="0"/>
        <v>0</v>
      </c>
    </row>
    <row r="36" spans="2:5">
      <c r="B36" s="16" t="s">
        <v>31</v>
      </c>
      <c r="C36" s="40">
        <v>0</v>
      </c>
      <c r="D36" s="43">
        <v>0</v>
      </c>
      <c r="E36" s="43">
        <f t="shared" si="0"/>
        <v>0</v>
      </c>
    </row>
    <row r="37" spans="2:5">
      <c r="B37" s="38" t="s">
        <v>101</v>
      </c>
      <c r="D37" s="44">
        <f>SUM(D27:D36)</f>
        <v>250000</v>
      </c>
      <c r="E37" s="44">
        <f>SUM(E27:E36)</f>
        <v>250000</v>
      </c>
    </row>
    <row r="38" spans="2:5" ht="30">
      <c r="B38" s="16" t="s">
        <v>32</v>
      </c>
      <c r="C38" s="41">
        <v>0.3</v>
      </c>
      <c r="D38" s="44">
        <f>(D37)+(D37*C38)</f>
        <v>325000</v>
      </c>
      <c r="E38" s="44">
        <f>(E37)+(E37*C38)</f>
        <v>325000</v>
      </c>
    </row>
    <row r="40" spans="2:5" ht="45.75" thickBot="1">
      <c r="B40" s="14" t="s">
        <v>42</v>
      </c>
      <c r="D40" s="15" t="s">
        <v>111</v>
      </c>
    </row>
    <row r="41" spans="2:5" ht="30">
      <c r="B41" s="16" t="s">
        <v>33</v>
      </c>
      <c r="C41" s="45">
        <v>500</v>
      </c>
      <c r="D41" s="15"/>
    </row>
    <row r="42" spans="2:5">
      <c r="B42" s="16" t="s">
        <v>34</v>
      </c>
      <c r="C42" s="45">
        <v>500</v>
      </c>
      <c r="D42" s="15"/>
    </row>
    <row r="43" spans="2:5">
      <c r="B43" s="16" t="s">
        <v>63</v>
      </c>
      <c r="C43" s="45">
        <v>500</v>
      </c>
      <c r="D43" s="15"/>
    </row>
    <row r="44" spans="2:5">
      <c r="B44" s="16" t="s">
        <v>35</v>
      </c>
      <c r="C44" s="45">
        <v>2000</v>
      </c>
      <c r="D44" s="15" t="s">
        <v>107</v>
      </c>
    </row>
    <row r="45" spans="2:5">
      <c r="B45" s="16" t="s">
        <v>36</v>
      </c>
      <c r="C45" s="45">
        <v>0</v>
      </c>
      <c r="D45" s="15"/>
    </row>
    <row r="46" spans="2:5">
      <c r="B46" s="16" t="s">
        <v>37</v>
      </c>
      <c r="C46" s="45">
        <v>0</v>
      </c>
      <c r="D46" s="15"/>
    </row>
    <row r="47" spans="2:5">
      <c r="B47" s="16" t="s">
        <v>38</v>
      </c>
      <c r="C47" s="45">
        <v>0</v>
      </c>
    </row>
    <row r="48" spans="2:5">
      <c r="B48" s="16" t="s">
        <v>39</v>
      </c>
      <c r="C48" s="45">
        <v>350</v>
      </c>
    </row>
    <row r="49" spans="2:3">
      <c r="B49" s="16" t="s">
        <v>40</v>
      </c>
      <c r="C49" s="45">
        <v>500</v>
      </c>
    </row>
    <row r="50" spans="2:3">
      <c r="B50" s="16" t="s">
        <v>108</v>
      </c>
      <c r="C50" s="45">
        <f>SUM(C41:C49)</f>
        <v>4350</v>
      </c>
    </row>
    <row r="51" spans="2:3">
      <c r="B51" s="17" t="s">
        <v>109</v>
      </c>
      <c r="C51" s="45">
        <f>(C50*12)</f>
        <v>52200</v>
      </c>
    </row>
    <row r="52" spans="2:3">
      <c r="B52" s="17" t="s">
        <v>110</v>
      </c>
      <c r="C52" s="42">
        <f>(C51+D37)</f>
        <v>302200</v>
      </c>
    </row>
  </sheetData>
  <mergeCells count="3">
    <mergeCell ref="B2:F2"/>
    <mergeCell ref="B16:F16"/>
    <mergeCell ref="B24:F2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2"/>
  <sheetViews>
    <sheetView showGridLines="0" workbookViewId="0">
      <selection activeCell="E6" sqref="E6:E9"/>
    </sheetView>
  </sheetViews>
  <sheetFormatPr defaultColWidth="17.85546875" defaultRowHeight="15"/>
  <cols>
    <col min="1" max="1" width="16.85546875" style="38" bestFit="1" customWidth="1"/>
    <col min="2" max="2" width="15.42578125" style="38" customWidth="1"/>
    <col min="3" max="3" width="14.85546875" style="38" bestFit="1" customWidth="1"/>
    <col min="4" max="4" width="16" style="38" bestFit="1" customWidth="1"/>
    <col min="5" max="5" width="13.28515625" style="38" customWidth="1"/>
    <col min="6" max="6" width="17.42578125" style="38" bestFit="1" customWidth="1"/>
    <col min="7" max="16384" width="17.85546875" style="38"/>
  </cols>
  <sheetData>
    <row r="1" spans="1:6" ht="20.25" thickBot="1">
      <c r="A1" s="37" t="s">
        <v>20</v>
      </c>
    </row>
    <row r="2" spans="1:6" ht="18.75" thickTop="1" thickBot="1">
      <c r="B2" s="61" t="s">
        <v>8</v>
      </c>
      <c r="C2" s="61"/>
      <c r="D2" s="61"/>
      <c r="E2" s="61"/>
      <c r="F2" s="61"/>
    </row>
    <row r="3" spans="1:6" ht="15.75" thickTop="1"/>
    <row r="4" spans="1:6" ht="30.75" thickBot="1">
      <c r="B4" s="14" t="s">
        <v>14</v>
      </c>
      <c r="C4" s="14" t="s">
        <v>5</v>
      </c>
      <c r="D4" s="14" t="s">
        <v>6</v>
      </c>
      <c r="E4" s="14" t="s">
        <v>0</v>
      </c>
      <c r="F4" s="14" t="s">
        <v>7</v>
      </c>
    </row>
    <row r="5" spans="1:6">
      <c r="B5" s="16" t="s">
        <v>1</v>
      </c>
      <c r="C5" s="39">
        <v>0</v>
      </c>
      <c r="D5" s="40">
        <v>0</v>
      </c>
      <c r="E5" s="41">
        <v>0</v>
      </c>
      <c r="F5" s="41">
        <v>0</v>
      </c>
    </row>
    <row r="6" spans="1:6">
      <c r="B6" s="16" t="s">
        <v>2</v>
      </c>
      <c r="C6" s="39">
        <v>1000</v>
      </c>
      <c r="D6" s="40">
        <v>450</v>
      </c>
      <c r="E6" s="41">
        <v>0.1</v>
      </c>
      <c r="F6" s="41">
        <v>0.1</v>
      </c>
    </row>
    <row r="7" spans="1:6">
      <c r="B7" s="16" t="s">
        <v>10</v>
      </c>
      <c r="C7" s="39">
        <v>200</v>
      </c>
      <c r="D7" s="40">
        <v>300</v>
      </c>
      <c r="E7" s="41">
        <v>0.05</v>
      </c>
      <c r="F7" s="41">
        <v>0.1</v>
      </c>
    </row>
    <row r="8" spans="1:6">
      <c r="B8" s="16" t="s">
        <v>3</v>
      </c>
      <c r="C8" s="39">
        <v>1000</v>
      </c>
      <c r="D8" s="40">
        <v>400</v>
      </c>
      <c r="E8" s="41">
        <v>7.0000000000000007E-2</v>
      </c>
      <c r="F8" s="41">
        <v>0.1</v>
      </c>
    </row>
    <row r="9" spans="1:6">
      <c r="B9" s="16" t="s">
        <v>4</v>
      </c>
      <c r="C9" s="39">
        <v>1000</v>
      </c>
      <c r="D9" s="40">
        <v>500</v>
      </c>
      <c r="E9" s="41">
        <v>0.06</v>
      </c>
      <c r="F9" s="41">
        <v>0.1</v>
      </c>
    </row>
    <row r="11" spans="1:6" ht="45.75" thickBot="1">
      <c r="C11" s="14" t="s">
        <v>12</v>
      </c>
      <c r="D11" s="14" t="s">
        <v>13</v>
      </c>
    </row>
    <row r="12" spans="1:6" ht="15.75" thickBot="1">
      <c r="B12" s="14" t="s">
        <v>11</v>
      </c>
      <c r="C12" s="41">
        <v>0.05</v>
      </c>
      <c r="D12" s="41">
        <v>0.2</v>
      </c>
    </row>
    <row r="14" spans="1:6" ht="15.75" thickBot="1">
      <c r="B14" s="14" t="s">
        <v>9</v>
      </c>
      <c r="C14" s="41">
        <v>0.05</v>
      </c>
    </row>
    <row r="16" spans="1:6" ht="18" thickBot="1">
      <c r="B16" s="61" t="s">
        <v>15</v>
      </c>
      <c r="C16" s="61"/>
      <c r="D16" s="61"/>
      <c r="E16" s="61"/>
      <c r="F16" s="61"/>
    </row>
    <row r="17" spans="2:6" ht="15.75" thickTop="1"/>
    <row r="18" spans="2:6" ht="45.75" thickBot="1">
      <c r="B18" s="14" t="s">
        <v>16</v>
      </c>
      <c r="C18" s="14" t="s">
        <v>18</v>
      </c>
      <c r="D18" s="14" t="s">
        <v>17</v>
      </c>
      <c r="E18" s="14" t="s">
        <v>19</v>
      </c>
    </row>
    <row r="19" spans="2:6">
      <c r="B19" s="16" t="s">
        <v>64</v>
      </c>
      <c r="C19" s="39">
        <f>('Market Sizing'!B10)</f>
        <v>3.6414374999999994</v>
      </c>
      <c r="D19" s="41">
        <v>1</v>
      </c>
      <c r="E19" s="42">
        <f>C19*D19</f>
        <v>3.6414374999999994</v>
      </c>
    </row>
    <row r="20" spans="2:6" ht="30">
      <c r="B20" s="16" t="s">
        <v>106</v>
      </c>
      <c r="C20" s="39">
        <v>200</v>
      </c>
      <c r="D20" s="41">
        <v>0.35</v>
      </c>
      <c r="E20" s="42">
        <f>C20*D20</f>
        <v>70</v>
      </c>
    </row>
    <row r="22" spans="2:6" ht="30.75" thickBot="1">
      <c r="B22" s="14" t="s">
        <v>41</v>
      </c>
      <c r="C22" s="41">
        <v>0.03</v>
      </c>
    </row>
    <row r="24" spans="2:6" ht="18" thickBot="1">
      <c r="B24" s="61" t="s">
        <v>21</v>
      </c>
      <c r="C24" s="61"/>
      <c r="D24" s="61"/>
      <c r="E24" s="61"/>
      <c r="F24" s="61"/>
    </row>
    <row r="25" spans="2:6" ht="16.5" thickTop="1" thickBot="1">
      <c r="B25" s="14" t="s">
        <v>22</v>
      </c>
    </row>
    <row r="26" spans="2:6" ht="30">
      <c r="B26" s="16" t="s">
        <v>25</v>
      </c>
      <c r="C26" s="16" t="s">
        <v>23</v>
      </c>
      <c r="D26" s="16" t="s">
        <v>24</v>
      </c>
      <c r="E26" s="38" t="s">
        <v>112</v>
      </c>
    </row>
    <row r="27" spans="2:6">
      <c r="B27" s="16" t="s">
        <v>26</v>
      </c>
      <c r="C27" s="40">
        <v>0</v>
      </c>
      <c r="D27" s="43">
        <v>50000</v>
      </c>
      <c r="E27" s="43">
        <f>(D27/12)*(12-C27)</f>
        <v>50000</v>
      </c>
    </row>
    <row r="28" spans="2:6">
      <c r="B28" s="16" t="s">
        <v>27</v>
      </c>
      <c r="C28" s="40">
        <v>0</v>
      </c>
      <c r="D28" s="43">
        <v>0</v>
      </c>
      <c r="E28" s="43">
        <f t="shared" ref="E28:E36" si="0">(D28/12)*(12-C28)</f>
        <v>0</v>
      </c>
    </row>
    <row r="29" spans="2:6">
      <c r="B29" s="16" t="s">
        <v>28</v>
      </c>
      <c r="C29" s="40">
        <v>0</v>
      </c>
      <c r="D29" s="43">
        <v>50000</v>
      </c>
      <c r="E29" s="43">
        <f t="shared" si="0"/>
        <v>50000</v>
      </c>
    </row>
    <row r="30" spans="2:6">
      <c r="B30" s="16" t="s">
        <v>29</v>
      </c>
      <c r="C30" s="40">
        <v>0</v>
      </c>
      <c r="D30" s="43">
        <v>50000</v>
      </c>
      <c r="E30" s="43">
        <f t="shared" si="0"/>
        <v>50000</v>
      </c>
    </row>
    <row r="31" spans="2:6">
      <c r="B31" s="16" t="s">
        <v>29</v>
      </c>
      <c r="C31" s="40">
        <v>0</v>
      </c>
      <c r="D31" s="43">
        <v>50000</v>
      </c>
      <c r="E31" s="43">
        <f t="shared" si="0"/>
        <v>50000</v>
      </c>
    </row>
    <row r="32" spans="2:6">
      <c r="B32" s="16" t="s">
        <v>29</v>
      </c>
      <c r="C32" s="40">
        <v>0</v>
      </c>
      <c r="D32" s="43">
        <v>0</v>
      </c>
      <c r="E32" s="43">
        <f t="shared" si="0"/>
        <v>0</v>
      </c>
    </row>
    <row r="33" spans="2:5">
      <c r="B33" s="16" t="s">
        <v>62</v>
      </c>
      <c r="C33" s="40">
        <v>0</v>
      </c>
      <c r="D33" s="43">
        <v>50000</v>
      </c>
      <c r="E33" s="43">
        <f t="shared" si="0"/>
        <v>50000</v>
      </c>
    </row>
    <row r="34" spans="2:5">
      <c r="B34" s="16" t="s">
        <v>30</v>
      </c>
      <c r="C34" s="40">
        <v>0</v>
      </c>
      <c r="D34" s="43">
        <v>0</v>
      </c>
      <c r="E34" s="43">
        <f t="shared" si="0"/>
        <v>0</v>
      </c>
    </row>
    <row r="35" spans="2:5">
      <c r="B35" s="16" t="s">
        <v>31</v>
      </c>
      <c r="C35" s="40">
        <v>0</v>
      </c>
      <c r="D35" s="43">
        <v>0</v>
      </c>
      <c r="E35" s="43">
        <f t="shared" si="0"/>
        <v>0</v>
      </c>
    </row>
    <row r="36" spans="2:5">
      <c r="B36" s="16" t="s">
        <v>31</v>
      </c>
      <c r="C36" s="40">
        <v>0</v>
      </c>
      <c r="D36" s="43">
        <v>0</v>
      </c>
      <c r="E36" s="43">
        <f t="shared" si="0"/>
        <v>0</v>
      </c>
    </row>
    <row r="37" spans="2:5">
      <c r="B37" s="38" t="s">
        <v>101</v>
      </c>
      <c r="D37" s="44">
        <f>SUM(D27:D36)</f>
        <v>250000</v>
      </c>
      <c r="E37" s="44">
        <f>SUM(E27:E36)</f>
        <v>250000</v>
      </c>
    </row>
    <row r="38" spans="2:5" ht="30">
      <c r="B38" s="16" t="s">
        <v>32</v>
      </c>
      <c r="C38" s="41">
        <v>0.3</v>
      </c>
      <c r="D38" s="44">
        <f>(D37)+(D37*C38)</f>
        <v>325000</v>
      </c>
      <c r="E38" s="44">
        <f>(E37)+(E37*C38)</f>
        <v>325000</v>
      </c>
    </row>
    <row r="40" spans="2:5" ht="45.75" thickBot="1">
      <c r="B40" s="14" t="s">
        <v>42</v>
      </c>
      <c r="D40" s="15" t="s">
        <v>111</v>
      </c>
    </row>
    <row r="41" spans="2:5" ht="30">
      <c r="B41" s="16" t="s">
        <v>33</v>
      </c>
      <c r="C41" s="45">
        <v>500</v>
      </c>
      <c r="D41" s="15"/>
    </row>
    <row r="42" spans="2:5">
      <c r="B42" s="16" t="s">
        <v>34</v>
      </c>
      <c r="C42" s="45">
        <v>500</v>
      </c>
      <c r="D42" s="15"/>
    </row>
    <row r="43" spans="2:5">
      <c r="B43" s="16" t="s">
        <v>63</v>
      </c>
      <c r="C43" s="45">
        <v>500</v>
      </c>
      <c r="D43" s="15"/>
    </row>
    <row r="44" spans="2:5">
      <c r="B44" s="16" t="s">
        <v>35</v>
      </c>
      <c r="C44" s="45">
        <v>2000</v>
      </c>
      <c r="D44" s="15" t="s">
        <v>107</v>
      </c>
    </row>
    <row r="45" spans="2:5">
      <c r="B45" s="16" t="s">
        <v>36</v>
      </c>
      <c r="C45" s="45">
        <v>0</v>
      </c>
      <c r="D45" s="15"/>
    </row>
    <row r="46" spans="2:5">
      <c r="B46" s="16" t="s">
        <v>37</v>
      </c>
      <c r="C46" s="45">
        <v>0</v>
      </c>
      <c r="D46" s="15"/>
    </row>
    <row r="47" spans="2:5">
      <c r="B47" s="16" t="s">
        <v>38</v>
      </c>
      <c r="C47" s="45">
        <v>0</v>
      </c>
    </row>
    <row r="48" spans="2:5">
      <c r="B48" s="16" t="s">
        <v>39</v>
      </c>
      <c r="C48" s="45">
        <v>350</v>
      </c>
    </row>
    <row r="49" spans="2:3">
      <c r="B49" s="16" t="s">
        <v>40</v>
      </c>
      <c r="C49" s="45">
        <v>500</v>
      </c>
    </row>
    <row r="50" spans="2:3">
      <c r="B50" s="16" t="s">
        <v>108</v>
      </c>
      <c r="C50" s="45">
        <f>SUM(C41:C49)</f>
        <v>4350</v>
      </c>
    </row>
    <row r="51" spans="2:3">
      <c r="B51" s="17" t="s">
        <v>109</v>
      </c>
      <c r="C51" s="45">
        <f>(C50*12)</f>
        <v>52200</v>
      </c>
    </row>
    <row r="52" spans="2:3">
      <c r="B52" s="17" t="s">
        <v>110</v>
      </c>
      <c r="C52" s="42">
        <f>(C51+D37)</f>
        <v>302200</v>
      </c>
    </row>
  </sheetData>
  <mergeCells count="3">
    <mergeCell ref="B2:F2"/>
    <mergeCell ref="B16:F16"/>
    <mergeCell ref="B24:F2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2"/>
  <sheetViews>
    <sheetView showGridLines="0" workbookViewId="0">
      <selection activeCell="G9" sqref="G9"/>
    </sheetView>
  </sheetViews>
  <sheetFormatPr defaultColWidth="17.85546875" defaultRowHeight="15"/>
  <cols>
    <col min="1" max="1" width="16.85546875" style="38" bestFit="1" customWidth="1"/>
    <col min="2" max="2" width="15.42578125" style="38" customWidth="1"/>
    <col min="3" max="3" width="14.85546875" style="38" bestFit="1" customWidth="1"/>
    <col min="4" max="4" width="16" style="38" bestFit="1" customWidth="1"/>
    <col min="5" max="5" width="13.28515625" style="38" customWidth="1"/>
    <col min="6" max="6" width="17.42578125" style="38" bestFit="1" customWidth="1"/>
    <col min="7" max="16384" width="17.85546875" style="38"/>
  </cols>
  <sheetData>
    <row r="1" spans="1:6" ht="20.25" thickBot="1">
      <c r="A1" s="37" t="s">
        <v>20</v>
      </c>
    </row>
    <row r="2" spans="1:6" ht="18.75" thickTop="1" thickBot="1">
      <c r="B2" s="61" t="s">
        <v>8</v>
      </c>
      <c r="C2" s="61"/>
      <c r="D2" s="61"/>
      <c r="E2" s="61"/>
      <c r="F2" s="61"/>
    </row>
    <row r="3" spans="1:6" ht="15.75" thickTop="1"/>
    <row r="4" spans="1:6" ht="30.75" thickBot="1">
      <c r="B4" s="14" t="s">
        <v>14</v>
      </c>
      <c r="C4" s="14" t="s">
        <v>5</v>
      </c>
      <c r="D4" s="14" t="s">
        <v>6</v>
      </c>
      <c r="E4" s="14" t="s">
        <v>0</v>
      </c>
      <c r="F4" s="14" t="s">
        <v>7</v>
      </c>
    </row>
    <row r="5" spans="1:6">
      <c r="B5" s="16" t="s">
        <v>1</v>
      </c>
      <c r="C5" s="39">
        <v>0</v>
      </c>
      <c r="D5" s="40">
        <v>0</v>
      </c>
      <c r="E5" s="41">
        <v>0</v>
      </c>
      <c r="F5" s="41">
        <v>0</v>
      </c>
    </row>
    <row r="6" spans="1:6">
      <c r="B6" s="16" t="s">
        <v>2</v>
      </c>
      <c r="C6" s="39">
        <v>1000</v>
      </c>
      <c r="D6" s="40">
        <v>600</v>
      </c>
      <c r="E6" s="41">
        <v>0.1</v>
      </c>
      <c r="F6" s="41">
        <v>0.15</v>
      </c>
    </row>
    <row r="7" spans="1:6">
      <c r="B7" s="16" t="s">
        <v>10</v>
      </c>
      <c r="C7" s="39">
        <v>200</v>
      </c>
      <c r="D7" s="40">
        <v>400</v>
      </c>
      <c r="E7" s="41">
        <v>0.05</v>
      </c>
      <c r="F7" s="41">
        <v>0.15</v>
      </c>
    </row>
    <row r="8" spans="1:6">
      <c r="B8" s="16" t="s">
        <v>3</v>
      </c>
      <c r="C8" s="39">
        <v>1000</v>
      </c>
      <c r="D8" s="40">
        <v>500</v>
      </c>
      <c r="E8" s="41">
        <v>7.0000000000000007E-2</v>
      </c>
      <c r="F8" s="41">
        <v>0.15</v>
      </c>
    </row>
    <row r="9" spans="1:6">
      <c r="B9" s="16" t="s">
        <v>4</v>
      </c>
      <c r="C9" s="39">
        <v>1000</v>
      </c>
      <c r="D9" s="40">
        <v>450</v>
      </c>
      <c r="E9" s="41">
        <v>0.06</v>
      </c>
      <c r="F9" s="41">
        <v>0.15</v>
      </c>
    </row>
    <row r="11" spans="1:6" ht="45.75" thickBot="1">
      <c r="C11" s="14" t="s">
        <v>12</v>
      </c>
      <c r="D11" s="14" t="s">
        <v>13</v>
      </c>
    </row>
    <row r="12" spans="1:6" ht="15.75" thickBot="1">
      <c r="B12" s="14" t="s">
        <v>11</v>
      </c>
      <c r="C12" s="41">
        <v>0.05</v>
      </c>
      <c r="D12" s="41">
        <v>0.2</v>
      </c>
    </row>
    <row r="14" spans="1:6" ht="15.75" thickBot="1">
      <c r="B14" s="14" t="s">
        <v>9</v>
      </c>
      <c r="C14" s="41">
        <v>0.05</v>
      </c>
    </row>
    <row r="16" spans="1:6" ht="18" thickBot="1">
      <c r="B16" s="61" t="s">
        <v>15</v>
      </c>
      <c r="C16" s="61"/>
      <c r="D16" s="61"/>
      <c r="E16" s="61"/>
      <c r="F16" s="61"/>
    </row>
    <row r="17" spans="2:6" ht="15.75" thickTop="1"/>
    <row r="18" spans="2:6" ht="45.75" thickBot="1">
      <c r="B18" s="14" t="s">
        <v>16</v>
      </c>
      <c r="C18" s="14" t="s">
        <v>18</v>
      </c>
      <c r="D18" s="14" t="s">
        <v>17</v>
      </c>
      <c r="E18" s="14" t="s">
        <v>19</v>
      </c>
    </row>
    <row r="19" spans="2:6">
      <c r="B19" s="16" t="s">
        <v>64</v>
      </c>
      <c r="C19" s="39">
        <f>('Market Sizing'!B10)</f>
        <v>3.6414374999999994</v>
      </c>
      <c r="D19" s="41">
        <v>1</v>
      </c>
      <c r="E19" s="42">
        <f>C19*D19</f>
        <v>3.6414374999999994</v>
      </c>
    </row>
    <row r="20" spans="2:6" ht="30">
      <c r="B20" s="16" t="s">
        <v>106</v>
      </c>
      <c r="C20" s="39">
        <v>200</v>
      </c>
      <c r="D20" s="41">
        <v>0.35</v>
      </c>
      <c r="E20" s="42">
        <f>C20*D20</f>
        <v>70</v>
      </c>
    </row>
    <row r="22" spans="2:6" ht="30.75" thickBot="1">
      <c r="B22" s="14" t="s">
        <v>41</v>
      </c>
      <c r="C22" s="41">
        <v>0.03</v>
      </c>
    </row>
    <row r="24" spans="2:6" ht="18" thickBot="1">
      <c r="B24" s="61" t="s">
        <v>21</v>
      </c>
      <c r="C24" s="61"/>
      <c r="D24" s="61"/>
      <c r="E24" s="61"/>
      <c r="F24" s="61"/>
    </row>
    <row r="25" spans="2:6" ht="16.5" thickTop="1" thickBot="1">
      <c r="B25" s="14" t="s">
        <v>22</v>
      </c>
    </row>
    <row r="26" spans="2:6" ht="30">
      <c r="B26" s="16" t="s">
        <v>25</v>
      </c>
      <c r="C26" s="16" t="s">
        <v>23</v>
      </c>
      <c r="D26" s="16" t="s">
        <v>24</v>
      </c>
      <c r="E26" s="38" t="s">
        <v>112</v>
      </c>
    </row>
    <row r="27" spans="2:6">
      <c r="B27" s="16" t="s">
        <v>26</v>
      </c>
      <c r="C27" s="40">
        <v>0</v>
      </c>
      <c r="D27" s="43">
        <v>50000</v>
      </c>
      <c r="E27" s="43">
        <f>(D27/12)*(12-C27)</f>
        <v>50000</v>
      </c>
    </row>
    <row r="28" spans="2:6">
      <c r="B28" s="16" t="s">
        <v>27</v>
      </c>
      <c r="C28" s="40">
        <v>0</v>
      </c>
      <c r="D28" s="43">
        <v>0</v>
      </c>
      <c r="E28" s="43">
        <f t="shared" ref="E28:E36" si="0">(D28/12)*(12-C28)</f>
        <v>0</v>
      </c>
    </row>
    <row r="29" spans="2:6">
      <c r="B29" s="16" t="s">
        <v>28</v>
      </c>
      <c r="C29" s="40">
        <v>0</v>
      </c>
      <c r="D29" s="43">
        <v>50000</v>
      </c>
      <c r="E29" s="43">
        <f t="shared" si="0"/>
        <v>50000</v>
      </c>
    </row>
    <row r="30" spans="2:6">
      <c r="B30" s="16" t="s">
        <v>29</v>
      </c>
      <c r="C30" s="40">
        <v>0</v>
      </c>
      <c r="D30" s="43">
        <v>50000</v>
      </c>
      <c r="E30" s="43">
        <f t="shared" si="0"/>
        <v>50000</v>
      </c>
    </row>
    <row r="31" spans="2:6">
      <c r="B31" s="16" t="s">
        <v>29</v>
      </c>
      <c r="C31" s="40">
        <v>0</v>
      </c>
      <c r="D31" s="43">
        <v>50000</v>
      </c>
      <c r="E31" s="43">
        <f t="shared" si="0"/>
        <v>50000</v>
      </c>
    </row>
    <row r="32" spans="2:6">
      <c r="B32" s="16" t="s">
        <v>29</v>
      </c>
      <c r="C32" s="40">
        <v>0</v>
      </c>
      <c r="D32" s="43">
        <v>0</v>
      </c>
      <c r="E32" s="43">
        <f t="shared" si="0"/>
        <v>0</v>
      </c>
    </row>
    <row r="33" spans="2:5">
      <c r="B33" s="16" t="s">
        <v>62</v>
      </c>
      <c r="C33" s="40">
        <v>0</v>
      </c>
      <c r="D33" s="43">
        <v>50000</v>
      </c>
      <c r="E33" s="43">
        <f t="shared" si="0"/>
        <v>50000</v>
      </c>
    </row>
    <row r="34" spans="2:5">
      <c r="B34" s="16" t="s">
        <v>30</v>
      </c>
      <c r="C34" s="40">
        <v>0</v>
      </c>
      <c r="D34" s="43">
        <v>0</v>
      </c>
      <c r="E34" s="43">
        <f t="shared" si="0"/>
        <v>0</v>
      </c>
    </row>
    <row r="35" spans="2:5">
      <c r="B35" s="16" t="s">
        <v>31</v>
      </c>
      <c r="C35" s="40">
        <v>0</v>
      </c>
      <c r="D35" s="43">
        <v>0</v>
      </c>
      <c r="E35" s="43">
        <f t="shared" si="0"/>
        <v>0</v>
      </c>
    </row>
    <row r="36" spans="2:5">
      <c r="B36" s="16" t="s">
        <v>31</v>
      </c>
      <c r="C36" s="40">
        <v>0</v>
      </c>
      <c r="D36" s="43">
        <v>0</v>
      </c>
      <c r="E36" s="43">
        <f t="shared" si="0"/>
        <v>0</v>
      </c>
    </row>
    <row r="37" spans="2:5">
      <c r="B37" s="38" t="s">
        <v>101</v>
      </c>
      <c r="D37" s="44">
        <f>SUM(D27:D36)</f>
        <v>250000</v>
      </c>
      <c r="E37" s="44">
        <f>SUM(E27:E36)</f>
        <v>250000</v>
      </c>
    </row>
    <row r="38" spans="2:5" ht="30">
      <c r="B38" s="16" t="s">
        <v>32</v>
      </c>
      <c r="C38" s="41">
        <v>0.3</v>
      </c>
      <c r="D38" s="44">
        <f>(D37)+(D37*C38)</f>
        <v>325000</v>
      </c>
      <c r="E38" s="44">
        <f>(E37)+(E37*C38)</f>
        <v>325000</v>
      </c>
    </row>
    <row r="40" spans="2:5" ht="45.75" thickBot="1">
      <c r="B40" s="14" t="s">
        <v>42</v>
      </c>
      <c r="D40" s="15" t="s">
        <v>111</v>
      </c>
    </row>
    <row r="41" spans="2:5" ht="30">
      <c r="B41" s="16" t="s">
        <v>33</v>
      </c>
      <c r="C41" s="45">
        <v>500</v>
      </c>
      <c r="D41" s="15"/>
    </row>
    <row r="42" spans="2:5">
      <c r="B42" s="16" t="s">
        <v>34</v>
      </c>
      <c r="C42" s="45">
        <v>500</v>
      </c>
      <c r="D42" s="15"/>
    </row>
    <row r="43" spans="2:5">
      <c r="B43" s="16" t="s">
        <v>63</v>
      </c>
      <c r="C43" s="45">
        <v>500</v>
      </c>
      <c r="D43" s="15"/>
    </row>
    <row r="44" spans="2:5">
      <c r="B44" s="16" t="s">
        <v>35</v>
      </c>
      <c r="C44" s="45">
        <v>2000</v>
      </c>
      <c r="D44" s="15" t="s">
        <v>107</v>
      </c>
    </row>
    <row r="45" spans="2:5">
      <c r="B45" s="16" t="s">
        <v>36</v>
      </c>
      <c r="C45" s="45">
        <v>0</v>
      </c>
      <c r="D45" s="15"/>
    </row>
    <row r="46" spans="2:5">
      <c r="B46" s="16" t="s">
        <v>37</v>
      </c>
      <c r="C46" s="45">
        <v>0</v>
      </c>
      <c r="D46" s="15"/>
    </row>
    <row r="47" spans="2:5">
      <c r="B47" s="16" t="s">
        <v>38</v>
      </c>
      <c r="C47" s="45">
        <v>0</v>
      </c>
    </row>
    <row r="48" spans="2:5">
      <c r="B48" s="16" t="s">
        <v>39</v>
      </c>
      <c r="C48" s="45">
        <v>350</v>
      </c>
    </row>
    <row r="49" spans="2:3">
      <c r="B49" s="16" t="s">
        <v>40</v>
      </c>
      <c r="C49" s="45">
        <v>500</v>
      </c>
    </row>
    <row r="50" spans="2:3">
      <c r="B50" s="16" t="s">
        <v>108</v>
      </c>
      <c r="C50" s="45">
        <f>SUM(C41:C49)</f>
        <v>4350</v>
      </c>
    </row>
    <row r="51" spans="2:3">
      <c r="B51" s="17" t="s">
        <v>109</v>
      </c>
      <c r="C51" s="45">
        <f>(C50*12)</f>
        <v>52200</v>
      </c>
    </row>
    <row r="52" spans="2:3">
      <c r="B52" s="17" t="s">
        <v>110</v>
      </c>
      <c r="C52" s="42">
        <f>(C51+D37)</f>
        <v>302200</v>
      </c>
    </row>
  </sheetData>
  <mergeCells count="3">
    <mergeCell ref="B2:F2"/>
    <mergeCell ref="B16:F16"/>
    <mergeCell ref="B24:F2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1"/>
  <sheetViews>
    <sheetView showGridLines="0" workbookViewId="0">
      <pane xSplit="2" ySplit="2" topLeftCell="C58" activePane="bottomRight" state="frozen"/>
      <selection pane="topRight" activeCell="D1" sqref="D1"/>
      <selection pane="bottomLeft" activeCell="A4" sqref="A4"/>
      <selection pane="bottomRight" activeCell="A70" sqref="A70:O71"/>
    </sheetView>
  </sheetViews>
  <sheetFormatPr defaultRowHeight="15"/>
  <cols>
    <col min="1" max="1" width="20" style="38" bestFit="1" customWidth="1"/>
    <col min="2" max="2" width="19.28515625" style="38" bestFit="1" customWidth="1"/>
    <col min="3" max="15" width="8.28515625" style="38" bestFit="1" customWidth="1"/>
    <col min="16" max="16384" width="9.140625" style="38"/>
  </cols>
  <sheetData>
    <row r="1" spans="1:16" ht="20.25" thickBot="1">
      <c r="A1" s="62" t="s">
        <v>43</v>
      </c>
      <c r="B1" s="62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5.75" thickTop="1">
      <c r="A2" s="16" t="s">
        <v>44</v>
      </c>
      <c r="B2" s="16"/>
      <c r="C2" s="38">
        <v>0</v>
      </c>
      <c r="D2" s="38">
        <v>1</v>
      </c>
      <c r="E2" s="38">
        <v>2</v>
      </c>
      <c r="F2" s="38">
        <v>3</v>
      </c>
      <c r="G2" s="38">
        <v>4</v>
      </c>
      <c r="H2" s="38">
        <v>5</v>
      </c>
      <c r="I2" s="38">
        <v>6</v>
      </c>
      <c r="J2" s="38">
        <v>7</v>
      </c>
      <c r="K2" s="38">
        <v>8</v>
      </c>
      <c r="L2" s="38">
        <v>9</v>
      </c>
      <c r="M2" s="38">
        <v>10</v>
      </c>
      <c r="N2" s="38">
        <v>11</v>
      </c>
      <c r="O2" s="38">
        <v>12</v>
      </c>
    </row>
    <row r="3" spans="1:16">
      <c r="A3" s="16"/>
      <c r="B3" s="16"/>
    </row>
    <row r="4" spans="1:16" ht="18" thickBot="1">
      <c r="A4" s="61" t="s">
        <v>45</v>
      </c>
      <c r="B4" s="61"/>
    </row>
    <row r="5" spans="1:16" ht="15.75" thickTop="1">
      <c r="A5" s="16" t="s">
        <v>46</v>
      </c>
      <c r="C5" s="46">
        <v>0</v>
      </c>
      <c r="D5" s="46">
        <f>C14</f>
        <v>79</v>
      </c>
      <c r="E5" s="46">
        <f t="shared" ref="E5:O5" si="0">D14</f>
        <v>158.39500000000004</v>
      </c>
      <c r="F5" s="46">
        <f t="shared" si="0"/>
        <v>238.36472500000005</v>
      </c>
      <c r="G5" s="46">
        <f t="shared" si="0"/>
        <v>319.09068737500007</v>
      </c>
      <c r="H5" s="46">
        <f t="shared" si="0"/>
        <v>400.75660019312505</v>
      </c>
      <c r="I5" s="46">
        <f t="shared" si="0"/>
        <v>483.5487966219344</v>
      </c>
      <c r="J5" s="46">
        <f t="shared" si="0"/>
        <v>567.65665638332234</v>
      </c>
      <c r="K5" s="46">
        <f t="shared" si="0"/>
        <v>653.2730402359166</v>
      </c>
      <c r="L5" s="46">
        <f t="shared" si="0"/>
        <v>740.59473348463621</v>
      </c>
      <c r="M5" s="46">
        <f t="shared" si="0"/>
        <v>829.82289954013027</v>
      </c>
      <c r="N5" s="46">
        <f t="shared" si="0"/>
        <v>921.1635445762422</v>
      </c>
      <c r="O5" s="46">
        <f t="shared" si="0"/>
        <v>1014.8279943615</v>
      </c>
    </row>
    <row r="6" spans="1:16">
      <c r="A6" s="16" t="s">
        <v>47</v>
      </c>
      <c r="B6" s="16"/>
    </row>
    <row r="7" spans="1:16">
      <c r="A7" s="16"/>
      <c r="B7" s="16" t="s">
        <v>1</v>
      </c>
      <c r="C7" s="38">
        <f>'Assump Bad'!D5*'Assump Bad'!E5</f>
        <v>0</v>
      </c>
      <c r="D7" s="46">
        <f>C7+(C7*'Assump Bad'!$F5)</f>
        <v>0</v>
      </c>
      <c r="E7" s="46">
        <f>D7+(D7*'Assump Bad'!$F5)</f>
        <v>0</v>
      </c>
      <c r="F7" s="46">
        <f>E7+(E7*'Assump Bad'!$F5)</f>
        <v>0</v>
      </c>
      <c r="G7" s="46">
        <f>F7+(F7*'Assump Bad'!$F5)</f>
        <v>0</v>
      </c>
      <c r="H7" s="46">
        <f>G7+(G7*'Assump Bad'!$F5)</f>
        <v>0</v>
      </c>
      <c r="I7" s="46">
        <f>H7+(H7*'Assump Bad'!$F5)</f>
        <v>0</v>
      </c>
      <c r="J7" s="46">
        <f>I7+(I7*'Assump Bad'!$F5)</f>
        <v>0</v>
      </c>
      <c r="K7" s="46">
        <f>J7+(J7*'Assump Bad'!$F5)</f>
        <v>0</v>
      </c>
      <c r="L7" s="46">
        <f>K7+(K7*'Assump Bad'!$F5)</f>
        <v>0</v>
      </c>
      <c r="M7" s="46">
        <f>L7+(L7*'Assump Bad'!$F5)</f>
        <v>0</v>
      </c>
      <c r="N7" s="46">
        <f>M7+(M7*'Assump Bad'!$F5)</f>
        <v>0</v>
      </c>
      <c r="O7" s="46">
        <f>N7+(N7*'Assump Bad'!$F5)</f>
        <v>0</v>
      </c>
    </row>
    <row r="8" spans="1:16">
      <c r="A8" s="16"/>
      <c r="B8" s="16" t="s">
        <v>2</v>
      </c>
      <c r="C8" s="38">
        <f>'Assump Bad'!D6*'Assump Bad'!E6</f>
        <v>30</v>
      </c>
      <c r="D8" s="46">
        <f>C8+(C8*'Assump Bad'!$F6)</f>
        <v>31.5</v>
      </c>
      <c r="E8" s="46">
        <f>D8+(D8*'Assump Bad'!$F6)</f>
        <v>33.075000000000003</v>
      </c>
      <c r="F8" s="46">
        <f>E8+(E8*'Assump Bad'!$F6)</f>
        <v>34.728750000000005</v>
      </c>
      <c r="G8" s="46">
        <f>F8+(F8*'Assump Bad'!$F6)</f>
        <v>36.465187500000006</v>
      </c>
      <c r="H8" s="46">
        <f>G8+(G8*'Assump Bad'!$F6)</f>
        <v>38.288446875000005</v>
      </c>
      <c r="I8" s="46">
        <f>H8+(H8*'Assump Bad'!$F6)</f>
        <v>40.202869218750003</v>
      </c>
      <c r="J8" s="46">
        <f>I8+(I8*'Assump Bad'!$F6)</f>
        <v>42.213012679687502</v>
      </c>
      <c r="K8" s="46">
        <f>J8+(J8*'Assump Bad'!$F6)</f>
        <v>44.323663313671879</v>
      </c>
      <c r="L8" s="46">
        <f>K8+(K8*'Assump Bad'!$F6)</f>
        <v>46.539846479355475</v>
      </c>
      <c r="M8" s="46">
        <f>L8+(L8*'Assump Bad'!$F6)</f>
        <v>48.866838803323247</v>
      </c>
      <c r="N8" s="46">
        <f>M8+(M8*'Assump Bad'!$F6)</f>
        <v>51.310180743489411</v>
      </c>
      <c r="O8" s="46">
        <f>N8+(N8*'Assump Bad'!$F6)</f>
        <v>53.875689780663883</v>
      </c>
    </row>
    <row r="9" spans="1:16">
      <c r="A9" s="16"/>
      <c r="B9" s="16" t="s">
        <v>10</v>
      </c>
      <c r="C9" s="38">
        <f>'Assump Bad'!D7*'Assump Bad'!E7</f>
        <v>10</v>
      </c>
      <c r="D9" s="46">
        <f>C9+(C9*'Assump Bad'!$F7)</f>
        <v>10.5</v>
      </c>
      <c r="E9" s="46">
        <f>D9+(D9*'Assump Bad'!$F7)</f>
        <v>11.025</v>
      </c>
      <c r="F9" s="46">
        <f>E9+(E9*'Assump Bad'!$F7)</f>
        <v>11.57625</v>
      </c>
      <c r="G9" s="46">
        <f>F9+(F9*'Assump Bad'!$F7)</f>
        <v>12.1550625</v>
      </c>
      <c r="H9" s="46">
        <f>G9+(G9*'Assump Bad'!$F7)</f>
        <v>12.762815625</v>
      </c>
      <c r="I9" s="46">
        <f>H9+(H9*'Assump Bad'!$F7)</f>
        <v>13.40095640625</v>
      </c>
      <c r="J9" s="46">
        <f>I9+(I9*'Assump Bad'!$F7)</f>
        <v>14.071004226562501</v>
      </c>
      <c r="K9" s="46">
        <f>J9+(J9*'Assump Bad'!$F7)</f>
        <v>14.774554437890625</v>
      </c>
      <c r="L9" s="46">
        <f>K9+(K9*'Assump Bad'!$F7)</f>
        <v>15.513282159785156</v>
      </c>
      <c r="M9" s="46">
        <f>L9+(L9*'Assump Bad'!$F7)</f>
        <v>16.288946267774413</v>
      </c>
      <c r="N9" s="46">
        <f>M9+(M9*'Assump Bad'!$F7)</f>
        <v>17.103393581163132</v>
      </c>
      <c r="O9" s="46">
        <f>N9+(N9*'Assump Bad'!$F7)</f>
        <v>17.95856326022129</v>
      </c>
    </row>
    <row r="10" spans="1:16">
      <c r="A10" s="16"/>
      <c r="B10" s="16" t="s">
        <v>3</v>
      </c>
      <c r="C10" s="38">
        <f>'Assump Bad'!D8*'Assump Bad'!E8</f>
        <v>21.000000000000004</v>
      </c>
      <c r="D10" s="46">
        <f>C10+(C10*'Assump Bad'!$F8)</f>
        <v>22.050000000000004</v>
      </c>
      <c r="E10" s="46">
        <f>D10+(D10*'Assump Bad'!$F8)</f>
        <v>23.152500000000003</v>
      </c>
      <c r="F10" s="46">
        <f>E10+(E10*'Assump Bad'!$F8)</f>
        <v>24.310125000000003</v>
      </c>
      <c r="G10" s="46">
        <f>F10+(F10*'Assump Bad'!$F8)</f>
        <v>25.525631250000004</v>
      </c>
      <c r="H10" s="46">
        <f>G10+(G10*'Assump Bad'!$F8)</f>
        <v>26.801912812500003</v>
      </c>
      <c r="I10" s="46">
        <f>H10+(H10*'Assump Bad'!$F8)</f>
        <v>28.142008453125005</v>
      </c>
      <c r="J10" s="46">
        <f>I10+(I10*'Assump Bad'!$F8)</f>
        <v>29.549108875781254</v>
      </c>
      <c r="K10" s="46">
        <f>J10+(J10*'Assump Bad'!$F8)</f>
        <v>31.026564319570316</v>
      </c>
      <c r="L10" s="46">
        <f>K10+(K10*'Assump Bad'!$F8)</f>
        <v>32.577892535548834</v>
      </c>
      <c r="M10" s="46">
        <f>L10+(L10*'Assump Bad'!$F8)</f>
        <v>34.206787162326279</v>
      </c>
      <c r="N10" s="46">
        <f>M10+(M10*'Assump Bad'!$F8)</f>
        <v>35.917126520442594</v>
      </c>
      <c r="O10" s="46">
        <f>N10+(N10*'Assump Bad'!$F8)</f>
        <v>37.712982846464726</v>
      </c>
    </row>
    <row r="11" spans="1:16">
      <c r="A11" s="16"/>
      <c r="B11" s="16" t="s">
        <v>4</v>
      </c>
      <c r="C11" s="38">
        <f>'Assump Bad'!D9*'Assump Bad'!E9</f>
        <v>18</v>
      </c>
      <c r="D11" s="46">
        <f>C11+(C11*'Assump Bad'!$F9)</f>
        <v>18.899999999999999</v>
      </c>
      <c r="E11" s="46">
        <f>D11+(D11*'Assump Bad'!$F9)</f>
        <v>19.844999999999999</v>
      </c>
      <c r="F11" s="46">
        <f>E11+(E11*'Assump Bad'!$F9)</f>
        <v>20.837249999999997</v>
      </c>
      <c r="G11" s="46">
        <f>F11+(F11*'Assump Bad'!$F9)</f>
        <v>21.879112499999998</v>
      </c>
      <c r="H11" s="46">
        <f>G11+(G11*'Assump Bad'!$F9)</f>
        <v>22.973068124999998</v>
      </c>
      <c r="I11" s="46">
        <f>H11+(H11*'Assump Bad'!$F9)</f>
        <v>24.121721531249996</v>
      </c>
      <c r="J11" s="46">
        <f>I11+(I11*'Assump Bad'!$F9)</f>
        <v>25.327807607812495</v>
      </c>
      <c r="K11" s="46">
        <f>J11+(J11*'Assump Bad'!$F9)</f>
        <v>26.594197988203121</v>
      </c>
      <c r="L11" s="46">
        <f>K11+(K11*'Assump Bad'!$F9)</f>
        <v>27.923907887613275</v>
      </c>
      <c r="M11" s="46">
        <f>L11+(L11*'Assump Bad'!$F9)</f>
        <v>29.320103281993937</v>
      </c>
      <c r="N11" s="46">
        <f>M11+(M11*'Assump Bad'!$F9)</f>
        <v>30.786108446093635</v>
      </c>
      <c r="O11" s="46">
        <f>N11+(N11*'Assump Bad'!$F9)</f>
        <v>32.325413868398314</v>
      </c>
    </row>
    <row r="12" spans="1:16">
      <c r="A12" s="16"/>
      <c r="B12" s="16" t="s">
        <v>11</v>
      </c>
      <c r="C12" s="38">
        <v>0</v>
      </c>
      <c r="D12" s="46">
        <f>C14*'Assump Bad'!$C12*'Assump Bad'!$D12</f>
        <v>0.39500000000000002</v>
      </c>
      <c r="E12" s="46">
        <f>D14*'Assump Bad'!$C12*'Assump Bad'!$D12</f>
        <v>0.79197500000000032</v>
      </c>
      <c r="F12" s="46">
        <f>E14*'Assump Bad'!$C12*'Assump Bad'!$D12</f>
        <v>1.1918236250000003</v>
      </c>
      <c r="G12" s="46">
        <f>F14*'Assump Bad'!$C12*'Assump Bad'!$D12</f>
        <v>1.5954534368750004</v>
      </c>
      <c r="H12" s="46">
        <f>G14*'Assump Bad'!$C12*'Assump Bad'!$D12</f>
        <v>2.0037830009656257</v>
      </c>
      <c r="I12" s="46">
        <f>H14*'Assump Bad'!$C12*'Assump Bad'!$D12</f>
        <v>2.4177439831096721</v>
      </c>
      <c r="J12" s="46">
        <f>I14*'Assump Bad'!$C12*'Assump Bad'!$D12</f>
        <v>2.8382832819166119</v>
      </c>
      <c r="K12" s="46">
        <f>J14*'Assump Bad'!$C12*'Assump Bad'!$D12</f>
        <v>3.2663652011795836</v>
      </c>
      <c r="L12" s="46">
        <f>K14*'Assump Bad'!$C12*'Assump Bad'!$D12</f>
        <v>3.7029736674231817</v>
      </c>
      <c r="M12" s="46">
        <f>L14*'Assump Bad'!$C12*'Assump Bad'!$D12</f>
        <v>4.1491144977006513</v>
      </c>
      <c r="N12" s="46">
        <f>M14*'Assump Bad'!$C12*'Assump Bad'!$D12</f>
        <v>4.6058177228812118</v>
      </c>
      <c r="O12" s="46">
        <f>N14*'Assump Bad'!$C12*'Assump Bad'!$D12</f>
        <v>5.0741399718075009</v>
      </c>
    </row>
    <row r="13" spans="1:16">
      <c r="A13" s="16" t="s">
        <v>9</v>
      </c>
      <c r="B13" s="16"/>
      <c r="C13" s="38">
        <v>0</v>
      </c>
      <c r="D13" s="46">
        <f>C14*'Assump Bad'!$C14</f>
        <v>3.95</v>
      </c>
      <c r="E13" s="46">
        <f>D14*'Assump Bad'!$C14</f>
        <v>7.9197500000000023</v>
      </c>
      <c r="F13" s="46">
        <f>E14*'Assump Bad'!$C14</f>
        <v>11.918236250000003</v>
      </c>
      <c r="G13" s="46">
        <f>F14*'Assump Bad'!$C14</f>
        <v>15.954534368750004</v>
      </c>
      <c r="H13" s="46">
        <f>G14*'Assump Bad'!$C14</f>
        <v>20.037830009656254</v>
      </c>
      <c r="I13" s="46">
        <f>H14*'Assump Bad'!$C14</f>
        <v>24.17743983109672</v>
      </c>
      <c r="J13" s="46">
        <f>I14*'Assump Bad'!$C14</f>
        <v>28.382832819166119</v>
      </c>
      <c r="K13" s="46">
        <f>J14*'Assump Bad'!$C14</f>
        <v>32.663652011795833</v>
      </c>
      <c r="L13" s="46">
        <f>K14*'Assump Bad'!$C14</f>
        <v>37.029736674231813</v>
      </c>
      <c r="M13" s="46">
        <f>L14*'Assump Bad'!$C14</f>
        <v>41.491144977006513</v>
      </c>
      <c r="N13" s="46">
        <f>M14*'Assump Bad'!$C14</f>
        <v>46.058177228812113</v>
      </c>
      <c r="O13" s="46">
        <f>N14*'Assump Bad'!$C14</f>
        <v>50.741399718075002</v>
      </c>
    </row>
    <row r="14" spans="1:16">
      <c r="A14" s="16" t="s">
        <v>48</v>
      </c>
      <c r="B14" s="16"/>
      <c r="C14" s="46">
        <f>C5+SUM(C7:C12)-C13</f>
        <v>79</v>
      </c>
      <c r="D14" s="46">
        <f t="shared" ref="D14:O14" si="1">D5+SUM(D7:D12)-D13</f>
        <v>158.39500000000004</v>
      </c>
      <c r="E14" s="46">
        <f t="shared" si="1"/>
        <v>238.36472500000005</v>
      </c>
      <c r="F14" s="46">
        <f t="shared" si="1"/>
        <v>319.09068737500007</v>
      </c>
      <c r="G14" s="46">
        <f t="shared" si="1"/>
        <v>400.75660019312505</v>
      </c>
      <c r="H14" s="46">
        <f t="shared" si="1"/>
        <v>483.5487966219344</v>
      </c>
      <c r="I14" s="46">
        <f t="shared" si="1"/>
        <v>567.65665638332234</v>
      </c>
      <c r="J14" s="46">
        <f t="shared" si="1"/>
        <v>653.2730402359166</v>
      </c>
      <c r="K14" s="46">
        <f t="shared" si="1"/>
        <v>740.59473348463621</v>
      </c>
      <c r="L14" s="46">
        <f t="shared" si="1"/>
        <v>829.82289954013027</v>
      </c>
      <c r="M14" s="46">
        <f t="shared" si="1"/>
        <v>921.1635445762422</v>
      </c>
      <c r="N14" s="46">
        <f t="shared" si="1"/>
        <v>1014.8279943615</v>
      </c>
      <c r="O14" s="46">
        <f t="shared" si="1"/>
        <v>1111.0333843709809</v>
      </c>
    </row>
    <row r="15" spans="1:16">
      <c r="A15" s="16"/>
      <c r="B15" s="16"/>
    </row>
    <row r="16" spans="1:16">
      <c r="A16" s="16"/>
      <c r="B16" s="16"/>
    </row>
    <row r="17" spans="1:15" ht="18" thickBot="1">
      <c r="A17" s="61" t="s">
        <v>15</v>
      </c>
      <c r="B17" s="61"/>
    </row>
    <row r="18" spans="1:15" ht="15.75" thickTop="1">
      <c r="A18" s="16" t="s">
        <v>15</v>
      </c>
      <c r="B18" s="16"/>
      <c r="C18" s="42">
        <f>C14*SUM('Assump Bad'!$D19*'Assump Bad'!$E19,'Assump Bad'!$D20*'Assump Bad'!$E20)</f>
        <v>2223.1735624999997</v>
      </c>
      <c r="D18" s="42">
        <f>D14*SUM('Assump Bad'!$D19*'Assump Bad'!$E19,'Assump Bad'!$D20*'Assump Bad'!$E20)</f>
        <v>4457.4629928125005</v>
      </c>
      <c r="E18" s="42">
        <f>E14*SUM('Assump Bad'!$D19*'Assump Bad'!$E19,'Assump Bad'!$D20*'Assump Bad'!$E20)</f>
        <v>6707.9260107921882</v>
      </c>
      <c r="F18" s="42">
        <f>F14*SUM('Assump Bad'!$D19*'Assump Bad'!$E19,'Assump Bad'!$D20*'Assump Bad'!$E20)</f>
        <v>8979.670635595603</v>
      </c>
      <c r="G18" s="42">
        <f>G14*SUM('Assump Bad'!$D19*'Assump Bad'!$E19,'Assump Bad'!$D20*'Assump Bad'!$E20)</f>
        <v>11277.866817047316</v>
      </c>
      <c r="H18" s="42">
        <f>H14*SUM('Assump Bad'!$D19*'Assump Bad'!$E19,'Assump Bad'!$D20*'Assump Bad'!$E20)</f>
        <v>13607.758238336377</v>
      </c>
      <c r="I18" s="42">
        <f>I14*SUM('Assump Bad'!$D19*'Assump Bad'!$E19,'Assump Bad'!$D20*'Assump Bad'!$E20)</f>
        <v>15974.674317070241</v>
      </c>
      <c r="J18" s="42">
        <f>J14*SUM('Assump Bad'!$D19*'Assump Bad'!$E19,'Assump Bad'!$D20*'Assump Bad'!$E20)</f>
        <v>18384.04243223403</v>
      </c>
      <c r="K18" s="42">
        <f>K14*SUM('Assump Bad'!$D19*'Assump Bad'!$E19,'Assump Bad'!$D20*'Assump Bad'!$E20)</f>
        <v>20841.400405187047</v>
      </c>
      <c r="L18" s="42">
        <f>L14*SUM('Assump Bad'!$D19*'Assump Bad'!$E19,'Assump Bad'!$D20*'Assump Bad'!$E20)</f>
        <v>23352.409263477355</v>
      </c>
      <c r="M18" s="42">
        <f>M14*SUM('Assump Bad'!$D19*'Assump Bad'!$E19,'Assump Bad'!$D20*'Assump Bad'!$E20)</f>
        <v>25922.866316970783</v>
      </c>
      <c r="N18" s="42">
        <f>N14*SUM('Assump Bad'!$D19*'Assump Bad'!$E19,'Assump Bad'!$D20*'Assump Bad'!$E20)</f>
        <v>28558.718576574505</v>
      </c>
      <c r="O18" s="42">
        <f>O14*SUM('Assump Bad'!$D19*'Assump Bad'!$E19,'Assump Bad'!$D20*'Assump Bad'!$E20)</f>
        <v>31266.076546689434</v>
      </c>
    </row>
    <row r="19" spans="1:15">
      <c r="A19" s="16"/>
      <c r="B19" s="16"/>
    </row>
    <row r="20" spans="1:15">
      <c r="A20" s="16"/>
      <c r="B20" s="16"/>
    </row>
    <row r="21" spans="1:15" ht="18" thickBot="1">
      <c r="A21" s="61" t="s">
        <v>21</v>
      </c>
      <c r="B21" s="61"/>
    </row>
    <row r="22" spans="1:15" ht="15.75" thickTop="1">
      <c r="A22" s="16" t="s">
        <v>41</v>
      </c>
      <c r="B22" s="16"/>
      <c r="C22" s="42">
        <f>C18*'Assump Bad'!$C22</f>
        <v>66.695206874999982</v>
      </c>
      <c r="D22" s="42">
        <f>D18*'Assump Bad'!$C22</f>
        <v>133.72388978437502</v>
      </c>
      <c r="E22" s="42">
        <f>E18*'Assump Bad'!$C22</f>
        <v>201.23778032376563</v>
      </c>
      <c r="F22" s="42">
        <f>F18*'Assump Bad'!$C22</f>
        <v>269.39011906786806</v>
      </c>
      <c r="G22" s="42">
        <f>G18*'Assump Bad'!$C22</f>
        <v>338.33600451141945</v>
      </c>
      <c r="H22" s="42">
        <f>H18*'Assump Bad'!$C22</f>
        <v>408.23274715009131</v>
      </c>
      <c r="I22" s="42">
        <f>I18*'Assump Bad'!$C22</f>
        <v>479.24022951210719</v>
      </c>
      <c r="J22" s="42">
        <f>J18*'Assump Bad'!$C22</f>
        <v>551.52127296702088</v>
      </c>
      <c r="K22" s="42">
        <f>K18*'Assump Bad'!$C22</f>
        <v>625.24201215561141</v>
      </c>
      <c r="L22" s="42">
        <f>L18*'Assump Bad'!$C22</f>
        <v>700.57227790432057</v>
      </c>
      <c r="M22" s="42">
        <f>M18*'Assump Bad'!$C22</f>
        <v>777.68598950912349</v>
      </c>
      <c r="N22" s="42">
        <f>N18*'Assump Bad'!$C22</f>
        <v>856.76155729723507</v>
      </c>
      <c r="O22" s="42">
        <f>O18*'Assump Bad'!$C22</f>
        <v>937.98229640068303</v>
      </c>
    </row>
    <row r="23" spans="1:15">
      <c r="A23" s="16" t="s">
        <v>49</v>
      </c>
      <c r="B23" s="16"/>
    </row>
    <row r="24" spans="1:15">
      <c r="A24" s="16"/>
      <c r="B24" s="16" t="s">
        <v>1</v>
      </c>
      <c r="C24" s="47">
        <f>'Assump Bad'!C5</f>
        <v>0</v>
      </c>
      <c r="D24" s="47">
        <f>C24+C24*'Assump Bad'!$F5</f>
        <v>0</v>
      </c>
      <c r="E24" s="47">
        <f>D24+D24*'Assump Bad'!$F5</f>
        <v>0</v>
      </c>
      <c r="F24" s="47">
        <f>E24+E24*'Assump Bad'!$F5</f>
        <v>0</v>
      </c>
      <c r="G24" s="47">
        <f>F24+F24*'Assump Bad'!$F5</f>
        <v>0</v>
      </c>
      <c r="H24" s="47">
        <f>G24+G24*'Assump Bad'!$F5</f>
        <v>0</v>
      </c>
      <c r="I24" s="47">
        <f>H24+H24*'Assump Bad'!$F5</f>
        <v>0</v>
      </c>
      <c r="J24" s="47">
        <f>I24+I24*'Assump Bad'!$F5</f>
        <v>0</v>
      </c>
      <c r="K24" s="47">
        <f>J24+J24*'Assump Bad'!$F5</f>
        <v>0</v>
      </c>
      <c r="L24" s="47">
        <f>K24+K24*'Assump Bad'!$F5</f>
        <v>0</v>
      </c>
      <c r="M24" s="47">
        <f>L24+L24*'Assump Bad'!$F5</f>
        <v>0</v>
      </c>
      <c r="N24" s="47">
        <f>M24+M24*'Assump Bad'!$F5</f>
        <v>0</v>
      </c>
      <c r="O24" s="47">
        <f>N24+N24*'Assump Bad'!$F5</f>
        <v>0</v>
      </c>
    </row>
    <row r="25" spans="1:15">
      <c r="A25" s="16"/>
      <c r="B25" s="16" t="s">
        <v>2</v>
      </c>
      <c r="C25" s="42">
        <f>'Assump Bad'!C6</f>
        <v>1000</v>
      </c>
      <c r="D25" s="42">
        <f>C25+C25*'Assump Bad'!$F6</f>
        <v>1050</v>
      </c>
      <c r="E25" s="42">
        <f>D25+D25*'Assump Bad'!$F6</f>
        <v>1102.5</v>
      </c>
      <c r="F25" s="42">
        <f>E25+E25*'Assump Bad'!$F6</f>
        <v>1157.625</v>
      </c>
      <c r="G25" s="42">
        <f>F25+F25*'Assump Bad'!$F6</f>
        <v>1215.5062499999999</v>
      </c>
      <c r="H25" s="42">
        <f>G25+G25*'Assump Bad'!$F6</f>
        <v>1276.2815624999998</v>
      </c>
      <c r="I25" s="42">
        <f>H25+H25*'Assump Bad'!$F6</f>
        <v>1340.0956406249998</v>
      </c>
      <c r="J25" s="42">
        <f>I25+I25*'Assump Bad'!$F6</f>
        <v>1407.1004226562497</v>
      </c>
      <c r="K25" s="42">
        <f>J25+J25*'Assump Bad'!$F6</f>
        <v>1477.4554437890622</v>
      </c>
      <c r="L25" s="42">
        <f>K25+K25*'Assump Bad'!$F6</f>
        <v>1551.3282159785153</v>
      </c>
      <c r="M25" s="42">
        <f>L25+L25*'Assump Bad'!$F6</f>
        <v>1628.8946267774411</v>
      </c>
      <c r="N25" s="42">
        <f>M25+M25*'Assump Bad'!$F6</f>
        <v>1710.3393581163132</v>
      </c>
      <c r="O25" s="42">
        <f>N25+N25*'Assump Bad'!$F6</f>
        <v>1795.8563260221288</v>
      </c>
    </row>
    <row r="26" spans="1:15">
      <c r="A26" s="16"/>
      <c r="B26" s="16" t="s">
        <v>10</v>
      </c>
      <c r="C26" s="42">
        <f>'Assump Bad'!C7</f>
        <v>200</v>
      </c>
      <c r="D26" s="42">
        <f>C26+C26*'Assump Bad'!$F7</f>
        <v>210</v>
      </c>
      <c r="E26" s="42">
        <f>D26+D26*'Assump Bad'!$F7</f>
        <v>220.5</v>
      </c>
      <c r="F26" s="42">
        <f>E26+E26*'Assump Bad'!$F7</f>
        <v>231.52500000000001</v>
      </c>
      <c r="G26" s="42">
        <f>F26+F26*'Assump Bad'!$F7</f>
        <v>243.10124999999999</v>
      </c>
      <c r="H26" s="42">
        <f>G26+G26*'Assump Bad'!$F7</f>
        <v>255.25631249999998</v>
      </c>
      <c r="I26" s="42">
        <f>H26+H26*'Assump Bad'!$F7</f>
        <v>268.01912812499995</v>
      </c>
      <c r="J26" s="42">
        <f>I26+I26*'Assump Bad'!$F7</f>
        <v>281.42008453124993</v>
      </c>
      <c r="K26" s="42">
        <f>J26+J26*'Assump Bad'!$F7</f>
        <v>295.49108875781241</v>
      </c>
      <c r="L26" s="42">
        <f>K26+K26*'Assump Bad'!$F7</f>
        <v>310.26564319570303</v>
      </c>
      <c r="M26" s="42">
        <f>L26+L26*'Assump Bad'!$F7</f>
        <v>325.77892535548818</v>
      </c>
      <c r="N26" s="42">
        <f>M26+M26*'Assump Bad'!$F7</f>
        <v>342.06787162326259</v>
      </c>
      <c r="O26" s="42">
        <f>N26+N26*'Assump Bad'!$F7</f>
        <v>359.17126520442571</v>
      </c>
    </row>
    <row r="27" spans="1:15">
      <c r="A27" s="16"/>
      <c r="B27" s="16" t="s">
        <v>3</v>
      </c>
      <c r="C27" s="42">
        <f>'Assump Bad'!C8</f>
        <v>1000</v>
      </c>
      <c r="D27" s="42">
        <f>C27+C27*'Assump Bad'!$F8</f>
        <v>1050</v>
      </c>
      <c r="E27" s="42">
        <f>D27+D27*'Assump Bad'!$F8</f>
        <v>1102.5</v>
      </c>
      <c r="F27" s="42">
        <f>E27+E27*'Assump Bad'!$F8</f>
        <v>1157.625</v>
      </c>
      <c r="G27" s="42">
        <f>F27+F27*'Assump Bad'!$F8</f>
        <v>1215.5062499999999</v>
      </c>
      <c r="H27" s="42">
        <f>G27+G27*'Assump Bad'!$F8</f>
        <v>1276.2815624999998</v>
      </c>
      <c r="I27" s="42">
        <f>H27+H27*'Assump Bad'!$F8</f>
        <v>1340.0956406249998</v>
      </c>
      <c r="J27" s="42">
        <f>I27+I27*'Assump Bad'!$F8</f>
        <v>1407.1004226562497</v>
      </c>
      <c r="K27" s="42">
        <f>J27+J27*'Assump Bad'!$F8</f>
        <v>1477.4554437890622</v>
      </c>
      <c r="L27" s="42">
        <f>K27+K27*'Assump Bad'!$F8</f>
        <v>1551.3282159785153</v>
      </c>
      <c r="M27" s="42">
        <f>L27+L27*'Assump Bad'!$F8</f>
        <v>1628.8946267774411</v>
      </c>
      <c r="N27" s="42">
        <f>M27+M27*'Assump Bad'!$F8</f>
        <v>1710.3393581163132</v>
      </c>
      <c r="O27" s="42">
        <f>N27+N27*'Assump Bad'!$F8</f>
        <v>1795.8563260221288</v>
      </c>
    </row>
    <row r="28" spans="1:15">
      <c r="A28" s="16"/>
      <c r="B28" s="16" t="s">
        <v>4</v>
      </c>
      <c r="C28" s="42">
        <f>'Assump Bad'!C9</f>
        <v>1000</v>
      </c>
      <c r="D28" s="42">
        <f>C28+C28*'Assump Bad'!$F9</f>
        <v>1050</v>
      </c>
      <c r="E28" s="42">
        <f>D28+D28*'Assump Bad'!$F9</f>
        <v>1102.5</v>
      </c>
      <c r="F28" s="42">
        <f>E28+E28*'Assump Bad'!$F9</f>
        <v>1157.625</v>
      </c>
      <c r="G28" s="42">
        <f>F28+F28*'Assump Bad'!$F9</f>
        <v>1215.5062499999999</v>
      </c>
      <c r="H28" s="42">
        <f>G28+G28*'Assump Bad'!$F9</f>
        <v>1276.2815624999998</v>
      </c>
      <c r="I28" s="42">
        <f>H28+H28*'Assump Bad'!$F9</f>
        <v>1340.0956406249998</v>
      </c>
      <c r="J28" s="42">
        <f>I28+I28*'Assump Bad'!$F9</f>
        <v>1407.1004226562497</v>
      </c>
      <c r="K28" s="42">
        <f>J28+J28*'Assump Bad'!$F9</f>
        <v>1477.4554437890622</v>
      </c>
      <c r="L28" s="42">
        <f>K28+K28*'Assump Bad'!$F9</f>
        <v>1551.3282159785153</v>
      </c>
      <c r="M28" s="42">
        <f>L28+L28*'Assump Bad'!$F9</f>
        <v>1628.8946267774411</v>
      </c>
      <c r="N28" s="42">
        <f>M28+M28*'Assump Bad'!$F9</f>
        <v>1710.3393581163132</v>
      </c>
      <c r="O28" s="42">
        <f>N28+N28*'Assump Bad'!$F9</f>
        <v>1795.8563260221288</v>
      </c>
    </row>
    <row r="29" spans="1:15">
      <c r="A29" s="16" t="s">
        <v>50</v>
      </c>
      <c r="B29" s="16"/>
      <c r="C29" s="42">
        <f>SUM(C24:C28)</f>
        <v>3200</v>
      </c>
      <c r="D29" s="42">
        <f t="shared" ref="D29:O29" si="2">SUM(D24:D28)</f>
        <v>3360</v>
      </c>
      <c r="E29" s="42">
        <f t="shared" si="2"/>
        <v>3528</v>
      </c>
      <c r="F29" s="42">
        <f t="shared" si="2"/>
        <v>3704.4</v>
      </c>
      <c r="G29" s="42">
        <f t="shared" si="2"/>
        <v>3889.6199999999994</v>
      </c>
      <c r="H29" s="42">
        <f t="shared" si="2"/>
        <v>4084.1009999999992</v>
      </c>
      <c r="I29" s="42">
        <f t="shared" si="2"/>
        <v>4288.3060499999992</v>
      </c>
      <c r="J29" s="42">
        <f t="shared" si="2"/>
        <v>4502.7213524999997</v>
      </c>
      <c r="K29" s="42">
        <f t="shared" si="2"/>
        <v>4727.8574201249985</v>
      </c>
      <c r="L29" s="42">
        <f t="shared" si="2"/>
        <v>4964.2502911312495</v>
      </c>
      <c r="M29" s="42">
        <f t="shared" si="2"/>
        <v>5212.4628056878109</v>
      </c>
      <c r="N29" s="42">
        <f t="shared" si="2"/>
        <v>5473.0859459722024</v>
      </c>
      <c r="O29" s="42">
        <f t="shared" si="2"/>
        <v>5746.7402432708122</v>
      </c>
    </row>
    <row r="30" spans="1:15">
      <c r="A30" s="16" t="s">
        <v>22</v>
      </c>
      <c r="B30" s="16"/>
    </row>
    <row r="31" spans="1:15">
      <c r="A31" s="16"/>
      <c r="B31" s="16" t="str">
        <f>'Assump Bad'!B27</f>
        <v>CEO</v>
      </c>
      <c r="C31" s="42">
        <f>IF(C$2&gt;='Assump Bad'!$C27,'Assump Bad'!$D27/12,0)</f>
        <v>4166.666666666667</v>
      </c>
      <c r="D31" s="42">
        <f>IF(D$2&gt;='Assump Bad'!$C27,'Assump Bad'!$D27/12,0)</f>
        <v>4166.666666666667</v>
      </c>
      <c r="E31" s="42">
        <f>IF(E$2&gt;='Assump Bad'!$C27,'Assump Bad'!$D27/12,0)</f>
        <v>4166.666666666667</v>
      </c>
      <c r="F31" s="42">
        <f>IF(F$2&gt;='Assump Bad'!$C27,'Assump Bad'!$D27/12,0)</f>
        <v>4166.666666666667</v>
      </c>
      <c r="G31" s="42">
        <f>IF(G$2&gt;='Assump Bad'!$C27,'Assump Bad'!$D27/12,0)</f>
        <v>4166.666666666667</v>
      </c>
      <c r="H31" s="42">
        <f>IF(H$2&gt;='Assump Bad'!$C27,'Assump Bad'!$D27/12,0)</f>
        <v>4166.666666666667</v>
      </c>
      <c r="I31" s="42">
        <f>IF(I$2&gt;='Assump Bad'!$C27,'Assump Bad'!$D27/12,0)</f>
        <v>4166.666666666667</v>
      </c>
      <c r="J31" s="42">
        <f>IF(J$2&gt;='Assump Bad'!$C27,'Assump Bad'!$D27/12,0)</f>
        <v>4166.666666666667</v>
      </c>
      <c r="K31" s="42">
        <f>IF(K$2&gt;='Assump Bad'!$C27,'Assump Bad'!$D27/12,0)</f>
        <v>4166.666666666667</v>
      </c>
      <c r="L31" s="42">
        <f>IF(L$2&gt;='Assump Bad'!$C27,'Assump Bad'!$D27/12,0)</f>
        <v>4166.666666666667</v>
      </c>
      <c r="M31" s="42">
        <f>IF(M$2&gt;='Assump Bad'!$C27,'Assump Bad'!$D27/12,0)</f>
        <v>4166.666666666667</v>
      </c>
      <c r="N31" s="42">
        <f>IF(N$2&gt;='Assump Bad'!$C27,'Assump Bad'!$D27/12,0)</f>
        <v>4166.666666666667</v>
      </c>
      <c r="O31" s="42">
        <f>IF(O$2&gt;='Assump Bad'!$C27,'Assump Bad'!$D27/12,0)</f>
        <v>4166.666666666667</v>
      </c>
    </row>
    <row r="32" spans="1:15">
      <c r="A32" s="16"/>
      <c r="B32" s="16" t="str">
        <f>'Assump Bad'!B28</f>
        <v>CTO</v>
      </c>
      <c r="C32" s="47">
        <f>IF(C$2&gt;='Assump Bad'!$C28,'Assump Bad'!$D28/12,0)</f>
        <v>0</v>
      </c>
      <c r="D32" s="47">
        <f>IF(D$2&gt;='Assump Bad'!$C28,'Assump Bad'!$D28/12,0)</f>
        <v>0</v>
      </c>
      <c r="E32" s="47">
        <f>IF(E$2&gt;='Assump Bad'!$C28,'Assump Bad'!$D28/12,0)</f>
        <v>0</v>
      </c>
      <c r="F32" s="47">
        <f>IF(F$2&gt;='Assump Bad'!$C28,'Assump Bad'!$D28/12,0)</f>
        <v>0</v>
      </c>
      <c r="G32" s="47">
        <f>IF(G$2&gt;='Assump Bad'!$C28,'Assump Bad'!$D28/12,0)</f>
        <v>0</v>
      </c>
      <c r="H32" s="47">
        <f>IF(H$2&gt;='Assump Bad'!$C28,'Assump Bad'!$D28/12,0)</f>
        <v>0</v>
      </c>
      <c r="I32" s="47">
        <f>IF(I$2&gt;='Assump Bad'!$C28,'Assump Bad'!$D28/12,0)</f>
        <v>0</v>
      </c>
      <c r="J32" s="47">
        <f>IF(J$2&gt;='Assump Bad'!$C28,'Assump Bad'!$D28/12,0)</f>
        <v>0</v>
      </c>
      <c r="K32" s="47">
        <f>IF(K$2&gt;='Assump Bad'!$C28,'Assump Bad'!$D28/12,0)</f>
        <v>0</v>
      </c>
      <c r="L32" s="47">
        <f>IF(L$2&gt;='Assump Bad'!$C28,'Assump Bad'!$D28/12,0)</f>
        <v>0</v>
      </c>
      <c r="M32" s="47">
        <f>IF(M$2&gt;='Assump Bad'!$C28,'Assump Bad'!$D28/12,0)</f>
        <v>0</v>
      </c>
      <c r="N32" s="47">
        <f>IF(N$2&gt;='Assump Bad'!$C28,'Assump Bad'!$D28/12,0)</f>
        <v>0</v>
      </c>
      <c r="O32" s="47">
        <f>IF(O$2&gt;='Assump Bad'!$C28,'Assump Bad'!$D28/12,0)</f>
        <v>0</v>
      </c>
    </row>
    <row r="33" spans="1:15">
      <c r="A33" s="16"/>
      <c r="B33" s="16" t="str">
        <f>'Assump Bad'!B29</f>
        <v>CMO</v>
      </c>
      <c r="C33" s="56">
        <f>IF(C$2&gt;='Assump Bad'!$C29,'Assump Bad'!$D29/12,0)</f>
        <v>4166.666666666667</v>
      </c>
      <c r="D33" s="56">
        <f>IF(D$2&gt;='Assump Bad'!$C29,'Assump Bad'!$D29/12,0)</f>
        <v>4166.666666666667</v>
      </c>
      <c r="E33" s="56">
        <f>IF(E$2&gt;='Assump Bad'!$C29,'Assump Bad'!$D29/12,0)</f>
        <v>4166.666666666667</v>
      </c>
      <c r="F33" s="56">
        <f>IF(F$2&gt;='Assump Bad'!$C29,'Assump Bad'!$D29/12,0)</f>
        <v>4166.666666666667</v>
      </c>
      <c r="G33" s="56">
        <f>IF(G$2&gt;='Assump Bad'!$C29,'Assump Bad'!$D29/12,0)</f>
        <v>4166.666666666667</v>
      </c>
      <c r="H33" s="56">
        <f>IF(H$2&gt;='Assump Bad'!$C29,'Assump Bad'!$D29/12,0)</f>
        <v>4166.666666666667</v>
      </c>
      <c r="I33" s="56">
        <f>IF(I$2&gt;='Assump Bad'!$C29,'Assump Bad'!$D29/12,0)</f>
        <v>4166.666666666667</v>
      </c>
      <c r="J33" s="56">
        <f>IF(J$2&gt;='Assump Bad'!$C29,'Assump Bad'!$D29/12,0)</f>
        <v>4166.666666666667</v>
      </c>
      <c r="K33" s="56">
        <f>IF(K$2&gt;='Assump Bad'!$C29,'Assump Bad'!$D29/12,0)</f>
        <v>4166.666666666667</v>
      </c>
      <c r="L33" s="56">
        <f>IF(L$2&gt;='Assump Bad'!$C29,'Assump Bad'!$D29/12,0)</f>
        <v>4166.666666666667</v>
      </c>
      <c r="M33" s="56">
        <f>IF(M$2&gt;='Assump Bad'!$C29,'Assump Bad'!$D29/12,0)</f>
        <v>4166.666666666667</v>
      </c>
      <c r="N33" s="56">
        <f>IF(N$2&gt;='Assump Bad'!$C29,'Assump Bad'!$D29/12,0)</f>
        <v>4166.666666666667</v>
      </c>
      <c r="O33" s="56">
        <f>IF(O$2&gt;='Assump Bad'!$C29,'Assump Bad'!$D29/12,0)</f>
        <v>4166.666666666667</v>
      </c>
    </row>
    <row r="34" spans="1:15">
      <c r="A34" s="16"/>
      <c r="B34" s="16" t="str">
        <f>'Assump Bad'!B30</f>
        <v>Engineer</v>
      </c>
      <c r="C34" s="56">
        <f>IF(C$2&gt;='Assump Bad'!$C30,'Assump Bad'!$D30/12,0)</f>
        <v>4166.666666666667</v>
      </c>
      <c r="D34" s="56">
        <f>IF(D$2&gt;='Assump Bad'!$C30,'Assump Bad'!$D30/12,0)</f>
        <v>4166.666666666667</v>
      </c>
      <c r="E34" s="56">
        <f>IF(E$2&gt;='Assump Bad'!$C30,'Assump Bad'!$D30/12,0)</f>
        <v>4166.666666666667</v>
      </c>
      <c r="F34" s="56">
        <f>IF(F$2&gt;='Assump Bad'!$C30,'Assump Bad'!$D30/12,0)</f>
        <v>4166.666666666667</v>
      </c>
      <c r="G34" s="56">
        <f>IF(G$2&gt;='Assump Bad'!$C30,'Assump Bad'!$D30/12,0)</f>
        <v>4166.666666666667</v>
      </c>
      <c r="H34" s="56">
        <f>IF(H$2&gt;='Assump Bad'!$C30,'Assump Bad'!$D30/12,0)</f>
        <v>4166.666666666667</v>
      </c>
      <c r="I34" s="56">
        <f>IF(I$2&gt;='Assump Bad'!$C30,'Assump Bad'!$D30/12,0)</f>
        <v>4166.666666666667</v>
      </c>
      <c r="J34" s="56">
        <f>IF(J$2&gt;='Assump Bad'!$C30,'Assump Bad'!$D30/12,0)</f>
        <v>4166.666666666667</v>
      </c>
      <c r="K34" s="56">
        <f>IF(K$2&gt;='Assump Bad'!$C30,'Assump Bad'!$D30/12,0)</f>
        <v>4166.666666666667</v>
      </c>
      <c r="L34" s="56">
        <f>IF(L$2&gt;='Assump Bad'!$C30,'Assump Bad'!$D30/12,0)</f>
        <v>4166.666666666667</v>
      </c>
      <c r="M34" s="56">
        <f>IF(M$2&gt;='Assump Bad'!$C30,'Assump Bad'!$D30/12,0)</f>
        <v>4166.666666666667</v>
      </c>
      <c r="N34" s="56">
        <f>IF(N$2&gt;='Assump Bad'!$C30,'Assump Bad'!$D30/12,0)</f>
        <v>4166.666666666667</v>
      </c>
      <c r="O34" s="56">
        <f>IF(O$2&gt;='Assump Bad'!$C30,'Assump Bad'!$D30/12,0)</f>
        <v>4166.666666666667</v>
      </c>
    </row>
    <row r="35" spans="1:15">
      <c r="A35" s="16"/>
      <c r="B35" s="16" t="str">
        <f>'Assump Bad'!B31</f>
        <v>Engineer</v>
      </c>
      <c r="C35" s="56">
        <f>IF(C$2&gt;='Assump Bad'!$C31,'Assump Bad'!$D31/12,0)</f>
        <v>4166.666666666667</v>
      </c>
      <c r="D35" s="56">
        <f>IF(D$2&gt;='Assump Bad'!$C31,'Assump Bad'!$D31/12,0)</f>
        <v>4166.666666666667</v>
      </c>
      <c r="E35" s="56">
        <f>IF(E$2&gt;='Assump Bad'!$C31,'Assump Bad'!$D31/12,0)</f>
        <v>4166.666666666667</v>
      </c>
      <c r="F35" s="56">
        <f>IF(F$2&gt;='Assump Bad'!$C31,'Assump Bad'!$D31/12,0)</f>
        <v>4166.666666666667</v>
      </c>
      <c r="G35" s="56">
        <f>IF(G$2&gt;='Assump Bad'!$C31,'Assump Bad'!$D31/12,0)</f>
        <v>4166.666666666667</v>
      </c>
      <c r="H35" s="56">
        <f>IF(H$2&gt;='Assump Bad'!$C31,'Assump Bad'!$D31/12,0)</f>
        <v>4166.666666666667</v>
      </c>
      <c r="I35" s="56">
        <f>IF(I$2&gt;='Assump Bad'!$C31,'Assump Bad'!$D31/12,0)</f>
        <v>4166.666666666667</v>
      </c>
      <c r="J35" s="56">
        <f>IF(J$2&gt;='Assump Bad'!$C31,'Assump Bad'!$D31/12,0)</f>
        <v>4166.666666666667</v>
      </c>
      <c r="K35" s="56">
        <f>IF(K$2&gt;='Assump Bad'!$C31,'Assump Bad'!$D31/12,0)</f>
        <v>4166.666666666667</v>
      </c>
      <c r="L35" s="56">
        <f>IF(L$2&gt;='Assump Bad'!$C31,'Assump Bad'!$D31/12,0)</f>
        <v>4166.666666666667</v>
      </c>
      <c r="M35" s="56">
        <f>IF(M$2&gt;='Assump Bad'!$C31,'Assump Bad'!$D31/12,0)</f>
        <v>4166.666666666667</v>
      </c>
      <c r="N35" s="56">
        <f>IF(N$2&gt;='Assump Bad'!$C31,'Assump Bad'!$D31/12,0)</f>
        <v>4166.666666666667</v>
      </c>
      <c r="O35" s="56">
        <f>IF(O$2&gt;='Assump Bad'!$C31,'Assump Bad'!$D31/12,0)</f>
        <v>4166.666666666667</v>
      </c>
    </row>
    <row r="36" spans="1:15">
      <c r="A36" s="16"/>
      <c r="B36" s="16" t="str">
        <f>'Assump Bad'!B32</f>
        <v>Engineer</v>
      </c>
      <c r="C36" s="47">
        <f>IF(C$2&gt;='Assump Bad'!$C32,'Assump Bad'!$D32/12,0)</f>
        <v>0</v>
      </c>
      <c r="D36" s="47">
        <f>IF(D$2&gt;='Assump Bad'!$C32,'Assump Bad'!$D32/12,0)</f>
        <v>0</v>
      </c>
      <c r="E36" s="47">
        <f>IF(E$2&gt;='Assump Bad'!$C32,'Assump Bad'!$D32/12,0)</f>
        <v>0</v>
      </c>
      <c r="F36" s="47">
        <f>IF(F$2&gt;='Assump Bad'!$C32,'Assump Bad'!$D32/12,0)</f>
        <v>0</v>
      </c>
      <c r="G36" s="47">
        <f>IF(G$2&gt;='Assump Bad'!$C32,'Assump Bad'!$D32/12,0)</f>
        <v>0</v>
      </c>
      <c r="H36" s="47">
        <f>IF(H$2&gt;='Assump Bad'!$C32,'Assump Bad'!$D32/12,0)</f>
        <v>0</v>
      </c>
      <c r="I36" s="47">
        <f>IF(I$2&gt;='Assump Bad'!$C32,'Assump Bad'!$D32/12,0)</f>
        <v>0</v>
      </c>
      <c r="J36" s="47">
        <f>IF(J$2&gt;='Assump Bad'!$C32,'Assump Bad'!$D32/12,0)</f>
        <v>0</v>
      </c>
      <c r="K36" s="47">
        <f>IF(K$2&gt;='Assump Bad'!$C32,'Assump Bad'!$D32/12,0)</f>
        <v>0</v>
      </c>
      <c r="L36" s="47">
        <f>IF(L$2&gt;='Assump Bad'!$C32,'Assump Bad'!$D32/12,0)</f>
        <v>0</v>
      </c>
      <c r="M36" s="47">
        <f>IF(M$2&gt;='Assump Bad'!$C32,'Assump Bad'!$D32/12,0)</f>
        <v>0</v>
      </c>
      <c r="N36" s="47">
        <f>IF(N$2&gt;='Assump Bad'!$C32,'Assump Bad'!$D32/12,0)</f>
        <v>0</v>
      </c>
      <c r="O36" s="47">
        <f>IF(O$2&gt;='Assump Bad'!$C32,'Assump Bad'!$D32/12,0)</f>
        <v>0</v>
      </c>
    </row>
    <row r="37" spans="1:15">
      <c r="A37" s="16"/>
      <c r="B37" s="16" t="str">
        <f>'Assump Bad'!B33</f>
        <v>Designer</v>
      </c>
      <c r="C37" s="56">
        <f>IF(C$2&gt;='Assump Bad'!$C33,'Assump Bad'!$D33/12,0)</f>
        <v>4166.666666666667</v>
      </c>
      <c r="D37" s="56">
        <f>IF(D$2&gt;='Assump Bad'!$C33,'Assump Bad'!$D33/12,0)</f>
        <v>4166.666666666667</v>
      </c>
      <c r="E37" s="56">
        <f>IF(E$2&gt;='Assump Bad'!$C33,'Assump Bad'!$D33/12,0)</f>
        <v>4166.666666666667</v>
      </c>
      <c r="F37" s="56">
        <f>IF(F$2&gt;='Assump Bad'!$C33,'Assump Bad'!$D33/12,0)</f>
        <v>4166.666666666667</v>
      </c>
      <c r="G37" s="56">
        <f>IF(G$2&gt;='Assump Bad'!$C33,'Assump Bad'!$D33/12,0)</f>
        <v>4166.666666666667</v>
      </c>
      <c r="H37" s="56">
        <f>IF(H$2&gt;='Assump Bad'!$C33,'Assump Bad'!$D33/12,0)</f>
        <v>4166.666666666667</v>
      </c>
      <c r="I37" s="56">
        <f>IF(I$2&gt;='Assump Bad'!$C33,'Assump Bad'!$D33/12,0)</f>
        <v>4166.666666666667</v>
      </c>
      <c r="J37" s="56">
        <f>IF(J$2&gt;='Assump Bad'!$C33,'Assump Bad'!$D33/12,0)</f>
        <v>4166.666666666667</v>
      </c>
      <c r="K37" s="56">
        <f>IF(K$2&gt;='Assump Bad'!$C33,'Assump Bad'!$D33/12,0)</f>
        <v>4166.666666666667</v>
      </c>
      <c r="L37" s="56">
        <f>IF(L$2&gt;='Assump Bad'!$C33,'Assump Bad'!$D33/12,0)</f>
        <v>4166.666666666667</v>
      </c>
      <c r="M37" s="56">
        <f>IF(M$2&gt;='Assump Bad'!$C33,'Assump Bad'!$D33/12,0)</f>
        <v>4166.666666666667</v>
      </c>
      <c r="N37" s="56">
        <f>IF(N$2&gt;='Assump Bad'!$C33,'Assump Bad'!$D33/12,0)</f>
        <v>4166.666666666667</v>
      </c>
      <c r="O37" s="56">
        <f>IF(O$2&gt;='Assump Bad'!$C33,'Assump Bad'!$D33/12,0)</f>
        <v>4166.666666666667</v>
      </c>
    </row>
    <row r="38" spans="1:15">
      <c r="A38" s="16"/>
      <c r="B38" s="16" t="str">
        <f>'Assump Bad'!B34</f>
        <v>Marketer</v>
      </c>
      <c r="C38" s="47">
        <f>IF(C$2&gt;='Assump Bad'!$C34,'Assump Bad'!$D34/12,0)</f>
        <v>0</v>
      </c>
      <c r="D38" s="47">
        <f>IF(D$2&gt;='Assump Bad'!$C34,'Assump Bad'!$D34/12,0)</f>
        <v>0</v>
      </c>
      <c r="E38" s="47">
        <f>IF(E$2&gt;='Assump Bad'!$C34,'Assump Bad'!$D34/12,0)</f>
        <v>0</v>
      </c>
      <c r="F38" s="47">
        <f>IF(F$2&gt;='Assump Bad'!$C34,'Assump Bad'!$D34/12,0)</f>
        <v>0</v>
      </c>
      <c r="G38" s="47">
        <f>IF(G$2&gt;='Assump Bad'!$C34,'Assump Bad'!$D34/12,0)</f>
        <v>0</v>
      </c>
      <c r="H38" s="47">
        <f>IF(H$2&gt;='Assump Bad'!$C34,'Assump Bad'!$D34/12,0)</f>
        <v>0</v>
      </c>
      <c r="I38" s="47">
        <f>IF(I$2&gt;='Assump Bad'!$C34,'Assump Bad'!$D34/12,0)</f>
        <v>0</v>
      </c>
      <c r="J38" s="47">
        <f>IF(J$2&gt;='Assump Bad'!$C34,'Assump Bad'!$D34/12,0)</f>
        <v>0</v>
      </c>
      <c r="K38" s="47">
        <f>IF(K$2&gt;='Assump Bad'!$C34,'Assump Bad'!$D34/12,0)</f>
        <v>0</v>
      </c>
      <c r="L38" s="47">
        <f>IF(L$2&gt;='Assump Bad'!$C34,'Assump Bad'!$D34/12,0)</f>
        <v>0</v>
      </c>
      <c r="M38" s="47">
        <f>IF(M$2&gt;='Assump Bad'!$C34,'Assump Bad'!$D34/12,0)</f>
        <v>0</v>
      </c>
      <c r="N38" s="47">
        <f>IF(N$2&gt;='Assump Bad'!$C34,'Assump Bad'!$D34/12,0)</f>
        <v>0</v>
      </c>
      <c r="O38" s="47">
        <f>IF(O$2&gt;='Assump Bad'!$C34,'Assump Bad'!$D34/12,0)</f>
        <v>0</v>
      </c>
    </row>
    <row r="39" spans="1:15">
      <c r="A39" s="16"/>
      <c r="B39" s="16" t="str">
        <f>'Assump Bad'!B35</f>
        <v>Support Rep</v>
      </c>
      <c r="C39" s="47">
        <f>IF(C$2&gt;='Assump Bad'!$C35,'Assump Bad'!$D35/12,0)</f>
        <v>0</v>
      </c>
      <c r="D39" s="47">
        <f>IF(D$2&gt;='Assump Bad'!$C35,'Assump Bad'!$D35/12,0)</f>
        <v>0</v>
      </c>
      <c r="E39" s="47">
        <f>IF(E$2&gt;='Assump Bad'!$C35,'Assump Bad'!$D35/12,0)</f>
        <v>0</v>
      </c>
      <c r="F39" s="47">
        <f>IF(F$2&gt;='Assump Bad'!$C35,'Assump Bad'!$D35/12,0)</f>
        <v>0</v>
      </c>
      <c r="G39" s="47">
        <f>IF(G$2&gt;='Assump Bad'!$C35,'Assump Bad'!$D35/12,0)</f>
        <v>0</v>
      </c>
      <c r="H39" s="47">
        <f>IF(H$2&gt;='Assump Bad'!$C35,'Assump Bad'!$D35/12,0)</f>
        <v>0</v>
      </c>
      <c r="I39" s="47">
        <f>IF(I$2&gt;='Assump Bad'!$C35,'Assump Bad'!$D35/12,0)</f>
        <v>0</v>
      </c>
      <c r="J39" s="47">
        <f>IF(J$2&gt;='Assump Bad'!$C35,'Assump Bad'!$D35/12,0)</f>
        <v>0</v>
      </c>
      <c r="K39" s="47">
        <f>IF(K$2&gt;='Assump Bad'!$C35,'Assump Bad'!$D35/12,0)</f>
        <v>0</v>
      </c>
      <c r="L39" s="47">
        <f>IF(L$2&gt;='Assump Bad'!$C35,'Assump Bad'!$D35/12,0)</f>
        <v>0</v>
      </c>
      <c r="M39" s="47">
        <f>IF(M$2&gt;='Assump Bad'!$C35,'Assump Bad'!$D35/12,0)</f>
        <v>0</v>
      </c>
      <c r="N39" s="47">
        <f>IF(N$2&gt;='Assump Bad'!$C35,'Assump Bad'!$D35/12,0)</f>
        <v>0</v>
      </c>
      <c r="O39" s="47">
        <f>IF(O$2&gt;='Assump Bad'!$C35,'Assump Bad'!$D35/12,0)</f>
        <v>0</v>
      </c>
    </row>
    <row r="40" spans="1:15">
      <c r="A40" s="16"/>
      <c r="B40" s="16" t="str">
        <f>'Assump Bad'!B36</f>
        <v>Support Rep</v>
      </c>
      <c r="C40" s="47">
        <f>IF(C$2&gt;='Assump Bad'!$C36,'Assump Bad'!$D36/12,0)</f>
        <v>0</v>
      </c>
      <c r="D40" s="47">
        <f>IF(D$2&gt;='Assump Bad'!$C36,'Assump Bad'!$D36/12,0)</f>
        <v>0</v>
      </c>
      <c r="E40" s="47">
        <f>IF(E$2&gt;='Assump Bad'!$C36,'Assump Bad'!$D36/12,0)</f>
        <v>0</v>
      </c>
      <c r="F40" s="47">
        <f>IF(F$2&gt;='Assump Bad'!$C36,'Assump Bad'!$D36/12,0)</f>
        <v>0</v>
      </c>
      <c r="G40" s="47">
        <f>IF(G$2&gt;='Assump Bad'!$C36,'Assump Bad'!$D36/12,0)</f>
        <v>0</v>
      </c>
      <c r="H40" s="47">
        <f>IF(H$2&gt;='Assump Bad'!$C36,'Assump Bad'!$D36/12,0)</f>
        <v>0</v>
      </c>
      <c r="I40" s="47">
        <f>IF(I$2&gt;='Assump Bad'!$C36,'Assump Bad'!$D36/12,0)</f>
        <v>0</v>
      </c>
      <c r="J40" s="47">
        <f>IF(J$2&gt;='Assump Bad'!$C36,'Assump Bad'!$D36/12,0)</f>
        <v>0</v>
      </c>
      <c r="K40" s="47">
        <f>IF(K$2&gt;='Assump Bad'!$C36,'Assump Bad'!$D36/12,0)</f>
        <v>0</v>
      </c>
      <c r="L40" s="47">
        <f>IF(L$2&gt;='Assump Bad'!$C36,'Assump Bad'!$D36/12,0)</f>
        <v>0</v>
      </c>
      <c r="M40" s="47">
        <f>IF(M$2&gt;='Assump Bad'!$C36,'Assump Bad'!$D36/12,0)</f>
        <v>0</v>
      </c>
      <c r="N40" s="47">
        <f>IF(N$2&gt;='Assump Bad'!$C36,'Assump Bad'!$D36/12,0)</f>
        <v>0</v>
      </c>
      <c r="O40" s="47">
        <f>IF(O$2&gt;='Assump Bad'!$C36,'Assump Bad'!$D36/12,0)</f>
        <v>0</v>
      </c>
    </row>
    <row r="41" spans="1:15">
      <c r="A41" s="16"/>
      <c r="B41" s="16" t="s">
        <v>51</v>
      </c>
      <c r="C41" s="42">
        <f>SUM(C31:C40)*'Assump Bad'!$C38</f>
        <v>6250.0000000000009</v>
      </c>
      <c r="D41" s="42">
        <f>SUM(D31:D40)*'Assump Bad'!$C38</f>
        <v>6250.0000000000009</v>
      </c>
      <c r="E41" s="42">
        <f>SUM(E31:E40)*'Assump Bad'!$C38</f>
        <v>6250.0000000000009</v>
      </c>
      <c r="F41" s="42">
        <f>SUM(F31:F40)*'Assump Bad'!$C38</f>
        <v>6250.0000000000009</v>
      </c>
      <c r="G41" s="42">
        <f>SUM(G31:G40)*'Assump Bad'!$C38</f>
        <v>6250.0000000000009</v>
      </c>
      <c r="H41" s="42">
        <f>SUM(H31:H40)*'Assump Bad'!$C38</f>
        <v>6250.0000000000009</v>
      </c>
      <c r="I41" s="42">
        <f>SUM(I31:I40)*'Assump Bad'!$C38</f>
        <v>6250.0000000000009</v>
      </c>
      <c r="J41" s="42">
        <f>SUM(J31:J40)*'Assump Bad'!$C38</f>
        <v>6250.0000000000009</v>
      </c>
      <c r="K41" s="42">
        <f>SUM(K31:K40)*'Assump Bad'!$C38</f>
        <v>6250.0000000000009</v>
      </c>
      <c r="L41" s="42">
        <f>SUM(L31:L40)*'Assump Bad'!$C38</f>
        <v>6250.0000000000009</v>
      </c>
      <c r="M41" s="42">
        <f>SUM(M31:M40)*'Assump Bad'!$C38</f>
        <v>6250.0000000000009</v>
      </c>
      <c r="N41" s="42">
        <f>SUM(N31:N40)*'Assump Bad'!$C38</f>
        <v>6250.0000000000009</v>
      </c>
      <c r="O41" s="42">
        <f>SUM(O31:O40)*'Assump Bad'!$C38</f>
        <v>6250.0000000000009</v>
      </c>
    </row>
    <row r="42" spans="1:15">
      <c r="A42" s="16" t="s">
        <v>52</v>
      </c>
      <c r="B42" s="16"/>
      <c r="C42" s="42">
        <f>SUM(C31:C41)</f>
        <v>27083.333333333336</v>
      </c>
      <c r="D42" s="42">
        <f t="shared" ref="D42:O42" si="3">SUM(D31:D41)</f>
        <v>27083.333333333336</v>
      </c>
      <c r="E42" s="42">
        <f t="shared" si="3"/>
        <v>27083.333333333336</v>
      </c>
      <c r="F42" s="42">
        <f t="shared" si="3"/>
        <v>27083.333333333336</v>
      </c>
      <c r="G42" s="42">
        <f t="shared" si="3"/>
        <v>27083.333333333336</v>
      </c>
      <c r="H42" s="42">
        <f t="shared" si="3"/>
        <v>27083.333333333336</v>
      </c>
      <c r="I42" s="42">
        <f t="shared" si="3"/>
        <v>27083.333333333336</v>
      </c>
      <c r="J42" s="42">
        <f t="shared" si="3"/>
        <v>27083.333333333336</v>
      </c>
      <c r="K42" s="42">
        <f t="shared" si="3"/>
        <v>27083.333333333336</v>
      </c>
      <c r="L42" s="42">
        <f t="shared" si="3"/>
        <v>27083.333333333336</v>
      </c>
      <c r="M42" s="42">
        <f t="shared" si="3"/>
        <v>27083.333333333336</v>
      </c>
      <c r="N42" s="42">
        <f t="shared" si="3"/>
        <v>27083.333333333336</v>
      </c>
      <c r="O42" s="42">
        <f t="shared" si="3"/>
        <v>27083.333333333336</v>
      </c>
    </row>
    <row r="43" spans="1:15">
      <c r="A43" s="16" t="s">
        <v>53</v>
      </c>
      <c r="B43" s="16"/>
    </row>
    <row r="44" spans="1:15">
      <c r="A44" s="16"/>
      <c r="B44" s="48" t="str">
        <f>'Assump Bad'!B41</f>
        <v>Hosting / Bandwidth</v>
      </c>
      <c r="C44" s="49">
        <f>'Assump Bad'!$C41</f>
        <v>500</v>
      </c>
      <c r="D44" s="49">
        <f>'Assump Bad'!$C41</f>
        <v>500</v>
      </c>
      <c r="E44" s="49">
        <f>'Assump Bad'!$C41</f>
        <v>500</v>
      </c>
      <c r="F44" s="49">
        <f>'Assump Bad'!$C41</f>
        <v>500</v>
      </c>
      <c r="G44" s="49">
        <f>'Assump Bad'!$C41</f>
        <v>500</v>
      </c>
      <c r="H44" s="49">
        <f>'Assump Bad'!$C41</f>
        <v>500</v>
      </c>
      <c r="I44" s="49">
        <f>'Assump Bad'!$C41</f>
        <v>500</v>
      </c>
      <c r="J44" s="49">
        <f>'Assump Bad'!$C41</f>
        <v>500</v>
      </c>
      <c r="K44" s="49">
        <f>'Assump Bad'!$C41</f>
        <v>500</v>
      </c>
      <c r="L44" s="49">
        <f>'Assump Bad'!$C41</f>
        <v>500</v>
      </c>
      <c r="M44" s="49">
        <f>'Assump Bad'!$C41</f>
        <v>500</v>
      </c>
      <c r="N44" s="49">
        <f>'Assump Bad'!$C41</f>
        <v>500</v>
      </c>
      <c r="O44" s="49">
        <f>'Assump Bad'!$C41</f>
        <v>500</v>
      </c>
    </row>
    <row r="45" spans="1:15">
      <c r="A45" s="16"/>
      <c r="B45" s="48" t="str">
        <f>'Assump Bad'!B42</f>
        <v>Accountants</v>
      </c>
      <c r="C45" s="49">
        <f>'Assump Bad'!$C42</f>
        <v>500</v>
      </c>
      <c r="D45" s="49">
        <f>'Assump Bad'!$C42</f>
        <v>500</v>
      </c>
      <c r="E45" s="49">
        <f>'Assump Bad'!$C42</f>
        <v>500</v>
      </c>
      <c r="F45" s="49">
        <f>'Assump Bad'!$C42</f>
        <v>500</v>
      </c>
      <c r="G45" s="49">
        <f>'Assump Bad'!$C42</f>
        <v>500</v>
      </c>
      <c r="H45" s="49">
        <f>'Assump Bad'!$C42</f>
        <v>500</v>
      </c>
      <c r="I45" s="49">
        <f>'Assump Bad'!$C42</f>
        <v>500</v>
      </c>
      <c r="J45" s="49">
        <f>'Assump Bad'!$C42</f>
        <v>500</v>
      </c>
      <c r="K45" s="49">
        <f>'Assump Bad'!$C42</f>
        <v>500</v>
      </c>
      <c r="L45" s="49">
        <f>'Assump Bad'!$C42</f>
        <v>500</v>
      </c>
      <c r="M45" s="49">
        <f>'Assump Bad'!$C42</f>
        <v>500</v>
      </c>
      <c r="N45" s="49">
        <f>'Assump Bad'!$C42</f>
        <v>500</v>
      </c>
      <c r="O45" s="49">
        <f>'Assump Bad'!$C42</f>
        <v>500</v>
      </c>
    </row>
    <row r="46" spans="1:15">
      <c r="A46" s="16"/>
      <c r="B46" s="48" t="str">
        <f>'Assump Bad'!B43</f>
        <v>Lawyers</v>
      </c>
      <c r="C46" s="49">
        <f>'Assump Bad'!$C43</f>
        <v>500</v>
      </c>
      <c r="D46" s="49">
        <f>'Assump Bad'!$C43</f>
        <v>500</v>
      </c>
      <c r="E46" s="49">
        <f>'Assump Bad'!$C43</f>
        <v>500</v>
      </c>
      <c r="F46" s="49">
        <f>'Assump Bad'!$C43</f>
        <v>500</v>
      </c>
      <c r="G46" s="49">
        <f>'Assump Bad'!$C43</f>
        <v>500</v>
      </c>
      <c r="H46" s="49">
        <f>'Assump Bad'!$C43</f>
        <v>500</v>
      </c>
      <c r="I46" s="49">
        <f>'Assump Bad'!$C43</f>
        <v>500</v>
      </c>
      <c r="J46" s="49">
        <f>'Assump Bad'!$C43</f>
        <v>500</v>
      </c>
      <c r="K46" s="49">
        <f>'Assump Bad'!$C43</f>
        <v>500</v>
      </c>
      <c r="L46" s="49">
        <f>'Assump Bad'!$C43</f>
        <v>500</v>
      </c>
      <c r="M46" s="49">
        <f>'Assump Bad'!$C43</f>
        <v>500</v>
      </c>
      <c r="N46" s="49">
        <f>'Assump Bad'!$C43</f>
        <v>500</v>
      </c>
      <c r="O46" s="49">
        <f>'Assump Bad'!$C43</f>
        <v>500</v>
      </c>
    </row>
    <row r="47" spans="1:15">
      <c r="A47" s="16"/>
      <c r="B47" s="48" t="str">
        <f>'Assump Bad'!B44</f>
        <v>Office Rent</v>
      </c>
      <c r="C47" s="49">
        <f>'Assump Bad'!$C44</f>
        <v>2000</v>
      </c>
      <c r="D47" s="49">
        <f>'Assump Bad'!$C44</f>
        <v>2000</v>
      </c>
      <c r="E47" s="49">
        <f>'Assump Bad'!$C44</f>
        <v>2000</v>
      </c>
      <c r="F47" s="49">
        <f>'Assump Bad'!$C44</f>
        <v>2000</v>
      </c>
      <c r="G47" s="49">
        <f>'Assump Bad'!$C44</f>
        <v>2000</v>
      </c>
      <c r="H47" s="49">
        <f>'Assump Bad'!$C44</f>
        <v>2000</v>
      </c>
      <c r="I47" s="49">
        <f>'Assump Bad'!$C44</f>
        <v>2000</v>
      </c>
      <c r="J47" s="49">
        <f>'Assump Bad'!$C44</f>
        <v>2000</v>
      </c>
      <c r="K47" s="49">
        <f>'Assump Bad'!$C44</f>
        <v>2000</v>
      </c>
      <c r="L47" s="49">
        <f>'Assump Bad'!$C44</f>
        <v>2000</v>
      </c>
      <c r="M47" s="49">
        <f>'Assump Bad'!$C44</f>
        <v>2000</v>
      </c>
      <c r="N47" s="49">
        <f>'Assump Bad'!$C44</f>
        <v>2000</v>
      </c>
      <c r="O47" s="49">
        <f>'Assump Bad'!$C44</f>
        <v>2000</v>
      </c>
    </row>
    <row r="48" spans="1:15">
      <c r="A48" s="16"/>
      <c r="B48" s="50" t="str">
        <f>'Assump Bad'!B45</f>
        <v>Office Utilities</v>
      </c>
      <c r="C48" s="51">
        <f>'Assump Bad'!$C45</f>
        <v>0</v>
      </c>
      <c r="D48" s="51">
        <f>'Assump Bad'!$C45</f>
        <v>0</v>
      </c>
      <c r="E48" s="51">
        <f>'Assump Bad'!$C45</f>
        <v>0</v>
      </c>
      <c r="F48" s="51">
        <f>'Assump Bad'!$C45</f>
        <v>0</v>
      </c>
      <c r="G48" s="51">
        <f>'Assump Bad'!$C45</f>
        <v>0</v>
      </c>
      <c r="H48" s="51">
        <f>'Assump Bad'!$C45</f>
        <v>0</v>
      </c>
      <c r="I48" s="51">
        <f>'Assump Bad'!$C45</f>
        <v>0</v>
      </c>
      <c r="J48" s="51">
        <f>'Assump Bad'!$C45</f>
        <v>0</v>
      </c>
      <c r="K48" s="51">
        <f>'Assump Bad'!$C45</f>
        <v>0</v>
      </c>
      <c r="L48" s="51">
        <f>'Assump Bad'!$C45</f>
        <v>0</v>
      </c>
      <c r="M48" s="51">
        <f>'Assump Bad'!$C45</f>
        <v>0</v>
      </c>
      <c r="N48" s="51">
        <f>'Assump Bad'!$C45</f>
        <v>0</v>
      </c>
      <c r="O48" s="51">
        <f>'Assump Bad'!$C45</f>
        <v>0</v>
      </c>
    </row>
    <row r="49" spans="1:15">
      <c r="A49" s="16"/>
      <c r="B49" s="50" t="str">
        <f>'Assump Bad'!B46</f>
        <v>Telecom</v>
      </c>
      <c r="C49" s="51">
        <f>'Assump Bad'!$C46</f>
        <v>0</v>
      </c>
      <c r="D49" s="51">
        <f>'Assump Bad'!$C46</f>
        <v>0</v>
      </c>
      <c r="E49" s="51">
        <f>'Assump Bad'!$C46</f>
        <v>0</v>
      </c>
      <c r="F49" s="51">
        <f>'Assump Bad'!$C46</f>
        <v>0</v>
      </c>
      <c r="G49" s="51">
        <f>'Assump Bad'!$C46</f>
        <v>0</v>
      </c>
      <c r="H49" s="51">
        <f>'Assump Bad'!$C46</f>
        <v>0</v>
      </c>
      <c r="I49" s="51">
        <f>'Assump Bad'!$C46</f>
        <v>0</v>
      </c>
      <c r="J49" s="51">
        <f>'Assump Bad'!$C46</f>
        <v>0</v>
      </c>
      <c r="K49" s="51">
        <f>'Assump Bad'!$C46</f>
        <v>0</v>
      </c>
      <c r="L49" s="51">
        <f>'Assump Bad'!$C46</f>
        <v>0</v>
      </c>
      <c r="M49" s="51">
        <f>'Assump Bad'!$C46</f>
        <v>0</v>
      </c>
      <c r="N49" s="51">
        <f>'Assump Bad'!$C46</f>
        <v>0</v>
      </c>
      <c r="O49" s="51">
        <f>'Assump Bad'!$C46</f>
        <v>0</v>
      </c>
    </row>
    <row r="50" spans="1:15">
      <c r="A50" s="16"/>
      <c r="B50" s="50" t="str">
        <f>'Assump Bad'!B47</f>
        <v>Internet</v>
      </c>
      <c r="C50" s="51">
        <f>'Assump Bad'!$C47</f>
        <v>0</v>
      </c>
      <c r="D50" s="51">
        <f>'Assump Bad'!$C47</f>
        <v>0</v>
      </c>
      <c r="E50" s="51">
        <f>'Assump Bad'!$C47</f>
        <v>0</v>
      </c>
      <c r="F50" s="51">
        <f>'Assump Bad'!$C47</f>
        <v>0</v>
      </c>
      <c r="G50" s="51">
        <f>'Assump Bad'!$C47</f>
        <v>0</v>
      </c>
      <c r="H50" s="51">
        <f>'Assump Bad'!$C47</f>
        <v>0</v>
      </c>
      <c r="I50" s="51">
        <f>'Assump Bad'!$C47</f>
        <v>0</v>
      </c>
      <c r="J50" s="51">
        <f>'Assump Bad'!$C47</f>
        <v>0</v>
      </c>
      <c r="K50" s="51">
        <f>'Assump Bad'!$C47</f>
        <v>0</v>
      </c>
      <c r="L50" s="51">
        <f>'Assump Bad'!$C47</f>
        <v>0</v>
      </c>
      <c r="M50" s="51">
        <f>'Assump Bad'!$C47</f>
        <v>0</v>
      </c>
      <c r="N50" s="51">
        <f>'Assump Bad'!$C47</f>
        <v>0</v>
      </c>
      <c r="O50" s="51">
        <f>'Assump Bad'!$C47</f>
        <v>0</v>
      </c>
    </row>
    <row r="51" spans="1:15">
      <c r="A51" s="16"/>
      <c r="B51" s="48" t="str">
        <f>'Assump Bad'!B48</f>
        <v>Insurance</v>
      </c>
      <c r="C51" s="49">
        <f>'Assump Bad'!$C48</f>
        <v>350</v>
      </c>
      <c r="D51" s="49">
        <f>'Assump Bad'!$C48</f>
        <v>350</v>
      </c>
      <c r="E51" s="49">
        <f>'Assump Bad'!$C48</f>
        <v>350</v>
      </c>
      <c r="F51" s="49">
        <f>'Assump Bad'!$C48</f>
        <v>350</v>
      </c>
      <c r="G51" s="49">
        <f>'Assump Bad'!$C48</f>
        <v>350</v>
      </c>
      <c r="H51" s="49">
        <f>'Assump Bad'!$C48</f>
        <v>350</v>
      </c>
      <c r="I51" s="49">
        <f>'Assump Bad'!$C48</f>
        <v>350</v>
      </c>
      <c r="J51" s="49">
        <f>'Assump Bad'!$C48</f>
        <v>350</v>
      </c>
      <c r="K51" s="49">
        <f>'Assump Bad'!$C48</f>
        <v>350</v>
      </c>
      <c r="L51" s="49">
        <f>'Assump Bad'!$C48</f>
        <v>350</v>
      </c>
      <c r="M51" s="49">
        <f>'Assump Bad'!$C48</f>
        <v>350</v>
      </c>
      <c r="N51" s="49">
        <f>'Assump Bad'!$C48</f>
        <v>350</v>
      </c>
      <c r="O51" s="49">
        <f>'Assump Bad'!$C48</f>
        <v>350</v>
      </c>
    </row>
    <row r="52" spans="1:15">
      <c r="A52" s="16"/>
      <c r="B52" s="48" t="str">
        <f>'Assump Bad'!B49</f>
        <v>Other</v>
      </c>
      <c r="C52" s="49">
        <f>'Assump Bad'!$C49</f>
        <v>500</v>
      </c>
      <c r="D52" s="49">
        <f>'Assump Bad'!$C49</f>
        <v>500</v>
      </c>
      <c r="E52" s="49">
        <f>'Assump Bad'!$C49</f>
        <v>500</v>
      </c>
      <c r="F52" s="49">
        <f>'Assump Bad'!$C49</f>
        <v>500</v>
      </c>
      <c r="G52" s="49">
        <f>'Assump Bad'!$C49</f>
        <v>500</v>
      </c>
      <c r="H52" s="49">
        <f>'Assump Bad'!$C49</f>
        <v>500</v>
      </c>
      <c r="I52" s="49">
        <f>'Assump Bad'!$C49</f>
        <v>500</v>
      </c>
      <c r="J52" s="49">
        <f>'Assump Bad'!$C49</f>
        <v>500</v>
      </c>
      <c r="K52" s="49">
        <f>'Assump Bad'!$C49</f>
        <v>500</v>
      </c>
      <c r="L52" s="49">
        <f>'Assump Bad'!$C49</f>
        <v>500</v>
      </c>
      <c r="M52" s="49">
        <f>'Assump Bad'!$C49</f>
        <v>500</v>
      </c>
      <c r="N52" s="49">
        <f>'Assump Bad'!$C49</f>
        <v>500</v>
      </c>
      <c r="O52" s="49">
        <f>'Assump Bad'!$C49</f>
        <v>500</v>
      </c>
    </row>
    <row r="53" spans="1:15">
      <c r="A53" s="16" t="s">
        <v>54</v>
      </c>
      <c r="B53" s="48"/>
      <c r="C53" s="49">
        <f>SUM(C44:C52)</f>
        <v>4350</v>
      </c>
      <c r="D53" s="49">
        <f t="shared" ref="D53:O53" si="4">SUM(D44:D52)</f>
        <v>4350</v>
      </c>
      <c r="E53" s="49">
        <f t="shared" si="4"/>
        <v>4350</v>
      </c>
      <c r="F53" s="49">
        <f t="shared" si="4"/>
        <v>4350</v>
      </c>
      <c r="G53" s="49">
        <f t="shared" si="4"/>
        <v>4350</v>
      </c>
      <c r="H53" s="49">
        <f t="shared" si="4"/>
        <v>4350</v>
      </c>
      <c r="I53" s="49">
        <f t="shared" si="4"/>
        <v>4350</v>
      </c>
      <c r="J53" s="49">
        <f t="shared" si="4"/>
        <v>4350</v>
      </c>
      <c r="K53" s="49">
        <f t="shared" si="4"/>
        <v>4350</v>
      </c>
      <c r="L53" s="49">
        <f t="shared" si="4"/>
        <v>4350</v>
      </c>
      <c r="M53" s="49">
        <f t="shared" si="4"/>
        <v>4350</v>
      </c>
      <c r="N53" s="49">
        <f t="shared" si="4"/>
        <v>4350</v>
      </c>
      <c r="O53" s="49">
        <f t="shared" si="4"/>
        <v>4350</v>
      </c>
    </row>
    <row r="54" spans="1:15" ht="15.75" thickBot="1"/>
    <row r="55" spans="1:15" ht="15.75" thickBot="1">
      <c r="A55" s="16" t="s">
        <v>55</v>
      </c>
      <c r="C55" s="52">
        <f>C22+C29+C42+C53</f>
        <v>34700.028540208339</v>
      </c>
      <c r="D55" s="53">
        <f t="shared" ref="D55:O55" si="5">D22+D29+D42+D53</f>
        <v>34927.057223117707</v>
      </c>
      <c r="E55" s="53">
        <f t="shared" si="5"/>
        <v>35162.571113657104</v>
      </c>
      <c r="F55" s="53">
        <f t="shared" si="5"/>
        <v>35407.123452401203</v>
      </c>
      <c r="G55" s="53">
        <f t="shared" si="5"/>
        <v>35661.289337844755</v>
      </c>
      <c r="H55" s="53">
        <f t="shared" si="5"/>
        <v>35925.667080483428</v>
      </c>
      <c r="I55" s="53">
        <f t="shared" si="5"/>
        <v>36200.879612845441</v>
      </c>
      <c r="J55" s="53">
        <f t="shared" si="5"/>
        <v>36487.575958800357</v>
      </c>
      <c r="K55" s="53">
        <f t="shared" si="5"/>
        <v>36786.43276561395</v>
      </c>
      <c r="L55" s="53">
        <f t="shared" si="5"/>
        <v>37098.155902368904</v>
      </c>
      <c r="M55" s="53">
        <f t="shared" si="5"/>
        <v>37423.482128530268</v>
      </c>
      <c r="N55" s="53">
        <f t="shared" si="5"/>
        <v>37763.180836602776</v>
      </c>
      <c r="O55" s="54">
        <f t="shared" si="5"/>
        <v>38118.055873004829</v>
      </c>
    </row>
    <row r="58" spans="1:15" ht="18" thickBot="1">
      <c r="A58" s="61" t="s">
        <v>56</v>
      </c>
      <c r="B58" s="61"/>
    </row>
    <row r="59" spans="1:15" ht="15.75" thickTop="1">
      <c r="A59" s="16" t="s">
        <v>15</v>
      </c>
      <c r="B59" s="16"/>
      <c r="C59" s="42">
        <f>C18</f>
        <v>2223.1735624999997</v>
      </c>
      <c r="D59" s="42">
        <f>D18</f>
        <v>4457.4629928125005</v>
      </c>
      <c r="E59" s="42">
        <f t="shared" ref="E59:O59" si="6">E18</f>
        <v>6707.9260107921882</v>
      </c>
      <c r="F59" s="42">
        <f t="shared" si="6"/>
        <v>8979.670635595603</v>
      </c>
      <c r="G59" s="42">
        <f t="shared" si="6"/>
        <v>11277.866817047316</v>
      </c>
      <c r="H59" s="42">
        <f t="shared" si="6"/>
        <v>13607.758238336377</v>
      </c>
      <c r="I59" s="42">
        <f t="shared" si="6"/>
        <v>15974.674317070241</v>
      </c>
      <c r="J59" s="42">
        <f t="shared" si="6"/>
        <v>18384.04243223403</v>
      </c>
      <c r="K59" s="42">
        <f t="shared" si="6"/>
        <v>20841.400405187047</v>
      </c>
      <c r="L59" s="42">
        <f t="shared" si="6"/>
        <v>23352.409263477355</v>
      </c>
      <c r="M59" s="42">
        <f t="shared" si="6"/>
        <v>25922.866316970783</v>
      </c>
      <c r="N59" s="42">
        <f t="shared" si="6"/>
        <v>28558.718576574505</v>
      </c>
      <c r="O59" s="42">
        <f t="shared" si="6"/>
        <v>31266.076546689434</v>
      </c>
    </row>
    <row r="60" spans="1:15">
      <c r="A60" s="16"/>
      <c r="B60" s="16"/>
    </row>
    <row r="61" spans="1:15">
      <c r="A61" s="16" t="s">
        <v>57</v>
      </c>
      <c r="B61" s="16"/>
      <c r="C61" s="42">
        <f>C22+C44+C39+C40</f>
        <v>566.69520687499994</v>
      </c>
      <c r="D61" s="42">
        <f t="shared" ref="D61:O61" si="7">D22+D44+D39+D40</f>
        <v>633.72388978437505</v>
      </c>
      <c r="E61" s="42">
        <f t="shared" si="7"/>
        <v>701.23778032376561</v>
      </c>
      <c r="F61" s="42">
        <f t="shared" si="7"/>
        <v>769.390119067868</v>
      </c>
      <c r="G61" s="42">
        <f t="shared" si="7"/>
        <v>838.33600451141945</v>
      </c>
      <c r="H61" s="42">
        <f t="shared" si="7"/>
        <v>908.23274715009131</v>
      </c>
      <c r="I61" s="42">
        <f t="shared" si="7"/>
        <v>979.24022951210713</v>
      </c>
      <c r="J61" s="42">
        <f t="shared" si="7"/>
        <v>1051.5212729670209</v>
      </c>
      <c r="K61" s="42">
        <f t="shared" si="7"/>
        <v>1125.2420121556115</v>
      </c>
      <c r="L61" s="42">
        <f t="shared" si="7"/>
        <v>1200.5722779043206</v>
      </c>
      <c r="M61" s="42">
        <f t="shared" si="7"/>
        <v>1277.6859895091234</v>
      </c>
      <c r="N61" s="42">
        <f t="shared" si="7"/>
        <v>1356.761557297235</v>
      </c>
      <c r="O61" s="42">
        <f t="shared" si="7"/>
        <v>1437.982296400683</v>
      </c>
    </row>
    <row r="62" spans="1:15">
      <c r="A62" s="16"/>
      <c r="B62" s="16"/>
    </row>
    <row r="63" spans="1:15">
      <c r="A63" s="16" t="s">
        <v>58</v>
      </c>
      <c r="B63" s="16"/>
      <c r="C63" s="42">
        <f>C59-C61</f>
        <v>1656.4783556249997</v>
      </c>
      <c r="D63" s="42">
        <f t="shared" ref="D63:O63" si="8">D59-D61</f>
        <v>3823.7391030281256</v>
      </c>
      <c r="E63" s="42">
        <f t="shared" si="8"/>
        <v>6006.6882304684223</v>
      </c>
      <c r="F63" s="42">
        <f t="shared" si="8"/>
        <v>8210.280516527735</v>
      </c>
      <c r="G63" s="42">
        <f t="shared" si="8"/>
        <v>10439.530812535897</v>
      </c>
      <c r="H63" s="42">
        <f t="shared" si="8"/>
        <v>12699.525491186285</v>
      </c>
      <c r="I63" s="42">
        <f t="shared" si="8"/>
        <v>14995.434087558135</v>
      </c>
      <c r="J63" s="42">
        <f t="shared" si="8"/>
        <v>17332.521159267009</v>
      </c>
      <c r="K63" s="42">
        <f t="shared" si="8"/>
        <v>19716.158393031437</v>
      </c>
      <c r="L63" s="42">
        <f t="shared" si="8"/>
        <v>22151.836985573034</v>
      </c>
      <c r="M63" s="42">
        <f t="shared" si="8"/>
        <v>24645.180327461661</v>
      </c>
      <c r="N63" s="42">
        <f t="shared" si="8"/>
        <v>27201.95701927727</v>
      </c>
      <c r="O63" s="42">
        <f t="shared" si="8"/>
        <v>29828.094250288752</v>
      </c>
    </row>
    <row r="64" spans="1:15">
      <c r="A64" s="16"/>
      <c r="B64" s="16" t="s">
        <v>61</v>
      </c>
      <c r="C64" s="55">
        <f>C63/C59</f>
        <v>0.7450962819845065</v>
      </c>
      <c r="D64" s="55">
        <f t="shared" ref="D64:O64" si="9">D63/D59</f>
        <v>0.85782856956833242</v>
      </c>
      <c r="E64" s="55">
        <f t="shared" si="9"/>
        <v>0.89546131260309603</v>
      </c>
      <c r="F64" s="55">
        <f t="shared" si="9"/>
        <v>0.91431867044009507</v>
      </c>
      <c r="G64" s="55">
        <f t="shared" si="9"/>
        <v>0.92566537465718135</v>
      </c>
      <c r="H64" s="55">
        <f t="shared" si="9"/>
        <v>0.93325625490675024</v>
      </c>
      <c r="I64" s="55">
        <f t="shared" si="9"/>
        <v>0.93870045735669816</v>
      </c>
      <c r="J64" s="55">
        <f t="shared" si="9"/>
        <v>0.94280249967638707</v>
      </c>
      <c r="K64" s="55">
        <f t="shared" si="9"/>
        <v>0.94600928966963482</v>
      </c>
      <c r="L64" s="55">
        <f t="shared" si="9"/>
        <v>0.9485889329722399</v>
      </c>
      <c r="M64" s="55">
        <f t="shared" si="9"/>
        <v>0.95071200947124179</v>
      </c>
      <c r="N64" s="55">
        <f t="shared" si="9"/>
        <v>0.95249221166351183</v>
      </c>
      <c r="O64" s="55">
        <f t="shared" si="9"/>
        <v>0.9540082269595499</v>
      </c>
    </row>
    <row r="65" spans="1:15">
      <c r="A65" s="16" t="s">
        <v>59</v>
      </c>
      <c r="B65" s="16"/>
      <c r="C65" s="42">
        <f>C29+SUM(C31:C38)+C41+SUM(C45:C52)</f>
        <v>34133.333333333336</v>
      </c>
      <c r="D65" s="42">
        <f t="shared" ref="D65:O65" si="10">D29+SUM(D31:D38)+D41+SUM(D45:D52)</f>
        <v>34293.333333333336</v>
      </c>
      <c r="E65" s="42">
        <f t="shared" si="10"/>
        <v>34461.333333333336</v>
      </c>
      <c r="F65" s="42">
        <f t="shared" si="10"/>
        <v>34637.733333333337</v>
      </c>
      <c r="G65" s="42">
        <f t="shared" si="10"/>
        <v>34822.953333333338</v>
      </c>
      <c r="H65" s="42">
        <f t="shared" si="10"/>
        <v>35017.434333333338</v>
      </c>
      <c r="I65" s="42">
        <f t="shared" si="10"/>
        <v>35221.639383333335</v>
      </c>
      <c r="J65" s="42">
        <f t="shared" si="10"/>
        <v>35436.05468583334</v>
      </c>
      <c r="K65" s="42">
        <f t="shared" si="10"/>
        <v>35661.19075345833</v>
      </c>
      <c r="L65" s="42">
        <f t="shared" si="10"/>
        <v>35897.583624464583</v>
      </c>
      <c r="M65" s="42">
        <f t="shared" si="10"/>
        <v>36145.796139021142</v>
      </c>
      <c r="N65" s="42">
        <f t="shared" si="10"/>
        <v>36406.419279305541</v>
      </c>
      <c r="O65" s="42">
        <f t="shared" si="10"/>
        <v>36680.073576604147</v>
      </c>
    </row>
    <row r="66" spans="1:15">
      <c r="A66" s="16"/>
      <c r="B66" s="16"/>
    </row>
    <row r="67" spans="1:15">
      <c r="A67" s="16" t="s">
        <v>60</v>
      </c>
      <c r="B67" s="16"/>
      <c r="C67" s="42">
        <f>C63-C65</f>
        <v>-32476.854977708335</v>
      </c>
      <c r="D67" s="42">
        <f t="shared" ref="D67:N67" si="11">D63-D65</f>
        <v>-30469.594230305211</v>
      </c>
      <c r="E67" s="42">
        <f t="shared" si="11"/>
        <v>-28454.645102864913</v>
      </c>
      <c r="F67" s="42">
        <f t="shared" si="11"/>
        <v>-26427.452816805602</v>
      </c>
      <c r="G67" s="42">
        <f t="shared" si="11"/>
        <v>-24383.422520797441</v>
      </c>
      <c r="H67" s="42">
        <f t="shared" si="11"/>
        <v>-22317.908842147051</v>
      </c>
      <c r="I67" s="42">
        <f t="shared" si="11"/>
        <v>-20226.205295775202</v>
      </c>
      <c r="J67" s="42">
        <f t="shared" si="11"/>
        <v>-18103.533526566331</v>
      </c>
      <c r="K67" s="42">
        <f t="shared" si="11"/>
        <v>-15945.032360426892</v>
      </c>
      <c r="L67" s="42">
        <f t="shared" si="11"/>
        <v>-13745.746638891549</v>
      </c>
      <c r="M67" s="42">
        <f t="shared" si="11"/>
        <v>-11500.615811559481</v>
      </c>
      <c r="N67" s="42">
        <f t="shared" si="11"/>
        <v>-9204.462260028271</v>
      </c>
      <c r="O67" s="42">
        <f>O63-O65</f>
        <v>-6851.9793263153952</v>
      </c>
    </row>
    <row r="68" spans="1:15">
      <c r="A68" s="16"/>
      <c r="B68" s="16" t="s">
        <v>61</v>
      </c>
      <c r="C68" s="55">
        <f>C67/C59</f>
        <v>-14.608330867873182</v>
      </c>
      <c r="D68" s="55">
        <f t="shared" ref="D68:O68" si="12">D67/D59</f>
        <v>-6.835635938971639</v>
      </c>
      <c r="E68" s="55">
        <f t="shared" si="12"/>
        <v>-4.2419437926245847</v>
      </c>
      <c r="F68" s="55">
        <f t="shared" si="12"/>
        <v>-2.9430314194427827</v>
      </c>
      <c r="G68" s="55">
        <f t="shared" si="12"/>
        <v>-2.1620598040704051</v>
      </c>
      <c r="H68" s="55">
        <f t="shared" si="12"/>
        <v>-1.6400871070204681</v>
      </c>
      <c r="I68" s="55">
        <f t="shared" si="12"/>
        <v>-1.2661419503345901</v>
      </c>
      <c r="J68" s="55">
        <f t="shared" si="12"/>
        <v>-0.98474171789465281</v>
      </c>
      <c r="K68" s="55">
        <f t="shared" si="12"/>
        <v>-0.76506530513460425</v>
      </c>
      <c r="L68" s="55">
        <f t="shared" si="12"/>
        <v>-0.58862220526383069</v>
      </c>
      <c r="M68" s="55">
        <f t="shared" si="12"/>
        <v>-0.4436475376964944</v>
      </c>
      <c r="N68" s="55">
        <f t="shared" si="12"/>
        <v>-0.32229955399953752</v>
      </c>
      <c r="O68" s="55">
        <f t="shared" si="12"/>
        <v>-0.21915059652858515</v>
      </c>
    </row>
    <row r="70" spans="1:15">
      <c r="A70" s="16" t="s">
        <v>146</v>
      </c>
      <c r="B70" s="16"/>
      <c r="C70" s="42">
        <f>(C67)</f>
        <v>-32476.854977708335</v>
      </c>
      <c r="D70" s="42">
        <f>(C70+D67)</f>
        <v>-62946.449208013546</v>
      </c>
      <c r="E70" s="42">
        <f t="shared" ref="E70:O70" si="13">(D70+E67)</f>
        <v>-91401.094310878456</v>
      </c>
      <c r="F70" s="42">
        <f t="shared" si="13"/>
        <v>-117828.54712768405</v>
      </c>
      <c r="G70" s="42">
        <f t="shared" si="13"/>
        <v>-142211.96964848149</v>
      </c>
      <c r="H70" s="42">
        <f t="shared" si="13"/>
        <v>-164529.87849062856</v>
      </c>
      <c r="I70" s="42">
        <f t="shared" si="13"/>
        <v>-184756.08378640376</v>
      </c>
      <c r="J70" s="42">
        <f t="shared" si="13"/>
        <v>-202859.61731297011</v>
      </c>
      <c r="K70" s="42">
        <f t="shared" si="13"/>
        <v>-218804.64967339701</v>
      </c>
      <c r="L70" s="42">
        <f t="shared" si="13"/>
        <v>-232550.39631228856</v>
      </c>
      <c r="M70" s="42">
        <f t="shared" si="13"/>
        <v>-244051.01212384805</v>
      </c>
      <c r="N70" s="42">
        <f t="shared" si="13"/>
        <v>-253255.47438387631</v>
      </c>
      <c r="O70" s="42">
        <f t="shared" si="13"/>
        <v>-260107.45371019171</v>
      </c>
    </row>
    <row r="71" spans="1:15">
      <c r="A71" s="16"/>
      <c r="B71" s="16" t="s">
        <v>61</v>
      </c>
      <c r="C71" s="57">
        <f>(C70/C59)</f>
        <v>-14.608330867873182</v>
      </c>
      <c r="D71" s="57">
        <f t="shared" ref="D71:O71" si="14">(D70/D59)</f>
        <v>-14.121586496514372</v>
      </c>
      <c r="E71" s="57">
        <f t="shared" si="14"/>
        <v>-13.625835193147013</v>
      </c>
      <c r="F71" s="57">
        <f t="shared" si="14"/>
        <v>-13.121700328362737</v>
      </c>
      <c r="G71" s="57">
        <f t="shared" si="14"/>
        <v>-12.609828787259463</v>
      </c>
      <c r="H71" s="57">
        <f t="shared" si="14"/>
        <v>-12.090887830965995</v>
      </c>
      <c r="I71" s="57">
        <f t="shared" si="14"/>
        <v>-11.565561846164014</v>
      </c>
      <c r="J71" s="57">
        <f t="shared" si="14"/>
        <v>-11.034549015035024</v>
      </c>
      <c r="K71" s="57">
        <f t="shared" si="14"/>
        <v>-10.498557938503042</v>
      </c>
      <c r="L71" s="57">
        <f t="shared" si="14"/>
        <v>-9.958304245549181</v>
      </c>
      <c r="M71" s="57">
        <f t="shared" si="14"/>
        <v>-9.4145072207573168</v>
      </c>
      <c r="N71" s="57">
        <f t="shared" si="14"/>
        <v>-8.8678864811396316</v>
      </c>
      <c r="O71" s="57">
        <f t="shared" si="14"/>
        <v>-8.3191587317255777</v>
      </c>
    </row>
  </sheetData>
  <mergeCells count="5">
    <mergeCell ref="A4:B4"/>
    <mergeCell ref="A17:B17"/>
    <mergeCell ref="A21:B21"/>
    <mergeCell ref="A58:B58"/>
    <mergeCell ref="A1:B1"/>
  </mergeCells>
  <conditionalFormatting sqref="A1:XFD1048576">
    <cfRule type="cellIs" dxfId="4" priority="2" operator="lessThan">
      <formula>0</formula>
    </cfRule>
  </conditionalFormatting>
  <conditionalFormatting sqref="A70:O71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71"/>
  <sheetViews>
    <sheetView showGridLines="0" workbookViewId="0">
      <pane xSplit="2" ySplit="2" topLeftCell="C57" activePane="bottomRight" state="frozen"/>
      <selection pane="topRight" activeCell="D1" sqref="D1"/>
      <selection pane="bottomLeft" activeCell="A4" sqref="A4"/>
      <selection pane="bottomRight" activeCell="A70" sqref="A70:O71"/>
    </sheetView>
  </sheetViews>
  <sheetFormatPr defaultRowHeight="15"/>
  <cols>
    <col min="1" max="1" width="20" style="38" bestFit="1" customWidth="1"/>
    <col min="2" max="2" width="19.28515625" style="38" bestFit="1" customWidth="1"/>
    <col min="3" max="5" width="8.28515625" style="38" bestFit="1" customWidth="1"/>
    <col min="6" max="14" width="9.28515625" style="38" bestFit="1" customWidth="1"/>
    <col min="15" max="15" width="8.28515625" style="38" bestFit="1" customWidth="1"/>
    <col min="16" max="16384" width="9.140625" style="38"/>
  </cols>
  <sheetData>
    <row r="1" spans="1:16" ht="20.25" thickBot="1">
      <c r="A1" s="62" t="s">
        <v>43</v>
      </c>
      <c r="B1" s="62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5.75" thickTop="1">
      <c r="A2" s="16" t="s">
        <v>44</v>
      </c>
      <c r="B2" s="16"/>
      <c r="C2" s="38">
        <v>0</v>
      </c>
      <c r="D2" s="38">
        <v>1</v>
      </c>
      <c r="E2" s="38">
        <v>2</v>
      </c>
      <c r="F2" s="38">
        <v>3</v>
      </c>
      <c r="G2" s="38">
        <v>4</v>
      </c>
      <c r="H2" s="38">
        <v>5</v>
      </c>
      <c r="I2" s="38">
        <v>6</v>
      </c>
      <c r="J2" s="38">
        <v>7</v>
      </c>
      <c r="K2" s="38">
        <v>8</v>
      </c>
      <c r="L2" s="38">
        <v>9</v>
      </c>
      <c r="M2" s="38">
        <v>10</v>
      </c>
      <c r="N2" s="38">
        <v>11</v>
      </c>
      <c r="O2" s="38">
        <v>12</v>
      </c>
    </row>
    <row r="3" spans="1:16">
      <c r="A3" s="16"/>
      <c r="B3" s="16"/>
    </row>
    <row r="4" spans="1:16" ht="18" thickBot="1">
      <c r="A4" s="61" t="s">
        <v>45</v>
      </c>
      <c r="B4" s="61"/>
    </row>
    <row r="5" spans="1:16" ht="15.75" thickTop="1">
      <c r="A5" s="16" t="s">
        <v>46</v>
      </c>
      <c r="C5" s="46">
        <v>0</v>
      </c>
      <c r="D5" s="46">
        <f>C14</f>
        <v>118</v>
      </c>
      <c r="E5" s="46">
        <f t="shared" ref="E5:O5" si="0">D14</f>
        <v>243.08</v>
      </c>
      <c r="F5" s="46">
        <f t="shared" si="0"/>
        <v>376.13679999999999</v>
      </c>
      <c r="G5" s="46">
        <f t="shared" si="0"/>
        <v>518.14932799999997</v>
      </c>
      <c r="H5" s="46">
        <f t="shared" si="0"/>
        <v>670.18715487999998</v>
      </c>
      <c r="I5" s="46">
        <f t="shared" si="0"/>
        <v>833.41984868479994</v>
      </c>
      <c r="J5" s="46">
        <f t="shared" si="0"/>
        <v>1009.127252737408</v>
      </c>
      <c r="K5" s="46">
        <f t="shared" si="0"/>
        <v>1198.7107804279117</v>
      </c>
      <c r="L5" s="46">
        <f t="shared" si="0"/>
        <v>1403.7058287907953</v>
      </c>
      <c r="M5" s="46">
        <f t="shared" si="0"/>
        <v>1625.7954231771635</v>
      </c>
      <c r="N5" s="46">
        <f t="shared" si="0"/>
        <v>1866.8252165418769</v>
      </c>
      <c r="O5" s="46">
        <f t="shared" si="0"/>
        <v>2128.8199792011819</v>
      </c>
    </row>
    <row r="6" spans="1:16">
      <c r="A6" s="16" t="s">
        <v>47</v>
      </c>
      <c r="B6" s="16"/>
    </row>
    <row r="7" spans="1:16">
      <c r="A7" s="16"/>
      <c r="B7" s="16" t="s">
        <v>1</v>
      </c>
      <c r="C7" s="38">
        <f>'Assump Norm'!D5*'Assump Norm'!E5</f>
        <v>0</v>
      </c>
      <c r="D7" s="46">
        <f>C7+(C7*'Assump Norm'!$F5)</f>
        <v>0</v>
      </c>
      <c r="E7" s="46">
        <f>D7+(D7*'Assump Norm'!$F5)</f>
        <v>0</v>
      </c>
      <c r="F7" s="46">
        <f>E7+(E7*'Assump Norm'!$F5)</f>
        <v>0</v>
      </c>
      <c r="G7" s="46">
        <f>F7+(F7*'Assump Norm'!$F5)</f>
        <v>0</v>
      </c>
      <c r="H7" s="46">
        <f>G7+(G7*'Assump Norm'!$F5)</f>
        <v>0</v>
      </c>
      <c r="I7" s="46">
        <f>H7+(H7*'Assump Norm'!$F5)</f>
        <v>0</v>
      </c>
      <c r="J7" s="46">
        <f>I7+(I7*'Assump Norm'!$F5)</f>
        <v>0</v>
      </c>
      <c r="K7" s="46">
        <f>J7+(J7*'Assump Norm'!$F5)</f>
        <v>0</v>
      </c>
      <c r="L7" s="46">
        <f>K7+(K7*'Assump Norm'!$F5)</f>
        <v>0</v>
      </c>
      <c r="M7" s="46">
        <f>L7+(L7*'Assump Norm'!$F5)</f>
        <v>0</v>
      </c>
      <c r="N7" s="46">
        <f>M7+(M7*'Assump Norm'!$F5)</f>
        <v>0</v>
      </c>
      <c r="O7" s="46">
        <f>N7+(N7*'Assump Norm'!$F5)</f>
        <v>0</v>
      </c>
    </row>
    <row r="8" spans="1:16">
      <c r="A8" s="16"/>
      <c r="B8" s="16" t="s">
        <v>2</v>
      </c>
      <c r="C8" s="38">
        <f>'Assump Norm'!D6*'Assump Norm'!E6</f>
        <v>45</v>
      </c>
      <c r="D8" s="46">
        <f>C8+(C8*'Assump Norm'!$F6)</f>
        <v>49.5</v>
      </c>
      <c r="E8" s="46">
        <f>D8+(D8*'Assump Norm'!$F6)</f>
        <v>54.45</v>
      </c>
      <c r="F8" s="46">
        <f>E8+(E8*'Assump Norm'!$F6)</f>
        <v>59.895000000000003</v>
      </c>
      <c r="G8" s="46">
        <f>F8+(F8*'Assump Norm'!$F6)</f>
        <v>65.884500000000003</v>
      </c>
      <c r="H8" s="46">
        <f>G8+(G8*'Assump Norm'!$F6)</f>
        <v>72.472949999999997</v>
      </c>
      <c r="I8" s="46">
        <f>H8+(H8*'Assump Norm'!$F6)</f>
        <v>79.720244999999991</v>
      </c>
      <c r="J8" s="46">
        <f>I8+(I8*'Assump Norm'!$F6)</f>
        <v>87.692269499999995</v>
      </c>
      <c r="K8" s="46">
        <f>J8+(J8*'Assump Norm'!$F6)</f>
        <v>96.461496449999999</v>
      </c>
      <c r="L8" s="46">
        <f>K8+(K8*'Assump Norm'!$F6)</f>
        <v>106.10764609500001</v>
      </c>
      <c r="M8" s="46">
        <f>L8+(L8*'Assump Norm'!$F6)</f>
        <v>116.7184107045</v>
      </c>
      <c r="N8" s="46">
        <f>M8+(M8*'Assump Norm'!$F6)</f>
        <v>128.39025177495</v>
      </c>
      <c r="O8" s="46">
        <f>N8+(N8*'Assump Norm'!$F6)</f>
        <v>141.22927695244499</v>
      </c>
    </row>
    <row r="9" spans="1:16">
      <c r="A9" s="16"/>
      <c r="B9" s="16" t="s">
        <v>10</v>
      </c>
      <c r="C9" s="38">
        <f>'Assump Norm'!D7*'Assump Norm'!E7</f>
        <v>15</v>
      </c>
      <c r="D9" s="46">
        <f>C9+(C9*'Assump Norm'!$F7)</f>
        <v>16.5</v>
      </c>
      <c r="E9" s="46">
        <f>D9+(D9*'Assump Norm'!$F7)</f>
        <v>18.149999999999999</v>
      </c>
      <c r="F9" s="46">
        <f>E9+(E9*'Assump Norm'!$F7)</f>
        <v>19.965</v>
      </c>
      <c r="G9" s="46">
        <f>F9+(F9*'Assump Norm'!$F7)</f>
        <v>21.961500000000001</v>
      </c>
      <c r="H9" s="46">
        <f>G9+(G9*'Assump Norm'!$F7)</f>
        <v>24.15765</v>
      </c>
      <c r="I9" s="46">
        <f>H9+(H9*'Assump Norm'!$F7)</f>
        <v>26.573415000000001</v>
      </c>
      <c r="J9" s="46">
        <f>I9+(I9*'Assump Norm'!$F7)</f>
        <v>29.230756500000002</v>
      </c>
      <c r="K9" s="46">
        <f>J9+(J9*'Assump Norm'!$F7)</f>
        <v>32.15383215</v>
      </c>
      <c r="L9" s="46">
        <f>K9+(K9*'Assump Norm'!$F7)</f>
        <v>35.369215365000002</v>
      </c>
      <c r="M9" s="46">
        <f>L9+(L9*'Assump Norm'!$F7)</f>
        <v>38.906136901500005</v>
      </c>
      <c r="N9" s="46">
        <f>M9+(M9*'Assump Norm'!$F7)</f>
        <v>42.796750591650003</v>
      </c>
      <c r="O9" s="46">
        <f>N9+(N9*'Assump Norm'!$F7)</f>
        <v>47.076425650815004</v>
      </c>
    </row>
    <row r="10" spans="1:16">
      <c r="A10" s="16"/>
      <c r="B10" s="16" t="s">
        <v>3</v>
      </c>
      <c r="C10" s="38">
        <f>'Assump Norm'!D8*'Assump Norm'!E8</f>
        <v>28.000000000000004</v>
      </c>
      <c r="D10" s="46">
        <f>C10+(C10*'Assump Norm'!$F8)</f>
        <v>30.800000000000004</v>
      </c>
      <c r="E10" s="46">
        <f>D10+(D10*'Assump Norm'!$F8)</f>
        <v>33.880000000000003</v>
      </c>
      <c r="F10" s="46">
        <f>E10+(E10*'Assump Norm'!$F8)</f>
        <v>37.268000000000001</v>
      </c>
      <c r="G10" s="46">
        <f>F10+(F10*'Assump Norm'!$F8)</f>
        <v>40.994799999999998</v>
      </c>
      <c r="H10" s="46">
        <f>G10+(G10*'Assump Norm'!$F8)</f>
        <v>45.094279999999998</v>
      </c>
      <c r="I10" s="46">
        <f>H10+(H10*'Assump Norm'!$F8)</f>
        <v>49.603707999999997</v>
      </c>
      <c r="J10" s="46">
        <f>I10+(I10*'Assump Norm'!$F8)</f>
        <v>54.564078799999997</v>
      </c>
      <c r="K10" s="46">
        <f>J10+(J10*'Assump Norm'!$F8)</f>
        <v>60.020486679999998</v>
      </c>
      <c r="L10" s="46">
        <f>K10+(K10*'Assump Norm'!$F8)</f>
        <v>66.022535347999991</v>
      </c>
      <c r="M10" s="46">
        <f>L10+(L10*'Assump Norm'!$F8)</f>
        <v>72.62478888279999</v>
      </c>
      <c r="N10" s="46">
        <f>M10+(M10*'Assump Norm'!$F8)</f>
        <v>79.887267771079991</v>
      </c>
      <c r="O10" s="46">
        <f>N10+(N10*'Assump Norm'!$F8)</f>
        <v>87.87599454818799</v>
      </c>
    </row>
    <row r="11" spans="1:16">
      <c r="A11" s="16"/>
      <c r="B11" s="16" t="s">
        <v>4</v>
      </c>
      <c r="C11" s="38">
        <f>'Assump Norm'!D9*'Assump Norm'!E9</f>
        <v>30</v>
      </c>
      <c r="D11" s="46">
        <f>C11+(C11*'Assump Norm'!$F9)</f>
        <v>33</v>
      </c>
      <c r="E11" s="46">
        <f>D11+(D11*'Assump Norm'!$F9)</f>
        <v>36.299999999999997</v>
      </c>
      <c r="F11" s="46">
        <f>E11+(E11*'Assump Norm'!$F9)</f>
        <v>39.93</v>
      </c>
      <c r="G11" s="46">
        <f>F11+(F11*'Assump Norm'!$F9)</f>
        <v>43.923000000000002</v>
      </c>
      <c r="H11" s="46">
        <f>G11+(G11*'Assump Norm'!$F9)</f>
        <v>48.315300000000001</v>
      </c>
      <c r="I11" s="46">
        <f>H11+(H11*'Assump Norm'!$F9)</f>
        <v>53.146830000000001</v>
      </c>
      <c r="J11" s="46">
        <f>I11+(I11*'Assump Norm'!$F9)</f>
        <v>58.461513000000004</v>
      </c>
      <c r="K11" s="46">
        <f>J11+(J11*'Assump Norm'!$F9)</f>
        <v>64.307664299999999</v>
      </c>
      <c r="L11" s="46">
        <f>K11+(K11*'Assump Norm'!$F9)</f>
        <v>70.738430730000005</v>
      </c>
      <c r="M11" s="46">
        <f>L11+(L11*'Assump Norm'!$F9)</f>
        <v>77.812273803000011</v>
      </c>
      <c r="N11" s="46">
        <f>M11+(M11*'Assump Norm'!$F9)</f>
        <v>85.593501183300006</v>
      </c>
      <c r="O11" s="46">
        <f>N11+(N11*'Assump Norm'!$F9)</f>
        <v>94.152851301630008</v>
      </c>
    </row>
    <row r="12" spans="1:16">
      <c r="A12" s="16"/>
      <c r="B12" s="16" t="s">
        <v>11</v>
      </c>
      <c r="C12" s="38">
        <v>0</v>
      </c>
      <c r="D12" s="46">
        <f>C14*'Assump Norm'!$C12*'Assump Norm'!$D12</f>
        <v>1.1800000000000002</v>
      </c>
      <c r="E12" s="46">
        <f>D14*'Assump Norm'!$C12*'Assump Norm'!$D12</f>
        <v>2.4308000000000005</v>
      </c>
      <c r="F12" s="46">
        <f>E14*'Assump Norm'!$C12*'Assump Norm'!$D12</f>
        <v>3.7613680000000005</v>
      </c>
      <c r="G12" s="46">
        <f>F14*'Assump Norm'!$C12*'Assump Norm'!$D12</f>
        <v>5.1814932800000006</v>
      </c>
      <c r="H12" s="46">
        <f>G14*'Assump Norm'!$C12*'Assump Norm'!$D12</f>
        <v>6.7018715487999998</v>
      </c>
      <c r="I12" s="46">
        <f>H14*'Assump Norm'!$C12*'Assump Norm'!$D12</f>
        <v>8.3341984868480008</v>
      </c>
      <c r="J12" s="46">
        <f>I14*'Assump Norm'!$C12*'Assump Norm'!$D12</f>
        <v>10.09127252737408</v>
      </c>
      <c r="K12" s="46">
        <f>J14*'Assump Norm'!$C12*'Assump Norm'!$D12</f>
        <v>11.987107804279118</v>
      </c>
      <c r="L12" s="46">
        <f>K14*'Assump Norm'!$C12*'Assump Norm'!$D12</f>
        <v>14.037058287907954</v>
      </c>
      <c r="M12" s="46">
        <f>L14*'Assump Norm'!$C12*'Assump Norm'!$D12</f>
        <v>16.257954231771635</v>
      </c>
      <c r="N12" s="46">
        <f>M14*'Assump Norm'!$C12*'Assump Norm'!$D12</f>
        <v>18.668252165418771</v>
      </c>
      <c r="O12" s="46">
        <f>N14*'Assump Norm'!$C12*'Assump Norm'!$D12</f>
        <v>21.288199792011824</v>
      </c>
    </row>
    <row r="13" spans="1:16">
      <c r="A13" s="16" t="s">
        <v>9</v>
      </c>
      <c r="B13" s="16"/>
      <c r="C13" s="38">
        <v>0</v>
      </c>
      <c r="D13" s="46">
        <f>C14*'Assump Norm'!$C14</f>
        <v>5.9</v>
      </c>
      <c r="E13" s="46">
        <f>D14*'Assump Norm'!$C14</f>
        <v>12.154000000000002</v>
      </c>
      <c r="F13" s="46">
        <f>E14*'Assump Norm'!$C14</f>
        <v>18.806840000000001</v>
      </c>
      <c r="G13" s="46">
        <f>F14*'Assump Norm'!$C14</f>
        <v>25.907466400000001</v>
      </c>
      <c r="H13" s="46">
        <f>G14*'Assump Norm'!$C14</f>
        <v>33.509357743999999</v>
      </c>
      <c r="I13" s="46">
        <f>H14*'Assump Norm'!$C14</f>
        <v>41.670992434239999</v>
      </c>
      <c r="J13" s="46">
        <f>I14*'Assump Norm'!$C14</f>
        <v>50.456362636870402</v>
      </c>
      <c r="K13" s="46">
        <f>J14*'Assump Norm'!$C14</f>
        <v>59.935539021395584</v>
      </c>
      <c r="L13" s="46">
        <f>K14*'Assump Norm'!$C14</f>
        <v>70.185291439539768</v>
      </c>
      <c r="M13" s="46">
        <f>L14*'Assump Norm'!$C14</f>
        <v>81.289771158858173</v>
      </c>
      <c r="N13" s="46">
        <f>M14*'Assump Norm'!$C14</f>
        <v>93.341260827093848</v>
      </c>
      <c r="O13" s="46">
        <f>N14*'Assump Norm'!$C14</f>
        <v>106.4409989600591</v>
      </c>
    </row>
    <row r="14" spans="1:16">
      <c r="A14" s="16" t="s">
        <v>48</v>
      </c>
      <c r="B14" s="16"/>
      <c r="C14" s="46">
        <f>C5+SUM(C7:C12)-C13</f>
        <v>118</v>
      </c>
      <c r="D14" s="46">
        <f t="shared" ref="D14:O14" si="1">D5+SUM(D7:D12)-D13</f>
        <v>243.08</v>
      </c>
      <c r="E14" s="46">
        <f t="shared" si="1"/>
        <v>376.13679999999999</v>
      </c>
      <c r="F14" s="46">
        <f t="shared" si="1"/>
        <v>518.14932799999997</v>
      </c>
      <c r="G14" s="46">
        <f t="shared" si="1"/>
        <v>670.18715487999998</v>
      </c>
      <c r="H14" s="46">
        <f t="shared" si="1"/>
        <v>833.41984868479994</v>
      </c>
      <c r="I14" s="46">
        <f t="shared" si="1"/>
        <v>1009.127252737408</v>
      </c>
      <c r="J14" s="46">
        <f t="shared" si="1"/>
        <v>1198.7107804279117</v>
      </c>
      <c r="K14" s="46">
        <f t="shared" si="1"/>
        <v>1403.7058287907953</v>
      </c>
      <c r="L14" s="46">
        <f t="shared" si="1"/>
        <v>1625.7954231771635</v>
      </c>
      <c r="M14" s="46">
        <f t="shared" si="1"/>
        <v>1866.8252165418769</v>
      </c>
      <c r="N14" s="46">
        <f t="shared" si="1"/>
        <v>2128.8199792011819</v>
      </c>
      <c r="O14" s="46">
        <f t="shared" si="1"/>
        <v>2414.0017284862129</v>
      </c>
    </row>
    <row r="15" spans="1:16">
      <c r="A15" s="16"/>
      <c r="B15" s="16"/>
    </row>
    <row r="16" spans="1:16">
      <c r="A16" s="16"/>
      <c r="B16" s="16"/>
    </row>
    <row r="17" spans="1:15" ht="18" thickBot="1">
      <c r="A17" s="61" t="s">
        <v>15</v>
      </c>
      <c r="B17" s="61"/>
    </row>
    <row r="18" spans="1:15" ht="15.75" thickTop="1">
      <c r="A18" s="16" t="s">
        <v>15</v>
      </c>
      <c r="B18" s="16"/>
      <c r="C18" s="42">
        <f>C14*SUM('Assump Norm'!$D19*'Assump Norm'!$E19,'Assump Norm'!$D20*'Assump Norm'!$E20)</f>
        <v>3320.689625</v>
      </c>
      <c r="D18" s="42">
        <f>D14*SUM('Assump Norm'!$D19*'Assump Norm'!$E19,'Assump Norm'!$D20*'Assump Norm'!$E20)</f>
        <v>6840.6206275000004</v>
      </c>
      <c r="E18" s="42">
        <f>E14*SUM('Assump Norm'!$D19*'Assump Norm'!$E19,'Assump Norm'!$D20*'Assump Norm'!$E20)</f>
        <v>10585.030248649999</v>
      </c>
      <c r="F18" s="42">
        <f>F14*SUM('Assump Norm'!$D19*'Assump Norm'!$E19,'Assump Norm'!$D20*'Assump Norm'!$E20)</f>
        <v>14581.466929578999</v>
      </c>
      <c r="G18" s="42">
        <f>G14*SUM('Assump Norm'!$D19*'Assump Norm'!$E19,'Assump Norm'!$D20*'Assump Norm'!$E20)</f>
        <v>18860.029932358339</v>
      </c>
      <c r="H18" s="42">
        <f>H14*SUM('Assump Norm'!$D19*'Assump Norm'!$E19,'Assump Norm'!$D20*'Assump Norm'!$E20)</f>
        <v>23453.632583022754</v>
      </c>
      <c r="I18" s="42">
        <f>I14*SUM('Assump Norm'!$D19*'Assump Norm'!$E19,'Assump Norm'!$D20*'Assump Norm'!$E20)</f>
        <v>28398.291512456468</v>
      </c>
      <c r="J18" s="42">
        <f>J14*SUM('Assump Norm'!$D19*'Assump Norm'!$E19,'Assump Norm'!$D20*'Assump Norm'!$E20)</f>
        <v>33733.444507988301</v>
      </c>
      <c r="K18" s="42">
        <f>K14*SUM('Assump Norm'!$D19*'Assump Norm'!$E19,'Assump Norm'!$D20*'Assump Norm'!$E20)</f>
        <v>39502.299849301868</v>
      </c>
      <c r="L18" s="42">
        <f>L14*SUM('Assump Norm'!$D19*'Assump Norm'!$E19,'Assump Norm'!$D20*'Assump Norm'!$E20)</f>
        <v>45752.220289126191</v>
      </c>
      <c r="M18" s="42">
        <f>M14*SUM('Assump Norm'!$D19*'Assump Norm'!$E19,'Assump Norm'!$D20*'Assump Norm'!$E20)</f>
        <v>52535.145154737191</v>
      </c>
      <c r="N18" s="42">
        <f>N14*SUM('Assump Norm'!$D19*'Assump Norm'!$E19,'Assump Norm'!$D20*'Assump Norm'!$E20)</f>
        <v>59908.054393441358</v>
      </c>
      <c r="O18" s="42">
        <f>O14*SUM('Assump Norm'!$D19*'Assump Norm'!$E19,'Assump Norm'!$D20*'Assump Norm'!$E20)</f>
        <v>67933.478767086723</v>
      </c>
    </row>
    <row r="19" spans="1:15">
      <c r="A19" s="16"/>
      <c r="B19" s="16"/>
    </row>
    <row r="20" spans="1:15">
      <c r="A20" s="16"/>
      <c r="B20" s="16"/>
    </row>
    <row r="21" spans="1:15" ht="18" thickBot="1">
      <c r="A21" s="61" t="s">
        <v>21</v>
      </c>
      <c r="B21" s="61"/>
    </row>
    <row r="22" spans="1:15" ht="15.75" thickTop="1">
      <c r="A22" s="16" t="s">
        <v>41</v>
      </c>
      <c r="B22" s="16"/>
      <c r="C22" s="42">
        <f>C18*'Assump Norm'!$C22</f>
        <v>99.620688749999999</v>
      </c>
      <c r="D22" s="42">
        <f>D18*'Assump Norm'!$C22</f>
        <v>205.21861882499999</v>
      </c>
      <c r="E22" s="42">
        <f>E18*'Assump Norm'!$C22</f>
        <v>317.55090745949997</v>
      </c>
      <c r="F22" s="42">
        <f>F18*'Assump Norm'!$C22</f>
        <v>437.44400788736993</v>
      </c>
      <c r="G22" s="42">
        <f>G18*'Assump Norm'!$C22</f>
        <v>565.80089797075016</v>
      </c>
      <c r="H22" s="42">
        <f>H18*'Assump Norm'!$C22</f>
        <v>703.60897749068261</v>
      </c>
      <c r="I22" s="42">
        <f>I18*'Assump Norm'!$C22</f>
        <v>851.94874537369401</v>
      </c>
      <c r="J22" s="42">
        <f>J18*'Assump Norm'!$C22</f>
        <v>1012.003335239649</v>
      </c>
      <c r="K22" s="42">
        <f>K18*'Assump Norm'!$C22</f>
        <v>1185.068995479056</v>
      </c>
      <c r="L22" s="42">
        <f>L18*'Assump Norm'!$C22</f>
        <v>1372.5666086737856</v>
      </c>
      <c r="M22" s="42">
        <f>M18*'Assump Norm'!$C22</f>
        <v>1576.0543546421156</v>
      </c>
      <c r="N22" s="42">
        <f>N18*'Assump Norm'!$C22</f>
        <v>1797.2416318032406</v>
      </c>
      <c r="O22" s="42">
        <f>O18*'Assump Norm'!$C22</f>
        <v>2038.0043630126015</v>
      </c>
    </row>
    <row r="23" spans="1:15">
      <c r="A23" s="16" t="s">
        <v>49</v>
      </c>
      <c r="B23" s="16"/>
    </row>
    <row r="24" spans="1:15">
      <c r="A24" s="16"/>
      <c r="B24" s="16" t="s">
        <v>1</v>
      </c>
      <c r="C24" s="47">
        <f>'Assump Norm'!C5</f>
        <v>0</v>
      </c>
      <c r="D24" s="47">
        <f>C24+C24*'Assump Norm'!$F5</f>
        <v>0</v>
      </c>
      <c r="E24" s="47">
        <f>D24+D24*'Assump Norm'!$F5</f>
        <v>0</v>
      </c>
      <c r="F24" s="47">
        <f>E24+E24*'Assump Norm'!$F5</f>
        <v>0</v>
      </c>
      <c r="G24" s="47">
        <f>F24+F24*'Assump Norm'!$F5</f>
        <v>0</v>
      </c>
      <c r="H24" s="47">
        <f>G24+G24*'Assump Norm'!$F5</f>
        <v>0</v>
      </c>
      <c r="I24" s="47">
        <f>H24+H24*'Assump Norm'!$F5</f>
        <v>0</v>
      </c>
      <c r="J24" s="47">
        <f>I24+I24*'Assump Norm'!$F5</f>
        <v>0</v>
      </c>
      <c r="K24" s="47">
        <f>J24+J24*'Assump Norm'!$F5</f>
        <v>0</v>
      </c>
      <c r="L24" s="47">
        <f>K24+K24*'Assump Norm'!$F5</f>
        <v>0</v>
      </c>
      <c r="M24" s="47">
        <f>L24+L24*'Assump Norm'!$F5</f>
        <v>0</v>
      </c>
      <c r="N24" s="47">
        <f>M24+M24*'Assump Norm'!$F5</f>
        <v>0</v>
      </c>
      <c r="O24" s="47">
        <f>N24+N24*'Assump Norm'!$F5</f>
        <v>0</v>
      </c>
    </row>
    <row r="25" spans="1:15">
      <c r="A25" s="16"/>
      <c r="B25" s="16" t="s">
        <v>2</v>
      </c>
      <c r="C25" s="42">
        <f>'Assump Norm'!C6</f>
        <v>1000</v>
      </c>
      <c r="D25" s="42">
        <f>C25+C25*'Assump Norm'!$F6</f>
        <v>1100</v>
      </c>
      <c r="E25" s="42">
        <f>D25+D25*'Assump Norm'!$F6</f>
        <v>1210</v>
      </c>
      <c r="F25" s="42">
        <f>E25+E25*'Assump Norm'!$F6</f>
        <v>1331</v>
      </c>
      <c r="G25" s="42">
        <f>F25+F25*'Assump Norm'!$F6</f>
        <v>1464.1</v>
      </c>
      <c r="H25" s="42">
        <f>G25+G25*'Assump Norm'!$F6</f>
        <v>1610.51</v>
      </c>
      <c r="I25" s="42">
        <f>H25+H25*'Assump Norm'!$F6</f>
        <v>1771.5609999999999</v>
      </c>
      <c r="J25" s="42">
        <f>I25+I25*'Assump Norm'!$F6</f>
        <v>1948.7170999999998</v>
      </c>
      <c r="K25" s="42">
        <f>J25+J25*'Assump Norm'!$F6</f>
        <v>2143.5888099999997</v>
      </c>
      <c r="L25" s="42">
        <f>K25+K25*'Assump Norm'!$F6</f>
        <v>2357.9476909999998</v>
      </c>
      <c r="M25" s="42">
        <f>L25+L25*'Assump Norm'!$F6</f>
        <v>2593.7424600999998</v>
      </c>
      <c r="N25" s="42">
        <f>M25+M25*'Assump Norm'!$F6</f>
        <v>2853.1167061099995</v>
      </c>
      <c r="O25" s="42">
        <f>N25+N25*'Assump Norm'!$F6</f>
        <v>3138.4283767209995</v>
      </c>
    </row>
    <row r="26" spans="1:15">
      <c r="A26" s="16"/>
      <c r="B26" s="16" t="s">
        <v>10</v>
      </c>
      <c r="C26" s="42">
        <f>'Assump Norm'!C7</f>
        <v>200</v>
      </c>
      <c r="D26" s="42">
        <f>C26+C26*'Assump Norm'!$F7</f>
        <v>220</v>
      </c>
      <c r="E26" s="42">
        <f>D26+D26*'Assump Norm'!$F7</f>
        <v>242</v>
      </c>
      <c r="F26" s="42">
        <f>E26+E26*'Assump Norm'!$F7</f>
        <v>266.2</v>
      </c>
      <c r="G26" s="42">
        <f>F26+F26*'Assump Norm'!$F7</f>
        <v>292.82</v>
      </c>
      <c r="H26" s="42">
        <f>G26+G26*'Assump Norm'!$F7</f>
        <v>322.10199999999998</v>
      </c>
      <c r="I26" s="42">
        <f>H26+H26*'Assump Norm'!$F7</f>
        <v>354.31219999999996</v>
      </c>
      <c r="J26" s="42">
        <f>I26+I26*'Assump Norm'!$F7</f>
        <v>389.74341999999996</v>
      </c>
      <c r="K26" s="42">
        <f>J26+J26*'Assump Norm'!$F7</f>
        <v>428.71776199999994</v>
      </c>
      <c r="L26" s="42">
        <f>K26+K26*'Assump Norm'!$F7</f>
        <v>471.58953819999994</v>
      </c>
      <c r="M26" s="42">
        <f>L26+L26*'Assump Norm'!$F7</f>
        <v>518.74849201999996</v>
      </c>
      <c r="N26" s="42">
        <f>M26+M26*'Assump Norm'!$F7</f>
        <v>570.62334122199991</v>
      </c>
      <c r="O26" s="42">
        <f>N26+N26*'Assump Norm'!$F7</f>
        <v>627.68567534419992</v>
      </c>
    </row>
    <row r="27" spans="1:15">
      <c r="A27" s="16"/>
      <c r="B27" s="16" t="s">
        <v>3</v>
      </c>
      <c r="C27" s="42">
        <f>'Assump Norm'!C8</f>
        <v>1000</v>
      </c>
      <c r="D27" s="42">
        <f>C27+C27*'Assump Norm'!$F8</f>
        <v>1100</v>
      </c>
      <c r="E27" s="42">
        <f>D27+D27*'Assump Norm'!$F8</f>
        <v>1210</v>
      </c>
      <c r="F27" s="42">
        <f>E27+E27*'Assump Norm'!$F8</f>
        <v>1331</v>
      </c>
      <c r="G27" s="42">
        <f>F27+F27*'Assump Norm'!$F8</f>
        <v>1464.1</v>
      </c>
      <c r="H27" s="42">
        <f>G27+G27*'Assump Norm'!$F8</f>
        <v>1610.51</v>
      </c>
      <c r="I27" s="42">
        <f>H27+H27*'Assump Norm'!$F8</f>
        <v>1771.5609999999999</v>
      </c>
      <c r="J27" s="42">
        <f>I27+I27*'Assump Norm'!$F8</f>
        <v>1948.7170999999998</v>
      </c>
      <c r="K27" s="42">
        <f>J27+J27*'Assump Norm'!$F8</f>
        <v>2143.5888099999997</v>
      </c>
      <c r="L27" s="42">
        <f>K27+K27*'Assump Norm'!$F8</f>
        <v>2357.9476909999998</v>
      </c>
      <c r="M27" s="42">
        <f>L27+L27*'Assump Norm'!$F8</f>
        <v>2593.7424600999998</v>
      </c>
      <c r="N27" s="42">
        <f>M27+M27*'Assump Norm'!$F8</f>
        <v>2853.1167061099995</v>
      </c>
      <c r="O27" s="42">
        <f>N27+N27*'Assump Norm'!$F8</f>
        <v>3138.4283767209995</v>
      </c>
    </row>
    <row r="28" spans="1:15">
      <c r="A28" s="16"/>
      <c r="B28" s="16" t="s">
        <v>4</v>
      </c>
      <c r="C28" s="42">
        <f>'Assump Norm'!C9</f>
        <v>1000</v>
      </c>
      <c r="D28" s="42">
        <f>C28+C28*'Assump Norm'!$F9</f>
        <v>1100</v>
      </c>
      <c r="E28" s="42">
        <f>D28+D28*'Assump Norm'!$F9</f>
        <v>1210</v>
      </c>
      <c r="F28" s="42">
        <f>E28+E28*'Assump Norm'!$F9</f>
        <v>1331</v>
      </c>
      <c r="G28" s="42">
        <f>F28+F28*'Assump Norm'!$F9</f>
        <v>1464.1</v>
      </c>
      <c r="H28" s="42">
        <f>G28+G28*'Assump Norm'!$F9</f>
        <v>1610.51</v>
      </c>
      <c r="I28" s="42">
        <f>H28+H28*'Assump Norm'!$F9</f>
        <v>1771.5609999999999</v>
      </c>
      <c r="J28" s="42">
        <f>I28+I28*'Assump Norm'!$F9</f>
        <v>1948.7170999999998</v>
      </c>
      <c r="K28" s="42">
        <f>J28+J28*'Assump Norm'!$F9</f>
        <v>2143.5888099999997</v>
      </c>
      <c r="L28" s="42">
        <f>K28+K28*'Assump Norm'!$F9</f>
        <v>2357.9476909999998</v>
      </c>
      <c r="M28" s="42">
        <f>L28+L28*'Assump Norm'!$F9</f>
        <v>2593.7424600999998</v>
      </c>
      <c r="N28" s="42">
        <f>M28+M28*'Assump Norm'!$F9</f>
        <v>2853.1167061099995</v>
      </c>
      <c r="O28" s="42">
        <f>N28+N28*'Assump Norm'!$F9</f>
        <v>3138.4283767209995</v>
      </c>
    </row>
    <row r="29" spans="1:15">
      <c r="A29" s="16" t="s">
        <v>50</v>
      </c>
      <c r="B29" s="16"/>
      <c r="C29" s="42">
        <f>SUM(C24:C28)</f>
        <v>3200</v>
      </c>
      <c r="D29" s="42">
        <f t="shared" ref="D29:O29" si="2">SUM(D24:D28)</f>
        <v>3520</v>
      </c>
      <c r="E29" s="42">
        <f t="shared" si="2"/>
        <v>3872</v>
      </c>
      <c r="F29" s="42">
        <f t="shared" si="2"/>
        <v>4259.2</v>
      </c>
      <c r="G29" s="42">
        <f t="shared" si="2"/>
        <v>4685.119999999999</v>
      </c>
      <c r="H29" s="42">
        <f t="shared" si="2"/>
        <v>5153.6320000000005</v>
      </c>
      <c r="I29" s="42">
        <f t="shared" si="2"/>
        <v>5668.9951999999994</v>
      </c>
      <c r="J29" s="42">
        <f t="shared" si="2"/>
        <v>6235.8947199999993</v>
      </c>
      <c r="K29" s="42">
        <f t="shared" si="2"/>
        <v>6859.4841919999981</v>
      </c>
      <c r="L29" s="42">
        <f t="shared" si="2"/>
        <v>7545.4326111999999</v>
      </c>
      <c r="M29" s="42">
        <f t="shared" si="2"/>
        <v>8299.9758723199993</v>
      </c>
      <c r="N29" s="42">
        <f t="shared" si="2"/>
        <v>9129.9734595519985</v>
      </c>
      <c r="O29" s="42">
        <f t="shared" si="2"/>
        <v>10042.970805507199</v>
      </c>
    </row>
    <row r="30" spans="1:15">
      <c r="A30" s="16" t="s">
        <v>22</v>
      </c>
      <c r="B30" s="16"/>
    </row>
    <row r="31" spans="1:15">
      <c r="A31" s="16"/>
      <c r="B31" s="16" t="str">
        <f>'Assump Norm'!B27</f>
        <v>CEO</v>
      </c>
      <c r="C31" s="42">
        <f>IF(C$2&gt;='Assump Norm'!$C27,'Assump Norm'!$D27/12,0)</f>
        <v>4166.666666666667</v>
      </c>
      <c r="D31" s="42">
        <f>IF(D$2&gt;='Assump Norm'!$C27,'Assump Norm'!$D27/12,0)</f>
        <v>4166.666666666667</v>
      </c>
      <c r="E31" s="42">
        <f>IF(E$2&gt;='Assump Norm'!$C27,'Assump Norm'!$D27/12,0)</f>
        <v>4166.666666666667</v>
      </c>
      <c r="F31" s="42">
        <f>IF(F$2&gt;='Assump Norm'!$C27,'Assump Norm'!$D27/12,0)</f>
        <v>4166.666666666667</v>
      </c>
      <c r="G31" s="42">
        <f>IF(G$2&gt;='Assump Norm'!$C27,'Assump Norm'!$D27/12,0)</f>
        <v>4166.666666666667</v>
      </c>
      <c r="H31" s="42">
        <f>IF(H$2&gt;='Assump Norm'!$C27,'Assump Norm'!$D27/12,0)</f>
        <v>4166.666666666667</v>
      </c>
      <c r="I31" s="42">
        <f>IF(I$2&gt;='Assump Norm'!$C27,'Assump Norm'!$D27/12,0)</f>
        <v>4166.666666666667</v>
      </c>
      <c r="J31" s="42">
        <f>IF(J$2&gt;='Assump Norm'!$C27,'Assump Norm'!$D27/12,0)</f>
        <v>4166.666666666667</v>
      </c>
      <c r="K31" s="42">
        <f>IF(K$2&gt;='Assump Norm'!$C27,'Assump Norm'!$D27/12,0)</f>
        <v>4166.666666666667</v>
      </c>
      <c r="L31" s="42">
        <f>IF(L$2&gt;='Assump Norm'!$C27,'Assump Norm'!$D27/12,0)</f>
        <v>4166.666666666667</v>
      </c>
      <c r="M31" s="42">
        <f>IF(M$2&gt;='Assump Norm'!$C27,'Assump Norm'!$D27/12,0)</f>
        <v>4166.666666666667</v>
      </c>
      <c r="N31" s="42">
        <f>IF(N$2&gt;='Assump Norm'!$C27,'Assump Norm'!$D27/12,0)</f>
        <v>4166.666666666667</v>
      </c>
      <c r="O31" s="42">
        <f>IF(O$2&gt;='Assump Norm'!$C27,'Assump Norm'!$D27/12,0)</f>
        <v>4166.666666666667</v>
      </c>
    </row>
    <row r="32" spans="1:15">
      <c r="A32" s="16"/>
      <c r="B32" s="16" t="str">
        <f>'Assump Norm'!B28</f>
        <v>CTO</v>
      </c>
      <c r="C32" s="56">
        <f>IF(C$2&gt;='Assump Norm'!$C28,'Assump Norm'!$D28/12,0)</f>
        <v>0</v>
      </c>
      <c r="D32" s="56">
        <f>IF(D$2&gt;='Assump Norm'!$C28,'Assump Norm'!$D28/12,0)</f>
        <v>0</v>
      </c>
      <c r="E32" s="56">
        <f>IF(E$2&gt;='Assump Norm'!$C28,'Assump Norm'!$D28/12,0)</f>
        <v>0</v>
      </c>
      <c r="F32" s="56">
        <f>IF(F$2&gt;='Assump Norm'!$C28,'Assump Norm'!$D28/12,0)</f>
        <v>0</v>
      </c>
      <c r="G32" s="56">
        <f>IF(G$2&gt;='Assump Norm'!$C28,'Assump Norm'!$D28/12,0)</f>
        <v>0</v>
      </c>
      <c r="H32" s="56">
        <f>IF(H$2&gt;='Assump Norm'!$C28,'Assump Norm'!$D28/12,0)</f>
        <v>0</v>
      </c>
      <c r="I32" s="56">
        <f>IF(I$2&gt;='Assump Norm'!$C28,'Assump Norm'!$D28/12,0)</f>
        <v>0</v>
      </c>
      <c r="J32" s="56">
        <f>IF(J$2&gt;='Assump Norm'!$C28,'Assump Norm'!$D28/12,0)</f>
        <v>0</v>
      </c>
      <c r="K32" s="56">
        <f>IF(K$2&gt;='Assump Norm'!$C28,'Assump Norm'!$D28/12,0)</f>
        <v>0</v>
      </c>
      <c r="L32" s="56">
        <f>IF(L$2&gt;='Assump Norm'!$C28,'Assump Norm'!$D28/12,0)</f>
        <v>0</v>
      </c>
      <c r="M32" s="56">
        <f>IF(M$2&gt;='Assump Norm'!$C28,'Assump Norm'!$D28/12,0)</f>
        <v>0</v>
      </c>
      <c r="N32" s="56">
        <f>IF(N$2&gt;='Assump Norm'!$C28,'Assump Norm'!$D28/12,0)</f>
        <v>0</v>
      </c>
      <c r="O32" s="56">
        <f>IF(O$2&gt;='Assump Norm'!$C28,'Assump Norm'!$D28/12,0)</f>
        <v>0</v>
      </c>
    </row>
    <row r="33" spans="1:15">
      <c r="A33" s="16"/>
      <c r="B33" s="16" t="str">
        <f>'Assump Norm'!B29</f>
        <v>CMO</v>
      </c>
      <c r="C33" s="56">
        <f>IF(C$2&gt;='Assump Norm'!$C29,'Assump Norm'!$D29/12,0)</f>
        <v>4166.666666666667</v>
      </c>
      <c r="D33" s="56">
        <f>IF(D$2&gt;='Assump Norm'!$C29,'Assump Norm'!$D29/12,0)</f>
        <v>4166.666666666667</v>
      </c>
      <c r="E33" s="56">
        <f>IF(E$2&gt;='Assump Norm'!$C29,'Assump Norm'!$D29/12,0)</f>
        <v>4166.666666666667</v>
      </c>
      <c r="F33" s="56">
        <f>IF(F$2&gt;='Assump Norm'!$C29,'Assump Norm'!$D29/12,0)</f>
        <v>4166.666666666667</v>
      </c>
      <c r="G33" s="56">
        <f>IF(G$2&gt;='Assump Norm'!$C29,'Assump Norm'!$D29/12,0)</f>
        <v>4166.666666666667</v>
      </c>
      <c r="H33" s="56">
        <f>IF(H$2&gt;='Assump Norm'!$C29,'Assump Norm'!$D29/12,0)</f>
        <v>4166.666666666667</v>
      </c>
      <c r="I33" s="56">
        <f>IF(I$2&gt;='Assump Norm'!$C29,'Assump Norm'!$D29/12,0)</f>
        <v>4166.666666666667</v>
      </c>
      <c r="J33" s="56">
        <f>IF(J$2&gt;='Assump Norm'!$C29,'Assump Norm'!$D29/12,0)</f>
        <v>4166.666666666667</v>
      </c>
      <c r="K33" s="56">
        <f>IF(K$2&gt;='Assump Norm'!$C29,'Assump Norm'!$D29/12,0)</f>
        <v>4166.666666666667</v>
      </c>
      <c r="L33" s="56">
        <f>IF(L$2&gt;='Assump Norm'!$C29,'Assump Norm'!$D29/12,0)</f>
        <v>4166.666666666667</v>
      </c>
      <c r="M33" s="56">
        <f>IF(M$2&gt;='Assump Norm'!$C29,'Assump Norm'!$D29/12,0)</f>
        <v>4166.666666666667</v>
      </c>
      <c r="N33" s="56">
        <f>IF(N$2&gt;='Assump Norm'!$C29,'Assump Norm'!$D29/12,0)</f>
        <v>4166.666666666667</v>
      </c>
      <c r="O33" s="56">
        <f>IF(O$2&gt;='Assump Norm'!$C29,'Assump Norm'!$D29/12,0)</f>
        <v>4166.666666666667</v>
      </c>
    </row>
    <row r="34" spans="1:15">
      <c r="A34" s="16"/>
      <c r="B34" s="16" t="str">
        <f>'Assump Norm'!B30</f>
        <v>Engineer</v>
      </c>
      <c r="C34" s="56">
        <f>IF(C$2&gt;='Assump Norm'!$C30,'Assump Norm'!$D30/12,0)</f>
        <v>4166.666666666667</v>
      </c>
      <c r="D34" s="56">
        <f>IF(D$2&gt;='Assump Norm'!$C30,'Assump Norm'!$D30/12,0)</f>
        <v>4166.666666666667</v>
      </c>
      <c r="E34" s="56">
        <f>IF(E$2&gt;='Assump Norm'!$C30,'Assump Norm'!$D30/12,0)</f>
        <v>4166.666666666667</v>
      </c>
      <c r="F34" s="56">
        <f>IF(F$2&gt;='Assump Norm'!$C30,'Assump Norm'!$D30/12,0)</f>
        <v>4166.666666666667</v>
      </c>
      <c r="G34" s="56">
        <f>IF(G$2&gt;='Assump Norm'!$C30,'Assump Norm'!$D30/12,0)</f>
        <v>4166.666666666667</v>
      </c>
      <c r="H34" s="56">
        <f>IF(H$2&gt;='Assump Norm'!$C30,'Assump Norm'!$D30/12,0)</f>
        <v>4166.666666666667</v>
      </c>
      <c r="I34" s="56">
        <f>IF(I$2&gt;='Assump Norm'!$C30,'Assump Norm'!$D30/12,0)</f>
        <v>4166.666666666667</v>
      </c>
      <c r="J34" s="56">
        <f>IF(J$2&gt;='Assump Norm'!$C30,'Assump Norm'!$D30/12,0)</f>
        <v>4166.666666666667</v>
      </c>
      <c r="K34" s="56">
        <f>IF(K$2&gt;='Assump Norm'!$C30,'Assump Norm'!$D30/12,0)</f>
        <v>4166.666666666667</v>
      </c>
      <c r="L34" s="56">
        <f>IF(L$2&gt;='Assump Norm'!$C30,'Assump Norm'!$D30/12,0)</f>
        <v>4166.666666666667</v>
      </c>
      <c r="M34" s="56">
        <f>IF(M$2&gt;='Assump Norm'!$C30,'Assump Norm'!$D30/12,0)</f>
        <v>4166.666666666667</v>
      </c>
      <c r="N34" s="56">
        <f>IF(N$2&gt;='Assump Norm'!$C30,'Assump Norm'!$D30/12,0)</f>
        <v>4166.666666666667</v>
      </c>
      <c r="O34" s="56">
        <f>IF(O$2&gt;='Assump Norm'!$C30,'Assump Norm'!$D30/12,0)</f>
        <v>4166.666666666667</v>
      </c>
    </row>
    <row r="35" spans="1:15">
      <c r="A35" s="16"/>
      <c r="B35" s="16" t="str">
        <f>'Assump Norm'!B31</f>
        <v>Engineer</v>
      </c>
      <c r="C35" s="56">
        <f>IF(C$2&gt;='Assump Norm'!$C31,'Assump Norm'!$D31/12,0)</f>
        <v>4166.666666666667</v>
      </c>
      <c r="D35" s="56">
        <f>IF(D$2&gt;='Assump Norm'!$C31,'Assump Norm'!$D31/12,0)</f>
        <v>4166.666666666667</v>
      </c>
      <c r="E35" s="56">
        <f>IF(E$2&gt;='Assump Norm'!$C31,'Assump Norm'!$D31/12,0)</f>
        <v>4166.666666666667</v>
      </c>
      <c r="F35" s="56">
        <f>IF(F$2&gt;='Assump Norm'!$C31,'Assump Norm'!$D31/12,0)</f>
        <v>4166.666666666667</v>
      </c>
      <c r="G35" s="56">
        <f>IF(G$2&gt;='Assump Norm'!$C31,'Assump Norm'!$D31/12,0)</f>
        <v>4166.666666666667</v>
      </c>
      <c r="H35" s="56">
        <f>IF(H$2&gt;='Assump Norm'!$C31,'Assump Norm'!$D31/12,0)</f>
        <v>4166.666666666667</v>
      </c>
      <c r="I35" s="56">
        <f>IF(I$2&gt;='Assump Norm'!$C31,'Assump Norm'!$D31/12,0)</f>
        <v>4166.666666666667</v>
      </c>
      <c r="J35" s="56">
        <f>IF(J$2&gt;='Assump Norm'!$C31,'Assump Norm'!$D31/12,0)</f>
        <v>4166.666666666667</v>
      </c>
      <c r="K35" s="56">
        <f>IF(K$2&gt;='Assump Norm'!$C31,'Assump Norm'!$D31/12,0)</f>
        <v>4166.666666666667</v>
      </c>
      <c r="L35" s="56">
        <f>IF(L$2&gt;='Assump Norm'!$C31,'Assump Norm'!$D31/12,0)</f>
        <v>4166.666666666667</v>
      </c>
      <c r="M35" s="56">
        <f>IF(M$2&gt;='Assump Norm'!$C31,'Assump Norm'!$D31/12,0)</f>
        <v>4166.666666666667</v>
      </c>
      <c r="N35" s="56">
        <f>IF(N$2&gt;='Assump Norm'!$C31,'Assump Norm'!$D31/12,0)</f>
        <v>4166.666666666667</v>
      </c>
      <c r="O35" s="56">
        <f>IF(O$2&gt;='Assump Norm'!$C31,'Assump Norm'!$D31/12,0)</f>
        <v>4166.666666666667</v>
      </c>
    </row>
    <row r="36" spans="1:15">
      <c r="A36" s="16"/>
      <c r="B36" s="16" t="str">
        <f>'Assump Norm'!B32</f>
        <v>Engineer</v>
      </c>
      <c r="C36" s="47">
        <f>IF(C$2&gt;='Assump Norm'!$C32,'Assump Norm'!$D32/12,0)</f>
        <v>0</v>
      </c>
      <c r="D36" s="47">
        <f>IF(D$2&gt;='Assump Norm'!$C32,'Assump Norm'!$D32/12,0)</f>
        <v>0</v>
      </c>
      <c r="E36" s="47">
        <f>IF(E$2&gt;='Assump Norm'!$C32,'Assump Norm'!$D32/12,0)</f>
        <v>0</v>
      </c>
      <c r="F36" s="47">
        <f>IF(F$2&gt;='Assump Norm'!$C32,'Assump Norm'!$D32/12,0)</f>
        <v>0</v>
      </c>
      <c r="G36" s="47">
        <f>IF(G$2&gt;='Assump Norm'!$C32,'Assump Norm'!$D32/12,0)</f>
        <v>0</v>
      </c>
      <c r="H36" s="47">
        <f>IF(H$2&gt;='Assump Norm'!$C32,'Assump Norm'!$D32/12,0)</f>
        <v>0</v>
      </c>
      <c r="I36" s="47">
        <f>IF(I$2&gt;='Assump Norm'!$C32,'Assump Norm'!$D32/12,0)</f>
        <v>0</v>
      </c>
      <c r="J36" s="47">
        <f>IF(J$2&gt;='Assump Norm'!$C32,'Assump Norm'!$D32/12,0)</f>
        <v>0</v>
      </c>
      <c r="K36" s="47">
        <f>IF(K$2&gt;='Assump Norm'!$C32,'Assump Norm'!$D32/12,0)</f>
        <v>0</v>
      </c>
      <c r="L36" s="47">
        <f>IF(L$2&gt;='Assump Norm'!$C32,'Assump Norm'!$D32/12,0)</f>
        <v>0</v>
      </c>
      <c r="M36" s="47">
        <f>IF(M$2&gt;='Assump Norm'!$C32,'Assump Norm'!$D32/12,0)</f>
        <v>0</v>
      </c>
      <c r="N36" s="47">
        <f>IF(N$2&gt;='Assump Norm'!$C32,'Assump Norm'!$D32/12,0)</f>
        <v>0</v>
      </c>
      <c r="O36" s="47">
        <f>IF(O$2&gt;='Assump Norm'!$C32,'Assump Norm'!$D32/12,0)</f>
        <v>0</v>
      </c>
    </row>
    <row r="37" spans="1:15">
      <c r="A37" s="16"/>
      <c r="B37" s="16" t="str">
        <f>'Assump Norm'!B33</f>
        <v>Designer</v>
      </c>
      <c r="C37" s="42">
        <f>IF(C$2&gt;='Assump Norm'!$C33,'Assump Norm'!$D33/12,0)</f>
        <v>4166.666666666667</v>
      </c>
      <c r="D37" s="42">
        <f>IF(D$2&gt;='Assump Norm'!$C33,'Assump Norm'!$D33/12,0)</f>
        <v>4166.666666666667</v>
      </c>
      <c r="E37" s="42">
        <f>IF(E$2&gt;='Assump Norm'!$C33,'Assump Norm'!$D33/12,0)</f>
        <v>4166.666666666667</v>
      </c>
      <c r="F37" s="42">
        <f>IF(F$2&gt;='Assump Norm'!$C33,'Assump Norm'!$D33/12,0)</f>
        <v>4166.666666666667</v>
      </c>
      <c r="G37" s="42">
        <f>IF(G$2&gt;='Assump Norm'!$C33,'Assump Norm'!$D33/12,0)</f>
        <v>4166.666666666667</v>
      </c>
      <c r="H37" s="42">
        <f>IF(H$2&gt;='Assump Norm'!$C33,'Assump Norm'!$D33/12,0)</f>
        <v>4166.666666666667</v>
      </c>
      <c r="I37" s="42">
        <f>IF(I$2&gt;='Assump Norm'!$C33,'Assump Norm'!$D33/12,0)</f>
        <v>4166.666666666667</v>
      </c>
      <c r="J37" s="42">
        <f>IF(J$2&gt;='Assump Norm'!$C33,'Assump Norm'!$D33/12,0)</f>
        <v>4166.666666666667</v>
      </c>
      <c r="K37" s="42">
        <f>IF(K$2&gt;='Assump Norm'!$C33,'Assump Norm'!$D33/12,0)</f>
        <v>4166.666666666667</v>
      </c>
      <c r="L37" s="42">
        <f>IF(L$2&gt;='Assump Norm'!$C33,'Assump Norm'!$D33/12,0)</f>
        <v>4166.666666666667</v>
      </c>
      <c r="M37" s="42">
        <f>IF(M$2&gt;='Assump Norm'!$C33,'Assump Norm'!$D33/12,0)</f>
        <v>4166.666666666667</v>
      </c>
      <c r="N37" s="42">
        <f>IF(N$2&gt;='Assump Norm'!$C33,'Assump Norm'!$D33/12,0)</f>
        <v>4166.666666666667</v>
      </c>
      <c r="O37" s="42">
        <f>IF(O$2&gt;='Assump Norm'!$C33,'Assump Norm'!$D33/12,0)</f>
        <v>4166.666666666667</v>
      </c>
    </row>
    <row r="38" spans="1:15">
      <c r="A38" s="16"/>
      <c r="B38" s="16" t="str">
        <f>'Assump Norm'!B34</f>
        <v>Marketer</v>
      </c>
      <c r="C38" s="47">
        <f>IF(C$2&gt;='Assump Norm'!$C34,'Assump Norm'!$D34/12,0)</f>
        <v>0</v>
      </c>
      <c r="D38" s="47">
        <f>IF(D$2&gt;='Assump Norm'!$C34,'Assump Norm'!$D34/12,0)</f>
        <v>0</v>
      </c>
      <c r="E38" s="47">
        <f>IF(E$2&gt;='Assump Norm'!$C34,'Assump Norm'!$D34/12,0)</f>
        <v>0</v>
      </c>
      <c r="F38" s="47">
        <f>IF(F$2&gt;='Assump Norm'!$C34,'Assump Norm'!$D34/12,0)</f>
        <v>0</v>
      </c>
      <c r="G38" s="47">
        <f>IF(G$2&gt;='Assump Norm'!$C34,'Assump Norm'!$D34/12,0)</f>
        <v>0</v>
      </c>
      <c r="H38" s="47">
        <f>IF(H$2&gt;='Assump Norm'!$C34,'Assump Norm'!$D34/12,0)</f>
        <v>0</v>
      </c>
      <c r="I38" s="47">
        <f>IF(I$2&gt;='Assump Norm'!$C34,'Assump Norm'!$D34/12,0)</f>
        <v>0</v>
      </c>
      <c r="J38" s="47">
        <f>IF(J$2&gt;='Assump Norm'!$C34,'Assump Norm'!$D34/12,0)</f>
        <v>0</v>
      </c>
      <c r="K38" s="47">
        <f>IF(K$2&gt;='Assump Norm'!$C34,'Assump Norm'!$D34/12,0)</f>
        <v>0</v>
      </c>
      <c r="L38" s="47">
        <f>IF(L$2&gt;='Assump Norm'!$C34,'Assump Norm'!$D34/12,0)</f>
        <v>0</v>
      </c>
      <c r="M38" s="47">
        <f>IF(M$2&gt;='Assump Norm'!$C34,'Assump Norm'!$D34/12,0)</f>
        <v>0</v>
      </c>
      <c r="N38" s="47">
        <f>IF(N$2&gt;='Assump Norm'!$C34,'Assump Norm'!$D34/12,0)</f>
        <v>0</v>
      </c>
      <c r="O38" s="47">
        <f>IF(O$2&gt;='Assump Norm'!$C34,'Assump Norm'!$D34/12,0)</f>
        <v>0</v>
      </c>
    </row>
    <row r="39" spans="1:15">
      <c r="A39" s="16"/>
      <c r="B39" s="16" t="str">
        <f>'Assump Norm'!B35</f>
        <v>Support Rep</v>
      </c>
      <c r="C39" s="47">
        <f>IF(C$2&gt;='Assump Norm'!$C35,'Assump Norm'!$D35/12,0)</f>
        <v>0</v>
      </c>
      <c r="D39" s="47">
        <f>IF(D$2&gt;='Assump Norm'!$C35,'Assump Norm'!$D35/12,0)</f>
        <v>0</v>
      </c>
      <c r="E39" s="47">
        <f>IF(E$2&gt;='Assump Norm'!$C35,'Assump Norm'!$D35/12,0)</f>
        <v>0</v>
      </c>
      <c r="F39" s="47">
        <f>IF(F$2&gt;='Assump Norm'!$C35,'Assump Norm'!$D35/12,0)</f>
        <v>0</v>
      </c>
      <c r="G39" s="47">
        <f>IF(G$2&gt;='Assump Norm'!$C35,'Assump Norm'!$D35/12,0)</f>
        <v>0</v>
      </c>
      <c r="H39" s="47">
        <f>IF(H$2&gt;='Assump Norm'!$C35,'Assump Norm'!$D35/12,0)</f>
        <v>0</v>
      </c>
      <c r="I39" s="47">
        <f>IF(I$2&gt;='Assump Norm'!$C35,'Assump Norm'!$D35/12,0)</f>
        <v>0</v>
      </c>
      <c r="J39" s="47">
        <f>IF(J$2&gt;='Assump Norm'!$C35,'Assump Norm'!$D35/12,0)</f>
        <v>0</v>
      </c>
      <c r="K39" s="47">
        <f>IF(K$2&gt;='Assump Norm'!$C35,'Assump Norm'!$D35/12,0)</f>
        <v>0</v>
      </c>
      <c r="L39" s="47">
        <f>IF(L$2&gt;='Assump Norm'!$C35,'Assump Norm'!$D35/12,0)</f>
        <v>0</v>
      </c>
      <c r="M39" s="47">
        <f>IF(M$2&gt;='Assump Norm'!$C35,'Assump Norm'!$D35/12,0)</f>
        <v>0</v>
      </c>
      <c r="N39" s="47">
        <f>IF(N$2&gt;='Assump Norm'!$C35,'Assump Norm'!$D35/12,0)</f>
        <v>0</v>
      </c>
      <c r="O39" s="47">
        <f>IF(O$2&gt;='Assump Norm'!$C35,'Assump Norm'!$D35/12,0)</f>
        <v>0</v>
      </c>
    </row>
    <row r="40" spans="1:15">
      <c r="A40" s="16"/>
      <c r="B40" s="16" t="str">
        <f>'Assump Norm'!B36</f>
        <v>Support Rep</v>
      </c>
      <c r="C40" s="47">
        <f>IF(C$2&gt;='Assump Norm'!$C36,'Assump Norm'!$D36/12,0)</f>
        <v>0</v>
      </c>
      <c r="D40" s="47">
        <f>IF(D$2&gt;='Assump Norm'!$C36,'Assump Norm'!$D36/12,0)</f>
        <v>0</v>
      </c>
      <c r="E40" s="47">
        <f>IF(E$2&gt;='Assump Norm'!$C36,'Assump Norm'!$D36/12,0)</f>
        <v>0</v>
      </c>
      <c r="F40" s="47">
        <f>IF(F$2&gt;='Assump Norm'!$C36,'Assump Norm'!$D36/12,0)</f>
        <v>0</v>
      </c>
      <c r="G40" s="47">
        <f>IF(G$2&gt;='Assump Norm'!$C36,'Assump Norm'!$D36/12,0)</f>
        <v>0</v>
      </c>
      <c r="H40" s="47">
        <f>IF(H$2&gt;='Assump Norm'!$C36,'Assump Norm'!$D36/12,0)</f>
        <v>0</v>
      </c>
      <c r="I40" s="47">
        <f>IF(I$2&gt;='Assump Norm'!$C36,'Assump Norm'!$D36/12,0)</f>
        <v>0</v>
      </c>
      <c r="J40" s="47">
        <f>IF(J$2&gt;='Assump Norm'!$C36,'Assump Norm'!$D36/12,0)</f>
        <v>0</v>
      </c>
      <c r="K40" s="47">
        <f>IF(K$2&gt;='Assump Norm'!$C36,'Assump Norm'!$D36/12,0)</f>
        <v>0</v>
      </c>
      <c r="L40" s="47">
        <f>IF(L$2&gt;='Assump Norm'!$C36,'Assump Norm'!$D36/12,0)</f>
        <v>0</v>
      </c>
      <c r="M40" s="47">
        <f>IF(M$2&gt;='Assump Norm'!$C36,'Assump Norm'!$D36/12,0)</f>
        <v>0</v>
      </c>
      <c r="N40" s="47">
        <f>IF(N$2&gt;='Assump Norm'!$C36,'Assump Norm'!$D36/12,0)</f>
        <v>0</v>
      </c>
      <c r="O40" s="47">
        <f>IF(O$2&gt;='Assump Norm'!$C36,'Assump Norm'!$D36/12,0)</f>
        <v>0</v>
      </c>
    </row>
    <row r="41" spans="1:15">
      <c r="A41" s="16"/>
      <c r="B41" s="16" t="s">
        <v>51</v>
      </c>
      <c r="C41" s="42">
        <f>SUM(C31:C40)*'Assump Norm'!$C38</f>
        <v>6250.0000000000009</v>
      </c>
      <c r="D41" s="42">
        <f>SUM(D31:D40)*'Assump Norm'!$C38</f>
        <v>6250.0000000000009</v>
      </c>
      <c r="E41" s="42">
        <f>SUM(E31:E40)*'Assump Norm'!$C38</f>
        <v>6250.0000000000009</v>
      </c>
      <c r="F41" s="42">
        <f>SUM(F31:F40)*'Assump Norm'!$C38</f>
        <v>6250.0000000000009</v>
      </c>
      <c r="G41" s="42">
        <f>SUM(G31:G40)*'Assump Norm'!$C38</f>
        <v>6250.0000000000009</v>
      </c>
      <c r="H41" s="42">
        <f>SUM(H31:H40)*'Assump Norm'!$C38</f>
        <v>6250.0000000000009</v>
      </c>
      <c r="I41" s="42">
        <f>SUM(I31:I40)*'Assump Norm'!$C38</f>
        <v>6250.0000000000009</v>
      </c>
      <c r="J41" s="42">
        <f>SUM(J31:J40)*'Assump Norm'!$C38</f>
        <v>6250.0000000000009</v>
      </c>
      <c r="K41" s="42">
        <f>SUM(K31:K40)*'Assump Norm'!$C38</f>
        <v>6250.0000000000009</v>
      </c>
      <c r="L41" s="42">
        <f>SUM(L31:L40)*'Assump Norm'!$C38</f>
        <v>6250.0000000000009</v>
      </c>
      <c r="M41" s="42">
        <f>SUM(M31:M40)*'Assump Norm'!$C38</f>
        <v>6250.0000000000009</v>
      </c>
      <c r="N41" s="42">
        <f>SUM(N31:N40)*'Assump Norm'!$C38</f>
        <v>6250.0000000000009</v>
      </c>
      <c r="O41" s="42">
        <f>SUM(O31:O40)*'Assump Norm'!$C38</f>
        <v>6250.0000000000009</v>
      </c>
    </row>
    <row r="42" spans="1:15">
      <c r="A42" s="16" t="s">
        <v>52</v>
      </c>
      <c r="B42" s="16"/>
      <c r="C42" s="42">
        <f>SUM(C31:C41)</f>
        <v>27083.333333333336</v>
      </c>
      <c r="D42" s="42">
        <f t="shared" ref="D42:O42" si="3">SUM(D31:D41)</f>
        <v>27083.333333333336</v>
      </c>
      <c r="E42" s="42">
        <f t="shared" si="3"/>
        <v>27083.333333333336</v>
      </c>
      <c r="F42" s="42">
        <f t="shared" si="3"/>
        <v>27083.333333333336</v>
      </c>
      <c r="G42" s="42">
        <f t="shared" si="3"/>
        <v>27083.333333333336</v>
      </c>
      <c r="H42" s="42">
        <f t="shared" si="3"/>
        <v>27083.333333333336</v>
      </c>
      <c r="I42" s="42">
        <f t="shared" si="3"/>
        <v>27083.333333333336</v>
      </c>
      <c r="J42" s="42">
        <f t="shared" si="3"/>
        <v>27083.333333333336</v>
      </c>
      <c r="K42" s="42">
        <f t="shared" si="3"/>
        <v>27083.333333333336</v>
      </c>
      <c r="L42" s="42">
        <f t="shared" si="3"/>
        <v>27083.333333333336</v>
      </c>
      <c r="M42" s="42">
        <f t="shared" si="3"/>
        <v>27083.333333333336</v>
      </c>
      <c r="N42" s="42">
        <f t="shared" si="3"/>
        <v>27083.333333333336</v>
      </c>
      <c r="O42" s="42">
        <f t="shared" si="3"/>
        <v>27083.333333333336</v>
      </c>
    </row>
    <row r="43" spans="1:15">
      <c r="A43" s="16" t="s">
        <v>53</v>
      </c>
      <c r="B43" s="16"/>
    </row>
    <row r="44" spans="1:15">
      <c r="A44" s="16"/>
      <c r="B44" s="48" t="str">
        <f>'Assump Norm'!B41</f>
        <v>Hosting / Bandwidth</v>
      </c>
      <c r="C44" s="49">
        <f>'Assump Norm'!$C41</f>
        <v>500</v>
      </c>
      <c r="D44" s="49">
        <f>'Assump Norm'!$C41</f>
        <v>500</v>
      </c>
      <c r="E44" s="49">
        <f>'Assump Norm'!$C41</f>
        <v>500</v>
      </c>
      <c r="F44" s="49">
        <f>'Assump Norm'!$C41</f>
        <v>500</v>
      </c>
      <c r="G44" s="49">
        <f>'Assump Norm'!$C41</f>
        <v>500</v>
      </c>
      <c r="H44" s="49">
        <f>'Assump Norm'!$C41</f>
        <v>500</v>
      </c>
      <c r="I44" s="49">
        <f>'Assump Norm'!$C41</f>
        <v>500</v>
      </c>
      <c r="J44" s="49">
        <f>'Assump Norm'!$C41</f>
        <v>500</v>
      </c>
      <c r="K44" s="49">
        <f>'Assump Norm'!$C41</f>
        <v>500</v>
      </c>
      <c r="L44" s="49">
        <f>'Assump Norm'!$C41</f>
        <v>500</v>
      </c>
      <c r="M44" s="49">
        <f>'Assump Norm'!$C41</f>
        <v>500</v>
      </c>
      <c r="N44" s="49">
        <f>'Assump Norm'!$C41</f>
        <v>500</v>
      </c>
      <c r="O44" s="49">
        <f>'Assump Norm'!$C41</f>
        <v>500</v>
      </c>
    </row>
    <row r="45" spans="1:15">
      <c r="A45" s="16"/>
      <c r="B45" s="48" t="str">
        <f>'Assump Norm'!B42</f>
        <v>Accountants</v>
      </c>
      <c r="C45" s="49">
        <f>'Assump Norm'!$C42</f>
        <v>500</v>
      </c>
      <c r="D45" s="49">
        <f>'Assump Norm'!$C42</f>
        <v>500</v>
      </c>
      <c r="E45" s="49">
        <f>'Assump Norm'!$C42</f>
        <v>500</v>
      </c>
      <c r="F45" s="49">
        <f>'Assump Norm'!$C42</f>
        <v>500</v>
      </c>
      <c r="G45" s="49">
        <f>'Assump Norm'!$C42</f>
        <v>500</v>
      </c>
      <c r="H45" s="49">
        <f>'Assump Norm'!$C42</f>
        <v>500</v>
      </c>
      <c r="I45" s="49">
        <f>'Assump Norm'!$C42</f>
        <v>500</v>
      </c>
      <c r="J45" s="49">
        <f>'Assump Norm'!$C42</f>
        <v>500</v>
      </c>
      <c r="K45" s="49">
        <f>'Assump Norm'!$C42</f>
        <v>500</v>
      </c>
      <c r="L45" s="49">
        <f>'Assump Norm'!$C42</f>
        <v>500</v>
      </c>
      <c r="M45" s="49">
        <f>'Assump Norm'!$C42</f>
        <v>500</v>
      </c>
      <c r="N45" s="49">
        <f>'Assump Norm'!$C42</f>
        <v>500</v>
      </c>
      <c r="O45" s="49">
        <f>'Assump Norm'!$C42</f>
        <v>500</v>
      </c>
    </row>
    <row r="46" spans="1:15">
      <c r="A46" s="16"/>
      <c r="B46" s="48" t="str">
        <f>'Assump Norm'!B43</f>
        <v>Lawyers</v>
      </c>
      <c r="C46" s="49">
        <f>'Assump Norm'!$C43</f>
        <v>500</v>
      </c>
      <c r="D46" s="49">
        <f>'Assump Norm'!$C43</f>
        <v>500</v>
      </c>
      <c r="E46" s="49">
        <f>'Assump Norm'!$C43</f>
        <v>500</v>
      </c>
      <c r="F46" s="49">
        <f>'Assump Norm'!$C43</f>
        <v>500</v>
      </c>
      <c r="G46" s="49">
        <f>'Assump Norm'!$C43</f>
        <v>500</v>
      </c>
      <c r="H46" s="49">
        <f>'Assump Norm'!$C43</f>
        <v>500</v>
      </c>
      <c r="I46" s="49">
        <f>'Assump Norm'!$C43</f>
        <v>500</v>
      </c>
      <c r="J46" s="49">
        <f>'Assump Norm'!$C43</f>
        <v>500</v>
      </c>
      <c r="K46" s="49">
        <f>'Assump Norm'!$C43</f>
        <v>500</v>
      </c>
      <c r="L46" s="49">
        <f>'Assump Norm'!$C43</f>
        <v>500</v>
      </c>
      <c r="M46" s="49">
        <f>'Assump Norm'!$C43</f>
        <v>500</v>
      </c>
      <c r="N46" s="49">
        <f>'Assump Norm'!$C43</f>
        <v>500</v>
      </c>
      <c r="O46" s="49">
        <f>'Assump Norm'!$C43</f>
        <v>500</v>
      </c>
    </row>
    <row r="47" spans="1:15">
      <c r="A47" s="16"/>
      <c r="B47" s="48" t="str">
        <f>'Assump Norm'!B44</f>
        <v>Office Rent</v>
      </c>
      <c r="C47" s="49">
        <f>'Assump Norm'!$C44</f>
        <v>2000</v>
      </c>
      <c r="D47" s="49">
        <f>'Assump Norm'!$C44</f>
        <v>2000</v>
      </c>
      <c r="E47" s="49">
        <f>'Assump Norm'!$C44</f>
        <v>2000</v>
      </c>
      <c r="F47" s="49">
        <f>'Assump Norm'!$C44</f>
        <v>2000</v>
      </c>
      <c r="G47" s="49">
        <f>'Assump Norm'!$C44</f>
        <v>2000</v>
      </c>
      <c r="H47" s="49">
        <f>'Assump Norm'!$C44</f>
        <v>2000</v>
      </c>
      <c r="I47" s="49">
        <f>'Assump Norm'!$C44</f>
        <v>2000</v>
      </c>
      <c r="J47" s="49">
        <f>'Assump Norm'!$C44</f>
        <v>2000</v>
      </c>
      <c r="K47" s="49">
        <f>'Assump Norm'!$C44</f>
        <v>2000</v>
      </c>
      <c r="L47" s="49">
        <f>'Assump Norm'!$C44</f>
        <v>2000</v>
      </c>
      <c r="M47" s="49">
        <f>'Assump Norm'!$C44</f>
        <v>2000</v>
      </c>
      <c r="N47" s="49">
        <f>'Assump Norm'!$C44</f>
        <v>2000</v>
      </c>
      <c r="O47" s="49">
        <f>'Assump Norm'!$C44</f>
        <v>2000</v>
      </c>
    </row>
    <row r="48" spans="1:15">
      <c r="A48" s="16"/>
      <c r="B48" s="50" t="str">
        <f>'Assump Norm'!B45</f>
        <v>Office Utilities</v>
      </c>
      <c r="C48" s="51">
        <f>'Assump Norm'!$C45</f>
        <v>0</v>
      </c>
      <c r="D48" s="51">
        <f>'Assump Norm'!$C45</f>
        <v>0</v>
      </c>
      <c r="E48" s="51">
        <f>'Assump Norm'!$C45</f>
        <v>0</v>
      </c>
      <c r="F48" s="51">
        <f>'Assump Norm'!$C45</f>
        <v>0</v>
      </c>
      <c r="G48" s="51">
        <f>'Assump Norm'!$C45</f>
        <v>0</v>
      </c>
      <c r="H48" s="51">
        <f>'Assump Norm'!$C45</f>
        <v>0</v>
      </c>
      <c r="I48" s="51">
        <f>'Assump Norm'!$C45</f>
        <v>0</v>
      </c>
      <c r="J48" s="51">
        <f>'Assump Norm'!$C45</f>
        <v>0</v>
      </c>
      <c r="K48" s="51">
        <f>'Assump Norm'!$C45</f>
        <v>0</v>
      </c>
      <c r="L48" s="51">
        <f>'Assump Norm'!$C45</f>
        <v>0</v>
      </c>
      <c r="M48" s="51">
        <f>'Assump Norm'!$C45</f>
        <v>0</v>
      </c>
      <c r="N48" s="51">
        <f>'Assump Norm'!$C45</f>
        <v>0</v>
      </c>
      <c r="O48" s="51">
        <f>'Assump Norm'!$C45</f>
        <v>0</v>
      </c>
    </row>
    <row r="49" spans="1:15">
      <c r="A49" s="16"/>
      <c r="B49" s="50" t="str">
        <f>'Assump Norm'!B46</f>
        <v>Telecom</v>
      </c>
      <c r="C49" s="51">
        <f>'Assump Norm'!$C46</f>
        <v>0</v>
      </c>
      <c r="D49" s="51">
        <f>'Assump Norm'!$C46</f>
        <v>0</v>
      </c>
      <c r="E49" s="51">
        <f>'Assump Norm'!$C46</f>
        <v>0</v>
      </c>
      <c r="F49" s="51">
        <f>'Assump Norm'!$C46</f>
        <v>0</v>
      </c>
      <c r="G49" s="51">
        <f>'Assump Norm'!$C46</f>
        <v>0</v>
      </c>
      <c r="H49" s="51">
        <f>'Assump Norm'!$C46</f>
        <v>0</v>
      </c>
      <c r="I49" s="51">
        <f>'Assump Norm'!$C46</f>
        <v>0</v>
      </c>
      <c r="J49" s="51">
        <f>'Assump Norm'!$C46</f>
        <v>0</v>
      </c>
      <c r="K49" s="51">
        <f>'Assump Norm'!$C46</f>
        <v>0</v>
      </c>
      <c r="L49" s="51">
        <f>'Assump Norm'!$C46</f>
        <v>0</v>
      </c>
      <c r="M49" s="51">
        <f>'Assump Norm'!$C46</f>
        <v>0</v>
      </c>
      <c r="N49" s="51">
        <f>'Assump Norm'!$C46</f>
        <v>0</v>
      </c>
      <c r="O49" s="51">
        <f>'Assump Norm'!$C46</f>
        <v>0</v>
      </c>
    </row>
    <row r="50" spans="1:15">
      <c r="A50" s="16"/>
      <c r="B50" s="50" t="str">
        <f>'Assump Norm'!B47</f>
        <v>Internet</v>
      </c>
      <c r="C50" s="51">
        <f>'Assump Norm'!$C47</f>
        <v>0</v>
      </c>
      <c r="D50" s="51">
        <f>'Assump Norm'!$C47</f>
        <v>0</v>
      </c>
      <c r="E50" s="51">
        <f>'Assump Norm'!$C47</f>
        <v>0</v>
      </c>
      <c r="F50" s="51">
        <f>'Assump Norm'!$C47</f>
        <v>0</v>
      </c>
      <c r="G50" s="51">
        <f>'Assump Norm'!$C47</f>
        <v>0</v>
      </c>
      <c r="H50" s="51">
        <f>'Assump Norm'!$C47</f>
        <v>0</v>
      </c>
      <c r="I50" s="51">
        <f>'Assump Norm'!$C47</f>
        <v>0</v>
      </c>
      <c r="J50" s="51">
        <f>'Assump Norm'!$C47</f>
        <v>0</v>
      </c>
      <c r="K50" s="51">
        <f>'Assump Norm'!$C47</f>
        <v>0</v>
      </c>
      <c r="L50" s="51">
        <f>'Assump Norm'!$C47</f>
        <v>0</v>
      </c>
      <c r="M50" s="51">
        <f>'Assump Norm'!$C47</f>
        <v>0</v>
      </c>
      <c r="N50" s="51">
        <f>'Assump Norm'!$C47</f>
        <v>0</v>
      </c>
      <c r="O50" s="51">
        <f>'Assump Norm'!$C47</f>
        <v>0</v>
      </c>
    </row>
    <row r="51" spans="1:15">
      <c r="A51" s="16"/>
      <c r="B51" s="48" t="str">
        <f>'Assump Norm'!B48</f>
        <v>Insurance</v>
      </c>
      <c r="C51" s="49">
        <f>'Assump Norm'!$C48</f>
        <v>350</v>
      </c>
      <c r="D51" s="49">
        <f>'Assump Norm'!$C48</f>
        <v>350</v>
      </c>
      <c r="E51" s="49">
        <f>'Assump Norm'!$C48</f>
        <v>350</v>
      </c>
      <c r="F51" s="49">
        <f>'Assump Norm'!$C48</f>
        <v>350</v>
      </c>
      <c r="G51" s="49">
        <f>'Assump Norm'!$C48</f>
        <v>350</v>
      </c>
      <c r="H51" s="49">
        <f>'Assump Norm'!$C48</f>
        <v>350</v>
      </c>
      <c r="I51" s="49">
        <f>'Assump Norm'!$C48</f>
        <v>350</v>
      </c>
      <c r="J51" s="49">
        <f>'Assump Norm'!$C48</f>
        <v>350</v>
      </c>
      <c r="K51" s="49">
        <f>'Assump Norm'!$C48</f>
        <v>350</v>
      </c>
      <c r="L51" s="49">
        <f>'Assump Norm'!$C48</f>
        <v>350</v>
      </c>
      <c r="M51" s="49">
        <f>'Assump Norm'!$C48</f>
        <v>350</v>
      </c>
      <c r="N51" s="49">
        <f>'Assump Norm'!$C48</f>
        <v>350</v>
      </c>
      <c r="O51" s="49">
        <f>'Assump Norm'!$C48</f>
        <v>350</v>
      </c>
    </row>
    <row r="52" spans="1:15">
      <c r="A52" s="16"/>
      <c r="B52" s="48" t="str">
        <f>'Assump Norm'!B49</f>
        <v>Other</v>
      </c>
      <c r="C52" s="49">
        <f>'Assump Norm'!$C49</f>
        <v>500</v>
      </c>
      <c r="D52" s="49">
        <f>'Assump Norm'!$C49</f>
        <v>500</v>
      </c>
      <c r="E52" s="49">
        <f>'Assump Norm'!$C49</f>
        <v>500</v>
      </c>
      <c r="F52" s="49">
        <f>'Assump Norm'!$C49</f>
        <v>500</v>
      </c>
      <c r="G52" s="49">
        <f>'Assump Norm'!$C49</f>
        <v>500</v>
      </c>
      <c r="H52" s="49">
        <f>'Assump Norm'!$C49</f>
        <v>500</v>
      </c>
      <c r="I52" s="49">
        <f>'Assump Norm'!$C49</f>
        <v>500</v>
      </c>
      <c r="J52" s="49">
        <f>'Assump Norm'!$C49</f>
        <v>500</v>
      </c>
      <c r="K52" s="49">
        <f>'Assump Norm'!$C49</f>
        <v>500</v>
      </c>
      <c r="L52" s="49">
        <f>'Assump Norm'!$C49</f>
        <v>500</v>
      </c>
      <c r="M52" s="49">
        <f>'Assump Norm'!$C49</f>
        <v>500</v>
      </c>
      <c r="N52" s="49">
        <f>'Assump Norm'!$C49</f>
        <v>500</v>
      </c>
      <c r="O52" s="49">
        <f>'Assump Norm'!$C49</f>
        <v>500</v>
      </c>
    </row>
    <row r="53" spans="1:15">
      <c r="A53" s="16" t="s">
        <v>54</v>
      </c>
      <c r="B53" s="48"/>
      <c r="C53" s="49">
        <f>SUM(C44:C52)</f>
        <v>4350</v>
      </c>
      <c r="D53" s="49">
        <f t="shared" ref="D53:O53" si="4">SUM(D44:D52)</f>
        <v>4350</v>
      </c>
      <c r="E53" s="49">
        <f t="shared" si="4"/>
        <v>4350</v>
      </c>
      <c r="F53" s="49">
        <f t="shared" si="4"/>
        <v>4350</v>
      </c>
      <c r="G53" s="49">
        <f t="shared" si="4"/>
        <v>4350</v>
      </c>
      <c r="H53" s="49">
        <f t="shared" si="4"/>
        <v>4350</v>
      </c>
      <c r="I53" s="49">
        <f t="shared" si="4"/>
        <v>4350</v>
      </c>
      <c r="J53" s="49">
        <f t="shared" si="4"/>
        <v>4350</v>
      </c>
      <c r="K53" s="49">
        <f t="shared" si="4"/>
        <v>4350</v>
      </c>
      <c r="L53" s="49">
        <f t="shared" si="4"/>
        <v>4350</v>
      </c>
      <c r="M53" s="49">
        <f t="shared" si="4"/>
        <v>4350</v>
      </c>
      <c r="N53" s="49">
        <f t="shared" si="4"/>
        <v>4350</v>
      </c>
      <c r="O53" s="49">
        <f t="shared" si="4"/>
        <v>4350</v>
      </c>
    </row>
    <row r="54" spans="1:15" ht="15.75" thickBot="1"/>
    <row r="55" spans="1:15" ht="15.75" thickBot="1">
      <c r="A55" s="16" t="s">
        <v>55</v>
      </c>
      <c r="C55" s="52">
        <f>C22+C29+C42+C53</f>
        <v>34732.954022083337</v>
      </c>
      <c r="D55" s="53">
        <f t="shared" ref="D55:O55" si="5">D22+D29+D42+D53</f>
        <v>35158.551952158334</v>
      </c>
      <c r="E55" s="53">
        <f t="shared" si="5"/>
        <v>35622.884240792831</v>
      </c>
      <c r="F55" s="53">
        <f t="shared" si="5"/>
        <v>36129.977341220707</v>
      </c>
      <c r="G55" s="53">
        <f t="shared" si="5"/>
        <v>36684.254231304083</v>
      </c>
      <c r="H55" s="53">
        <f t="shared" si="5"/>
        <v>37290.57431082402</v>
      </c>
      <c r="I55" s="53">
        <f t="shared" si="5"/>
        <v>37954.277278707028</v>
      </c>
      <c r="J55" s="53">
        <f t="shared" si="5"/>
        <v>38681.231388572982</v>
      </c>
      <c r="K55" s="53">
        <f t="shared" si="5"/>
        <v>39477.88652081239</v>
      </c>
      <c r="L55" s="53">
        <f t="shared" si="5"/>
        <v>40351.332553207118</v>
      </c>
      <c r="M55" s="53">
        <f t="shared" si="5"/>
        <v>41309.363560295453</v>
      </c>
      <c r="N55" s="53">
        <f t="shared" si="5"/>
        <v>42360.548424688575</v>
      </c>
      <c r="O55" s="54">
        <f t="shared" si="5"/>
        <v>43514.308501853135</v>
      </c>
    </row>
    <row r="58" spans="1:15" ht="18" thickBot="1">
      <c r="A58" s="61" t="s">
        <v>56</v>
      </c>
      <c r="B58" s="61"/>
    </row>
    <row r="59" spans="1:15" ht="15.75" thickTop="1">
      <c r="A59" s="16" t="s">
        <v>15</v>
      </c>
      <c r="B59" s="16"/>
      <c r="C59" s="42">
        <f>C18</f>
        <v>3320.689625</v>
      </c>
      <c r="D59" s="42">
        <f>D18</f>
        <v>6840.6206275000004</v>
      </c>
      <c r="E59" s="42">
        <f t="shared" ref="E59:O59" si="6">E18</f>
        <v>10585.030248649999</v>
      </c>
      <c r="F59" s="42">
        <f t="shared" si="6"/>
        <v>14581.466929578999</v>
      </c>
      <c r="G59" s="42">
        <f t="shared" si="6"/>
        <v>18860.029932358339</v>
      </c>
      <c r="H59" s="42">
        <f t="shared" si="6"/>
        <v>23453.632583022754</v>
      </c>
      <c r="I59" s="42">
        <f t="shared" si="6"/>
        <v>28398.291512456468</v>
      </c>
      <c r="J59" s="42">
        <f t="shared" si="6"/>
        <v>33733.444507988301</v>
      </c>
      <c r="K59" s="42">
        <f t="shared" si="6"/>
        <v>39502.299849301868</v>
      </c>
      <c r="L59" s="42">
        <f t="shared" si="6"/>
        <v>45752.220289126191</v>
      </c>
      <c r="M59" s="42">
        <f t="shared" si="6"/>
        <v>52535.145154737191</v>
      </c>
      <c r="N59" s="42">
        <f t="shared" si="6"/>
        <v>59908.054393441358</v>
      </c>
      <c r="O59" s="42">
        <f t="shared" si="6"/>
        <v>67933.478767086723</v>
      </c>
    </row>
    <row r="60" spans="1:15">
      <c r="A60" s="16"/>
      <c r="B60" s="16"/>
    </row>
    <row r="61" spans="1:15">
      <c r="A61" s="16" t="s">
        <v>57</v>
      </c>
      <c r="B61" s="16"/>
      <c r="C61" s="42">
        <f>C22+C44+C39+C40</f>
        <v>599.62068875</v>
      </c>
      <c r="D61" s="42">
        <f t="shared" ref="D61:O61" si="7">D22+D44+D39+D40</f>
        <v>705.21861882500002</v>
      </c>
      <c r="E61" s="42">
        <f t="shared" si="7"/>
        <v>817.55090745949997</v>
      </c>
      <c r="F61" s="42">
        <f t="shared" si="7"/>
        <v>937.44400788736993</v>
      </c>
      <c r="G61" s="42">
        <f t="shared" si="7"/>
        <v>1065.8008979707502</v>
      </c>
      <c r="H61" s="42">
        <f t="shared" si="7"/>
        <v>1203.6089774906827</v>
      </c>
      <c r="I61" s="42">
        <f t="shared" si="7"/>
        <v>1351.948745373694</v>
      </c>
      <c r="J61" s="42">
        <f t="shared" si="7"/>
        <v>1512.003335239649</v>
      </c>
      <c r="K61" s="42">
        <f t="shared" si="7"/>
        <v>1685.068995479056</v>
      </c>
      <c r="L61" s="42">
        <f t="shared" si="7"/>
        <v>1872.5666086737856</v>
      </c>
      <c r="M61" s="42">
        <f t="shared" si="7"/>
        <v>2076.0543546421159</v>
      </c>
      <c r="N61" s="42">
        <f t="shared" si="7"/>
        <v>2297.2416318032406</v>
      </c>
      <c r="O61" s="42">
        <f t="shared" si="7"/>
        <v>2538.0043630126015</v>
      </c>
    </row>
    <row r="62" spans="1:15">
      <c r="A62" s="16"/>
      <c r="B62" s="16"/>
    </row>
    <row r="63" spans="1:15">
      <c r="A63" s="16" t="s">
        <v>58</v>
      </c>
      <c r="B63" s="16"/>
      <c r="C63" s="42">
        <f>C59-C61</f>
        <v>2721.0689362499998</v>
      </c>
      <c r="D63" s="42">
        <f t="shared" ref="D63:O63" si="8">D59-D61</f>
        <v>6135.4020086750006</v>
      </c>
      <c r="E63" s="42">
        <f>E59-E61</f>
        <v>9767.4793411904993</v>
      </c>
      <c r="F63" s="42">
        <f t="shared" si="8"/>
        <v>13644.022921691629</v>
      </c>
      <c r="G63" s="42">
        <f t="shared" si="8"/>
        <v>17794.229034387587</v>
      </c>
      <c r="H63" s="42">
        <f t="shared" si="8"/>
        <v>22250.023605532071</v>
      </c>
      <c r="I63" s="42">
        <f t="shared" si="8"/>
        <v>27046.342767082773</v>
      </c>
      <c r="J63" s="42">
        <f t="shared" si="8"/>
        <v>32221.441172748651</v>
      </c>
      <c r="K63" s="42">
        <f t="shared" si="8"/>
        <v>37817.23085382281</v>
      </c>
      <c r="L63" s="42">
        <f t="shared" si="8"/>
        <v>43879.653680452408</v>
      </c>
      <c r="M63" s="42">
        <f t="shared" si="8"/>
        <v>50459.090800095073</v>
      </c>
      <c r="N63" s="42">
        <f t="shared" si="8"/>
        <v>57610.812761638117</v>
      </c>
      <c r="O63" s="42">
        <f t="shared" si="8"/>
        <v>65395.474404074121</v>
      </c>
    </row>
    <row r="64" spans="1:15">
      <c r="A64" s="16"/>
      <c r="B64" s="16" t="s">
        <v>61</v>
      </c>
      <c r="C64" s="55">
        <f>C63/C59</f>
        <v>0.81942886675233906</v>
      </c>
      <c r="D64" s="55">
        <f t="shared" ref="D64:O64" si="9">D63/D59</f>
        <v>0.89690721687006758</v>
      </c>
      <c r="E64" s="55">
        <f t="shared" si="9"/>
        <v>0.92276347934255842</v>
      </c>
      <c r="F64" s="55">
        <f t="shared" si="9"/>
        <v>0.93570989719931863</v>
      </c>
      <c r="G64" s="55">
        <f t="shared" si="9"/>
        <v>0.94348890739870206</v>
      </c>
      <c r="H64" s="55">
        <f t="shared" si="9"/>
        <v>0.9486813408016832</v>
      </c>
      <c r="I64" s="55">
        <f t="shared" si="9"/>
        <v>0.95239330701353342</v>
      </c>
      <c r="J64" s="55">
        <f t="shared" si="9"/>
        <v>0.95517791446166733</v>
      </c>
      <c r="K64" s="55">
        <f t="shared" si="9"/>
        <v>0.95734250912206476</v>
      </c>
      <c r="L64" s="55">
        <f t="shared" si="9"/>
        <v>0.95907156861808451</v>
      </c>
      <c r="M64" s="55">
        <f t="shared" si="9"/>
        <v>0.96048256174933366</v>
      </c>
      <c r="N64" s="55">
        <f t="shared" si="9"/>
        <v>0.96165387684406689</v>
      </c>
      <c r="O64" s="55">
        <f t="shared" si="9"/>
        <v>0.96263985874013203</v>
      </c>
    </row>
    <row r="65" spans="1:15">
      <c r="A65" s="16" t="s">
        <v>59</v>
      </c>
      <c r="B65" s="16"/>
      <c r="C65" s="42">
        <f>C29+SUM(C31:C38)+C41+SUM(C45:C52)</f>
        <v>34133.333333333336</v>
      </c>
      <c r="D65" s="42">
        <f t="shared" ref="D65:O65" si="10">D29+SUM(D31:D38)+D41+SUM(D45:D52)</f>
        <v>34453.333333333336</v>
      </c>
      <c r="E65" s="42">
        <f t="shared" si="10"/>
        <v>34805.333333333336</v>
      </c>
      <c r="F65" s="42">
        <f t="shared" si="10"/>
        <v>35192.53333333334</v>
      </c>
      <c r="G65" s="42">
        <f t="shared" si="10"/>
        <v>35618.453333333338</v>
      </c>
      <c r="H65" s="42">
        <f t="shared" si="10"/>
        <v>36086.965333333341</v>
      </c>
      <c r="I65" s="42">
        <f t="shared" si="10"/>
        <v>36602.328533333333</v>
      </c>
      <c r="J65" s="42">
        <f t="shared" si="10"/>
        <v>37169.22805333334</v>
      </c>
      <c r="K65" s="42">
        <f t="shared" si="10"/>
        <v>37792.817525333332</v>
      </c>
      <c r="L65" s="42">
        <f t="shared" si="10"/>
        <v>38478.765944533334</v>
      </c>
      <c r="M65" s="42">
        <f t="shared" si="10"/>
        <v>39233.309205653335</v>
      </c>
      <c r="N65" s="42">
        <f t="shared" si="10"/>
        <v>40063.306792885334</v>
      </c>
      <c r="O65" s="42">
        <f t="shared" si="10"/>
        <v>40976.304138840533</v>
      </c>
    </row>
    <row r="66" spans="1:15">
      <c r="A66" s="16"/>
      <c r="B66" s="16"/>
    </row>
    <row r="67" spans="1:15">
      <c r="A67" s="16" t="s">
        <v>60</v>
      </c>
      <c r="B67" s="16"/>
      <c r="C67" s="42">
        <f>C63-C65</f>
        <v>-31412.264397083338</v>
      </c>
      <c r="D67" s="42">
        <f t="shared" ref="D67:N67" si="11">D63-D65</f>
        <v>-28317.931324658333</v>
      </c>
      <c r="E67" s="42">
        <f>E63-E65</f>
        <v>-25037.853992142838</v>
      </c>
      <c r="F67" s="42">
        <f t="shared" si="11"/>
        <v>-21548.510411641713</v>
      </c>
      <c r="G67" s="42">
        <f t="shared" si="11"/>
        <v>-17824.224298945752</v>
      </c>
      <c r="H67" s="42">
        <f t="shared" si="11"/>
        <v>-13836.94172780127</v>
      </c>
      <c r="I67" s="42">
        <f t="shared" si="11"/>
        <v>-9555.9857662505601</v>
      </c>
      <c r="J67" s="42">
        <f t="shared" si="11"/>
        <v>-4947.7868805846883</v>
      </c>
      <c r="K67" s="42">
        <f t="shared" si="11"/>
        <v>24.413328489477863</v>
      </c>
      <c r="L67" s="42">
        <f t="shared" si="11"/>
        <v>5400.8877359190737</v>
      </c>
      <c r="M67" s="42">
        <f t="shared" si="11"/>
        <v>11225.781594441738</v>
      </c>
      <c r="N67" s="42">
        <f t="shared" si="11"/>
        <v>17547.505968752783</v>
      </c>
      <c r="O67" s="42">
        <f>O63-O65</f>
        <v>24419.170265233588</v>
      </c>
    </row>
    <row r="68" spans="1:15">
      <c r="A68" s="16"/>
      <c r="B68" s="16" t="s">
        <v>61</v>
      </c>
      <c r="C68" s="55">
        <f>C67/C59</f>
        <v>-9.4595604962879776</v>
      </c>
      <c r="D68" s="55">
        <f t="shared" ref="D68:O68" si="12">D67/D59</f>
        <v>-4.139672826003145</v>
      </c>
      <c r="E68" s="55">
        <f t="shared" si="12"/>
        <v>-2.3654022146357243</v>
      </c>
      <c r="F68" s="55">
        <f t="shared" si="12"/>
        <v>-1.4778012744334954</v>
      </c>
      <c r="G68" s="55">
        <f t="shared" si="12"/>
        <v>-0.94507932187130606</v>
      </c>
      <c r="H68" s="55">
        <f t="shared" si="12"/>
        <v>-0.58997009008392742</v>
      </c>
      <c r="I68" s="55">
        <f t="shared" si="12"/>
        <v>-0.33649861513883594</v>
      </c>
      <c r="J68" s="55">
        <f t="shared" si="12"/>
        <v>-0.14667304073893253</v>
      </c>
      <c r="K68" s="55">
        <f t="shared" si="12"/>
        <v>6.1802296531120388E-4</v>
      </c>
      <c r="L68" s="55">
        <f t="shared" si="12"/>
        <v>0.11804646204684166</v>
      </c>
      <c r="M68" s="55">
        <f t="shared" si="12"/>
        <v>0.21368136628113016</v>
      </c>
      <c r="N68" s="55">
        <f t="shared" si="12"/>
        <v>0.29290729178936342</v>
      </c>
      <c r="O68" s="55">
        <f t="shared" si="12"/>
        <v>0.35945708520177388</v>
      </c>
    </row>
    <row r="70" spans="1:15">
      <c r="A70" s="16" t="s">
        <v>146</v>
      </c>
      <c r="B70" s="16"/>
      <c r="C70" s="42">
        <f>(C67)</f>
        <v>-31412.264397083338</v>
      </c>
      <c r="D70" s="42">
        <f>(C70+D67)</f>
        <v>-59730.195721741671</v>
      </c>
      <c r="E70" s="42">
        <f t="shared" ref="E70:O70" si="13">(D70+E67)</f>
        <v>-84768.049713884509</v>
      </c>
      <c r="F70" s="42">
        <f t="shared" si="13"/>
        <v>-106316.56012552622</v>
      </c>
      <c r="G70" s="42">
        <f t="shared" si="13"/>
        <v>-124140.78442447196</v>
      </c>
      <c r="H70" s="42">
        <f t="shared" si="13"/>
        <v>-137977.72615227324</v>
      </c>
      <c r="I70" s="42">
        <f t="shared" si="13"/>
        <v>-147533.7119185238</v>
      </c>
      <c r="J70" s="42">
        <f t="shared" si="13"/>
        <v>-152481.49879910849</v>
      </c>
      <c r="K70" s="42">
        <f t="shared" si="13"/>
        <v>-152457.08547061903</v>
      </c>
      <c r="L70" s="42">
        <f t="shared" si="13"/>
        <v>-147056.19773469996</v>
      </c>
      <c r="M70" s="42">
        <f t="shared" si="13"/>
        <v>-135830.41614025822</v>
      </c>
      <c r="N70" s="42">
        <f t="shared" si="13"/>
        <v>-118282.91017150544</v>
      </c>
      <c r="O70" s="42">
        <f t="shared" si="13"/>
        <v>-93863.739906271861</v>
      </c>
    </row>
    <row r="71" spans="1:15">
      <c r="A71" s="16"/>
      <c r="B71" s="16" t="s">
        <v>61</v>
      </c>
      <c r="C71" s="57">
        <f>(C70/C59)</f>
        <v>-9.4595604962879776</v>
      </c>
      <c r="D71" s="57">
        <f t="shared" ref="D71:O71" si="14">(D70/D59)</f>
        <v>-8.7316924843953672</v>
      </c>
      <c r="E71" s="57">
        <f t="shared" si="14"/>
        <v>-8.0082954628018861</v>
      </c>
      <c r="F71" s="57">
        <f t="shared" si="14"/>
        <v>-7.291211552238237</v>
      </c>
      <c r="G71" s="57">
        <f t="shared" si="14"/>
        <v>-6.5822156629498449</v>
      </c>
      <c r="H71" s="57">
        <f t="shared" si="14"/>
        <v>-5.8830002415979852</v>
      </c>
      <c r="I71" s="57">
        <f t="shared" si="14"/>
        <v>-5.1951615418065007</v>
      </c>
      <c r="J71" s="57">
        <f t="shared" si="14"/>
        <v>-4.5201876364271039</v>
      </c>
      <c r="K71" s="57">
        <f t="shared" si="14"/>
        <v>-3.8594483372418993</v>
      </c>
      <c r="L71" s="57">
        <f t="shared" si="14"/>
        <v>-3.214187132458147</v>
      </c>
      <c r="M71" s="57">
        <f t="shared" si="14"/>
        <v>-2.585515196354419</v>
      </c>
      <c r="N71" s="57">
        <f t="shared" si="14"/>
        <v>-1.9744074710671105</v>
      </c>
      <c r="O71" s="57">
        <f t="shared" si="14"/>
        <v>-1.3817007697793353</v>
      </c>
    </row>
  </sheetData>
  <mergeCells count="5">
    <mergeCell ref="A4:B4"/>
    <mergeCell ref="A17:B17"/>
    <mergeCell ref="A21:B21"/>
    <mergeCell ref="A58:B58"/>
    <mergeCell ref="A1:B1"/>
  </mergeCells>
  <conditionalFormatting sqref="A1:XFD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71"/>
  <sheetViews>
    <sheetView showGridLines="0" workbookViewId="0">
      <pane xSplit="2" ySplit="2" topLeftCell="C58" activePane="bottomRight" state="frozen"/>
      <selection pane="topRight" activeCell="D1" sqref="D1"/>
      <selection pane="bottomLeft" activeCell="A4" sqref="A4"/>
      <selection pane="bottomRight" activeCell="A70" sqref="A70:O71"/>
    </sheetView>
  </sheetViews>
  <sheetFormatPr defaultColWidth="9.7109375" defaultRowHeight="15"/>
  <cols>
    <col min="1" max="1" width="20" style="38" bestFit="1" customWidth="1"/>
    <col min="2" max="2" width="19.28515625" style="38" bestFit="1" customWidth="1"/>
    <col min="3" max="6" width="8.28515625" style="38" bestFit="1" customWidth="1"/>
    <col min="7" max="12" width="7.5703125" style="38" bestFit="1" customWidth="1"/>
    <col min="13" max="15" width="8.5703125" style="38" bestFit="1" customWidth="1"/>
    <col min="16" max="16384" width="9.7109375" style="38"/>
  </cols>
  <sheetData>
    <row r="1" spans="1:16" ht="20.25" thickBot="1">
      <c r="A1" s="62" t="s">
        <v>43</v>
      </c>
      <c r="B1" s="62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5.75" thickTop="1">
      <c r="A2" s="16" t="s">
        <v>44</v>
      </c>
      <c r="B2" s="16"/>
      <c r="C2" s="38">
        <v>0</v>
      </c>
      <c r="D2" s="38">
        <v>1</v>
      </c>
      <c r="E2" s="38">
        <v>2</v>
      </c>
      <c r="F2" s="38">
        <v>3</v>
      </c>
      <c r="G2" s="38">
        <v>4</v>
      </c>
      <c r="H2" s="38">
        <v>5</v>
      </c>
      <c r="I2" s="38">
        <v>6</v>
      </c>
      <c r="J2" s="38">
        <v>7</v>
      </c>
      <c r="K2" s="38">
        <v>8</v>
      </c>
      <c r="L2" s="38">
        <v>9</v>
      </c>
      <c r="M2" s="38">
        <v>10</v>
      </c>
      <c r="N2" s="38">
        <v>11</v>
      </c>
      <c r="O2" s="38">
        <v>12</v>
      </c>
    </row>
    <row r="3" spans="1:16">
      <c r="A3" s="16"/>
      <c r="B3" s="16"/>
    </row>
    <row r="4" spans="1:16" ht="18" thickBot="1">
      <c r="A4" s="61" t="s">
        <v>45</v>
      </c>
      <c r="B4" s="61"/>
    </row>
    <row r="5" spans="1:16" ht="15.75" thickTop="1">
      <c r="A5" s="16" t="s">
        <v>46</v>
      </c>
      <c r="C5" s="46">
        <v>0</v>
      </c>
      <c r="D5" s="46">
        <f>C14</f>
        <v>142</v>
      </c>
      <c r="E5" s="46">
        <f t="shared" ref="E5:O5" si="0">D14</f>
        <v>299.62</v>
      </c>
      <c r="F5" s="46">
        <f t="shared" si="0"/>
        <v>475.43020000000001</v>
      </c>
      <c r="G5" s="46">
        <f t="shared" si="0"/>
        <v>672.37724200000002</v>
      </c>
      <c r="H5" s="46">
        <f t="shared" si="0"/>
        <v>893.84103981999999</v>
      </c>
      <c r="I5" s="46">
        <f t="shared" si="0"/>
        <v>1143.7001188522001</v>
      </c>
      <c r="J5" s="46">
        <f t="shared" si="0"/>
        <v>1426.4067428168623</v>
      </c>
      <c r="K5" s="46">
        <f t="shared" si="0"/>
        <v>1747.0732961307504</v>
      </c>
      <c r="L5" s="46">
        <f t="shared" si="0"/>
        <v>2111.5716107660674</v>
      </c>
      <c r="M5" s="46">
        <f t="shared" si="0"/>
        <v>2526.6471797880536</v>
      </c>
      <c r="N5" s="46">
        <f t="shared" si="0"/>
        <v>3000.0504910670547</v>
      </c>
      <c r="O5" s="46">
        <f t="shared" si="0"/>
        <v>3540.688049665474</v>
      </c>
    </row>
    <row r="6" spans="1:16">
      <c r="A6" s="16" t="s">
        <v>47</v>
      </c>
      <c r="B6" s="16"/>
    </row>
    <row r="7" spans="1:16">
      <c r="A7" s="16"/>
      <c r="B7" s="16" t="s">
        <v>1</v>
      </c>
      <c r="C7" s="38">
        <f>'Assump Good'!D5*'Assump Good'!E5</f>
        <v>0</v>
      </c>
      <c r="D7" s="46">
        <f>C7+(C7*'Assump Good'!$F5)</f>
        <v>0</v>
      </c>
      <c r="E7" s="46">
        <f>D7+(D7*'Assump Good'!$F5)</f>
        <v>0</v>
      </c>
      <c r="F7" s="46">
        <f>E7+(E7*'Assump Good'!$F5)</f>
        <v>0</v>
      </c>
      <c r="G7" s="46">
        <f>F7+(F7*'Assump Good'!$F5)</f>
        <v>0</v>
      </c>
      <c r="H7" s="46">
        <f>G7+(G7*'Assump Good'!$F5)</f>
        <v>0</v>
      </c>
      <c r="I7" s="46">
        <f>H7+(H7*'Assump Good'!$F5)</f>
        <v>0</v>
      </c>
      <c r="J7" s="46">
        <f>I7+(I7*'Assump Good'!$F5)</f>
        <v>0</v>
      </c>
      <c r="K7" s="46">
        <f>J7+(J7*'Assump Good'!$F5)</f>
        <v>0</v>
      </c>
      <c r="L7" s="46">
        <f>K7+(K7*'Assump Good'!$F5)</f>
        <v>0</v>
      </c>
      <c r="M7" s="46">
        <f>L7+(L7*'Assump Good'!$F5)</f>
        <v>0</v>
      </c>
      <c r="N7" s="46">
        <f>M7+(M7*'Assump Good'!$F5)</f>
        <v>0</v>
      </c>
      <c r="O7" s="46">
        <f>N7+(N7*'Assump Good'!$F5)</f>
        <v>0</v>
      </c>
    </row>
    <row r="8" spans="1:16">
      <c r="A8" s="16"/>
      <c r="B8" s="16" t="s">
        <v>2</v>
      </c>
      <c r="C8" s="38">
        <f>'Assump Good'!D6*'Assump Good'!E6</f>
        <v>60</v>
      </c>
      <c r="D8" s="46">
        <f>C8+(C8*'Assump Good'!$F6)</f>
        <v>69</v>
      </c>
      <c r="E8" s="46">
        <f>D8+(D8*'Assump Good'!$F6)</f>
        <v>79.349999999999994</v>
      </c>
      <c r="F8" s="46">
        <f>E8+(E8*'Assump Good'!$F6)</f>
        <v>91.252499999999998</v>
      </c>
      <c r="G8" s="46">
        <f>F8+(F8*'Assump Good'!$F6)</f>
        <v>104.940375</v>
      </c>
      <c r="H8" s="46">
        <f>G8+(G8*'Assump Good'!$F6)</f>
        <v>120.68143125</v>
      </c>
      <c r="I8" s="46">
        <f>H8+(H8*'Assump Good'!$F6)</f>
        <v>138.78364593750001</v>
      </c>
      <c r="J8" s="46">
        <f>I8+(I8*'Assump Good'!$F6)</f>
        <v>159.60119282812502</v>
      </c>
      <c r="K8" s="46">
        <f>J8+(J8*'Assump Good'!$F6)</f>
        <v>183.54137175234376</v>
      </c>
      <c r="L8" s="46">
        <f>K8+(K8*'Assump Good'!$F6)</f>
        <v>211.07257751519532</v>
      </c>
      <c r="M8" s="46">
        <f>L8+(L8*'Assump Good'!$F6)</f>
        <v>242.73346414247462</v>
      </c>
      <c r="N8" s="46">
        <f>M8+(M8*'Assump Good'!$F6)</f>
        <v>279.14348376384578</v>
      </c>
      <c r="O8" s="46">
        <f>N8+(N8*'Assump Good'!$F6)</f>
        <v>321.01500632842266</v>
      </c>
    </row>
    <row r="9" spans="1:16">
      <c r="A9" s="16"/>
      <c r="B9" s="16" t="s">
        <v>10</v>
      </c>
      <c r="C9" s="38">
        <f>'Assump Good'!D7*'Assump Good'!E7</f>
        <v>20</v>
      </c>
      <c r="D9" s="46">
        <f>C9+(C9*'Assump Good'!$F7)</f>
        <v>23</v>
      </c>
      <c r="E9" s="46">
        <f>D9+(D9*'Assump Good'!$F7)</f>
        <v>26.45</v>
      </c>
      <c r="F9" s="46">
        <f>E9+(E9*'Assump Good'!$F7)</f>
        <v>30.4175</v>
      </c>
      <c r="G9" s="46">
        <f>F9+(F9*'Assump Good'!$F7)</f>
        <v>34.980125000000001</v>
      </c>
      <c r="H9" s="46">
        <f>G9+(G9*'Assump Good'!$F7)</f>
        <v>40.227143750000003</v>
      </c>
      <c r="I9" s="46">
        <f>H9+(H9*'Assump Good'!$F7)</f>
        <v>46.261215312500006</v>
      </c>
      <c r="J9" s="46">
        <f>I9+(I9*'Assump Good'!$F7)</f>
        <v>53.20039760937501</v>
      </c>
      <c r="K9" s="46">
        <f>J9+(J9*'Assump Good'!$F7)</f>
        <v>61.180457250781259</v>
      </c>
      <c r="L9" s="46">
        <f>K9+(K9*'Assump Good'!$F7)</f>
        <v>70.357525838398445</v>
      </c>
      <c r="M9" s="46">
        <f>L9+(L9*'Assump Good'!$F7)</f>
        <v>80.911154714158215</v>
      </c>
      <c r="N9" s="46">
        <f>M9+(M9*'Assump Good'!$F7)</f>
        <v>93.04782792128195</v>
      </c>
      <c r="O9" s="46">
        <f>N9+(N9*'Assump Good'!$F7)</f>
        <v>107.00500210947425</v>
      </c>
    </row>
    <row r="10" spans="1:16">
      <c r="A10" s="16"/>
      <c r="B10" s="16" t="s">
        <v>3</v>
      </c>
      <c r="C10" s="38">
        <f>'Assump Good'!D8*'Assump Good'!E8</f>
        <v>35</v>
      </c>
      <c r="D10" s="46">
        <f>C10+(C10*'Assump Good'!$F8)</f>
        <v>40.25</v>
      </c>
      <c r="E10" s="46">
        <f>D10+(D10*'Assump Good'!$F8)</f>
        <v>46.287500000000001</v>
      </c>
      <c r="F10" s="46">
        <f>E10+(E10*'Assump Good'!$F8)</f>
        <v>53.230625000000003</v>
      </c>
      <c r="G10" s="46">
        <f>F10+(F10*'Assump Good'!$F8)</f>
        <v>61.215218750000005</v>
      </c>
      <c r="H10" s="46">
        <f>G10+(G10*'Assump Good'!$F8)</f>
        <v>70.397501562500011</v>
      </c>
      <c r="I10" s="46">
        <f>H10+(H10*'Assump Good'!$F8)</f>
        <v>80.957126796875016</v>
      </c>
      <c r="J10" s="46">
        <f>I10+(I10*'Assump Good'!$F8)</f>
        <v>93.100695816406272</v>
      </c>
      <c r="K10" s="46">
        <f>J10+(J10*'Assump Good'!$F8)</f>
        <v>107.06580018886721</v>
      </c>
      <c r="L10" s="46">
        <f>K10+(K10*'Assump Good'!$F8)</f>
        <v>123.1256702171973</v>
      </c>
      <c r="M10" s="46">
        <f>L10+(L10*'Assump Good'!$F8)</f>
        <v>141.5945207497769</v>
      </c>
      <c r="N10" s="46">
        <f>M10+(M10*'Assump Good'!$F8)</f>
        <v>162.83369886224344</v>
      </c>
      <c r="O10" s="46">
        <f>N10+(N10*'Assump Good'!$F8)</f>
        <v>187.25875369157995</v>
      </c>
    </row>
    <row r="11" spans="1:16">
      <c r="A11" s="16"/>
      <c r="B11" s="16" t="s">
        <v>4</v>
      </c>
      <c r="C11" s="38">
        <f>'Assump Good'!D9*'Assump Good'!E9</f>
        <v>27</v>
      </c>
      <c r="D11" s="46">
        <f>C11+(C11*'Assump Good'!$F9)</f>
        <v>31.05</v>
      </c>
      <c r="E11" s="46">
        <f>D11+(D11*'Assump Good'!$F9)</f>
        <v>35.707500000000003</v>
      </c>
      <c r="F11" s="46">
        <f>E11+(E11*'Assump Good'!$F9)</f>
        <v>41.063625000000002</v>
      </c>
      <c r="G11" s="46">
        <f>F11+(F11*'Assump Good'!$F9)</f>
        <v>47.223168749999999</v>
      </c>
      <c r="H11" s="46">
        <f>G11+(G11*'Assump Good'!$F9)</f>
        <v>54.306644062499998</v>
      </c>
      <c r="I11" s="46">
        <f>H11+(H11*'Assump Good'!$F9)</f>
        <v>62.452640671874995</v>
      </c>
      <c r="J11" s="46">
        <f>I11+(I11*'Assump Good'!$F9)</f>
        <v>71.82053677265624</v>
      </c>
      <c r="K11" s="46">
        <f>J11+(J11*'Assump Good'!$F9)</f>
        <v>82.593617288554668</v>
      </c>
      <c r="L11" s="46">
        <f>K11+(K11*'Assump Good'!$F9)</f>
        <v>94.982659881837861</v>
      </c>
      <c r="M11" s="46">
        <f>L11+(L11*'Assump Good'!$F9)</f>
        <v>109.23005886411354</v>
      </c>
      <c r="N11" s="46">
        <f>M11+(M11*'Assump Good'!$F9)</f>
        <v>125.61456769373058</v>
      </c>
      <c r="O11" s="46">
        <f>N11+(N11*'Assump Good'!$F9)</f>
        <v>144.45675284779017</v>
      </c>
    </row>
    <row r="12" spans="1:16">
      <c r="A12" s="16"/>
      <c r="B12" s="16" t="s">
        <v>11</v>
      </c>
      <c r="C12" s="38">
        <v>0</v>
      </c>
      <c r="D12" s="46">
        <f>C14*'Assump Good'!$C12*'Assump Good'!$D12</f>
        <v>1.4200000000000002</v>
      </c>
      <c r="E12" s="46">
        <f>D14*'Assump Good'!$C12*'Assump Good'!$D12</f>
        <v>2.9962000000000004</v>
      </c>
      <c r="F12" s="46">
        <f>E14*'Assump Good'!$C12*'Assump Good'!$D12</f>
        <v>4.7543020000000009</v>
      </c>
      <c r="G12" s="46">
        <f>F14*'Assump Good'!$C12*'Assump Good'!$D12</f>
        <v>6.7237724200000004</v>
      </c>
      <c r="H12" s="46">
        <f>G14*'Assump Good'!$C12*'Assump Good'!$D12</f>
        <v>8.9384103982000003</v>
      </c>
      <c r="I12" s="46">
        <f>H14*'Assump Good'!$C12*'Assump Good'!$D12</f>
        <v>11.437001188522004</v>
      </c>
      <c r="J12" s="46">
        <f>I14*'Assump Good'!$C12*'Assump Good'!$D12</f>
        <v>14.264067428168625</v>
      </c>
      <c r="K12" s="46">
        <f>J14*'Assump Good'!$C12*'Assump Good'!$D12</f>
        <v>17.470732961307505</v>
      </c>
      <c r="L12" s="46">
        <f>K14*'Assump Good'!$C12*'Assump Good'!$D12</f>
        <v>21.115716107660674</v>
      </c>
      <c r="M12" s="46">
        <f>L14*'Assump Good'!$C12*'Assump Good'!$D12</f>
        <v>25.266471797880538</v>
      </c>
      <c r="N12" s="46">
        <f>M14*'Assump Good'!$C12*'Assump Good'!$D12</f>
        <v>30.00050491067055</v>
      </c>
      <c r="O12" s="46">
        <f>N14*'Assump Good'!$C12*'Assump Good'!$D12</f>
        <v>35.406880496654743</v>
      </c>
    </row>
    <row r="13" spans="1:16">
      <c r="A13" s="16" t="s">
        <v>9</v>
      </c>
      <c r="B13" s="16"/>
      <c r="C13" s="38">
        <v>0</v>
      </c>
      <c r="D13" s="46">
        <f>C14*'Assump Good'!$C14</f>
        <v>7.1000000000000005</v>
      </c>
      <c r="E13" s="46">
        <f>D14*'Assump Good'!$C14</f>
        <v>14.981000000000002</v>
      </c>
      <c r="F13" s="46">
        <f>E14*'Assump Good'!$C14</f>
        <v>23.771510000000003</v>
      </c>
      <c r="G13" s="46">
        <f>F14*'Assump Good'!$C14</f>
        <v>33.618862100000001</v>
      </c>
      <c r="H13" s="46">
        <f>G14*'Assump Good'!$C14</f>
        <v>44.692051991</v>
      </c>
      <c r="I13" s="46">
        <f>H14*'Assump Good'!$C14</f>
        <v>57.185005942610012</v>
      </c>
      <c r="J13" s="46">
        <f>I14*'Assump Good'!$C14</f>
        <v>71.320337140843122</v>
      </c>
      <c r="K13" s="46">
        <f>J14*'Assump Good'!$C14</f>
        <v>87.353664806537523</v>
      </c>
      <c r="L13" s="46">
        <f>K14*'Assump Good'!$C14</f>
        <v>105.57858053830337</v>
      </c>
      <c r="M13" s="46">
        <f>L14*'Assump Good'!$C14</f>
        <v>126.33235898940268</v>
      </c>
      <c r="N13" s="46">
        <f>M14*'Assump Good'!$C14</f>
        <v>150.00252455335274</v>
      </c>
      <c r="O13" s="46">
        <f>N14*'Assump Good'!$C14</f>
        <v>177.03440248327371</v>
      </c>
    </row>
    <row r="14" spans="1:16">
      <c r="A14" s="16" t="s">
        <v>48</v>
      </c>
      <c r="B14" s="16"/>
      <c r="C14" s="46">
        <f>C5+SUM(C7:C12)-C13</f>
        <v>142</v>
      </c>
      <c r="D14" s="46">
        <f t="shared" ref="D14:O14" si="1">D5+SUM(D7:D12)-D13</f>
        <v>299.62</v>
      </c>
      <c r="E14" s="46">
        <f t="shared" si="1"/>
        <v>475.43020000000001</v>
      </c>
      <c r="F14" s="46">
        <f t="shared" si="1"/>
        <v>672.37724200000002</v>
      </c>
      <c r="G14" s="46">
        <f t="shared" si="1"/>
        <v>893.84103981999999</v>
      </c>
      <c r="H14" s="46">
        <f t="shared" si="1"/>
        <v>1143.7001188522001</v>
      </c>
      <c r="I14" s="46">
        <f t="shared" si="1"/>
        <v>1426.4067428168623</v>
      </c>
      <c r="J14" s="46">
        <f t="shared" si="1"/>
        <v>1747.0732961307504</v>
      </c>
      <c r="K14" s="46">
        <f t="shared" si="1"/>
        <v>2111.5716107660674</v>
      </c>
      <c r="L14" s="46">
        <f t="shared" si="1"/>
        <v>2526.6471797880536</v>
      </c>
      <c r="M14" s="46">
        <f t="shared" si="1"/>
        <v>3000.0504910670547</v>
      </c>
      <c r="N14" s="46">
        <f t="shared" si="1"/>
        <v>3540.688049665474</v>
      </c>
      <c r="O14" s="46">
        <f t="shared" si="1"/>
        <v>4158.7960426561222</v>
      </c>
    </row>
    <row r="15" spans="1:16">
      <c r="A15" s="16"/>
      <c r="B15" s="16"/>
    </row>
    <row r="16" spans="1:16">
      <c r="A16" s="16"/>
      <c r="B16" s="16"/>
    </row>
    <row r="17" spans="1:15" ht="18" thickBot="1">
      <c r="A17" s="61" t="s">
        <v>15</v>
      </c>
      <c r="B17" s="61"/>
    </row>
    <row r="18" spans="1:15" ht="15.75" thickTop="1">
      <c r="A18" s="16" t="s">
        <v>15</v>
      </c>
      <c r="B18" s="16"/>
      <c r="C18" s="42">
        <f>C14*SUM('Assump Good'!$D19*'Assump Good'!$E19,'Assump Good'!$D20*'Assump Good'!$E20)</f>
        <v>3996.0841249999999</v>
      </c>
      <c r="D18" s="42">
        <f>D14*SUM('Assump Good'!$D19*'Assump Good'!$E19,'Assump Good'!$D20*'Assump Good'!$E20)</f>
        <v>8431.7375037500005</v>
      </c>
      <c r="E18" s="42">
        <f>E14*SUM('Assump Good'!$D19*'Assump Good'!$E19,'Assump Good'!$D20*'Assump Good'!$E20)</f>
        <v>13379.2892589125</v>
      </c>
      <c r="F18" s="42">
        <f>F14*SUM('Assump Good'!$D19*'Assump Good'!$E19,'Assump Good'!$D20*'Assump Good'!$E20)</f>
        <v>18921.662132165373</v>
      </c>
      <c r="G18" s="42">
        <f>G14*SUM('Assump Good'!$D19*'Assump Good'!$E19,'Assump Good'!$D20*'Assump Good'!$E20)</f>
        <v>25153.97175702954</v>
      </c>
      <c r="H18" s="42">
        <f>H14*SUM('Assump Good'!$D19*'Assump Good'!$E19,'Assump Good'!$D20*'Assump Good'!$E20)</f>
        <v>32185.365413421761</v>
      </c>
      <c r="I18" s="42">
        <f>I14*SUM('Assump Good'!$D19*'Assump Good'!$E19,'Assump Good'!$D20*'Assump Good'!$E20)</f>
        <v>40141.136202559304</v>
      </c>
      <c r="J18" s="42">
        <f>J14*SUM('Assump Good'!$D19*'Assump Good'!$E19,'Assump Good'!$D20*'Assump Good'!$E20)</f>
        <v>49165.153970982501</v>
      </c>
      <c r="K18" s="42">
        <f>K14*SUM('Assump Good'!$D19*'Assump Good'!$E19,'Assump Good'!$D20*'Assump Good'!$E20)</f>
        <v>59422.660511147609</v>
      </c>
      <c r="L18" s="42">
        <f>L14*SUM('Assump Good'!$D19*'Assump Good'!$E19,'Assump Good'!$D20*'Assump Good'!$E20)</f>
        <v>71103.483694556766</v>
      </c>
      <c r="M18" s="42">
        <f>M14*SUM('Assump Good'!$D19*'Assump Good'!$E19,'Assump Good'!$D20*'Assump Good'!$E20)</f>
        <v>84425.733391207832</v>
      </c>
      <c r="N18" s="42">
        <f>N14*SUM('Assump Good'!$D19*'Assump Good'!$E19,'Assump Good'!$D20*'Assump Good'!$E20)</f>
        <v>99640.05145665782</v>
      </c>
      <c r="O18" s="42">
        <f>O14*SUM('Assump Good'!$D19*'Assump Good'!$E19,'Assump Good'!$D20*'Assump Good'!$E20)</f>
        <v>117034.49890965459</v>
      </c>
    </row>
    <row r="19" spans="1:15">
      <c r="A19" s="16"/>
      <c r="B19" s="16"/>
    </row>
    <row r="20" spans="1:15">
      <c r="A20" s="16"/>
      <c r="B20" s="16"/>
    </row>
    <row r="21" spans="1:15" ht="18" thickBot="1">
      <c r="A21" s="61" t="s">
        <v>21</v>
      </c>
      <c r="B21" s="61"/>
    </row>
    <row r="22" spans="1:15" ht="15.75" thickTop="1">
      <c r="A22" s="16" t="s">
        <v>41</v>
      </c>
      <c r="B22" s="16"/>
      <c r="C22" s="42">
        <f>C18*'Assump Good'!$C22</f>
        <v>119.88252374999999</v>
      </c>
      <c r="D22" s="42">
        <f>D18*'Assump Good'!$C22</f>
        <v>252.9521251125</v>
      </c>
      <c r="E22" s="42">
        <f>E18*'Assump Good'!$C22</f>
        <v>401.378677767375</v>
      </c>
      <c r="F22" s="42">
        <f>F18*'Assump Good'!$C22</f>
        <v>567.64986396496113</v>
      </c>
      <c r="G22" s="42">
        <f>G18*'Assump Good'!$C22</f>
        <v>754.61915271088617</v>
      </c>
      <c r="H22" s="42">
        <f>H18*'Assump Good'!$C22</f>
        <v>965.56096240265276</v>
      </c>
      <c r="I22" s="42">
        <f>I18*'Assump Good'!$C22</f>
        <v>1204.234086076779</v>
      </c>
      <c r="J22" s="42">
        <f>J18*'Assump Good'!$C22</f>
        <v>1474.9546191294751</v>
      </c>
      <c r="K22" s="42">
        <f>K18*'Assump Good'!$C22</f>
        <v>1782.6798153344282</v>
      </c>
      <c r="L22" s="42">
        <f>L18*'Assump Good'!$C22</f>
        <v>2133.104510836703</v>
      </c>
      <c r="M22" s="42">
        <f>M18*'Assump Good'!$C22</f>
        <v>2532.7720017362349</v>
      </c>
      <c r="N22" s="42">
        <f>N18*'Assump Good'!$C22</f>
        <v>2989.2015436997344</v>
      </c>
      <c r="O22" s="42">
        <f>O18*'Assump Good'!$C22</f>
        <v>3511.0349672896377</v>
      </c>
    </row>
    <row r="23" spans="1:15">
      <c r="A23" s="16" t="s">
        <v>49</v>
      </c>
      <c r="B23" s="16"/>
    </row>
    <row r="24" spans="1:15">
      <c r="A24" s="16"/>
      <c r="B24" s="16" t="s">
        <v>1</v>
      </c>
      <c r="C24" s="47">
        <f>'Assump Good'!C5</f>
        <v>0</v>
      </c>
      <c r="D24" s="47">
        <f>C24+C24*'Assump Good'!$F5</f>
        <v>0</v>
      </c>
      <c r="E24" s="47">
        <f>D24+D24*'Assump Good'!$F5</f>
        <v>0</v>
      </c>
      <c r="F24" s="47">
        <f>E24+E24*'Assump Good'!$F5</f>
        <v>0</v>
      </c>
      <c r="G24" s="47">
        <f>F24+F24*'Assump Good'!$F5</f>
        <v>0</v>
      </c>
      <c r="H24" s="47">
        <f>G24+G24*'Assump Good'!$F5</f>
        <v>0</v>
      </c>
      <c r="I24" s="47">
        <f>H24+H24*'Assump Good'!$F5</f>
        <v>0</v>
      </c>
      <c r="J24" s="47">
        <f>I24+I24*'Assump Good'!$F5</f>
        <v>0</v>
      </c>
      <c r="K24" s="47">
        <f>J24+J24*'Assump Good'!$F5</f>
        <v>0</v>
      </c>
      <c r="L24" s="47">
        <f>K24+K24*'Assump Good'!$F5</f>
        <v>0</v>
      </c>
      <c r="M24" s="47">
        <f>L24+L24*'Assump Good'!$F5</f>
        <v>0</v>
      </c>
      <c r="N24" s="47">
        <f>M24+M24*'Assump Good'!$F5</f>
        <v>0</v>
      </c>
      <c r="O24" s="47">
        <f>N24+N24*'Assump Good'!$F5</f>
        <v>0</v>
      </c>
    </row>
    <row r="25" spans="1:15">
      <c r="A25" s="16"/>
      <c r="B25" s="16" t="s">
        <v>2</v>
      </c>
      <c r="C25" s="42">
        <f>'Assump Good'!C6</f>
        <v>1000</v>
      </c>
      <c r="D25" s="42">
        <f>C25+C25*'Assump Good'!$F6</f>
        <v>1150</v>
      </c>
      <c r="E25" s="42">
        <f>D25+D25*'Assump Good'!$F6</f>
        <v>1322.5</v>
      </c>
      <c r="F25" s="42">
        <f>E25+E25*'Assump Good'!$F6</f>
        <v>1520.875</v>
      </c>
      <c r="G25" s="42">
        <f>F25+F25*'Assump Good'!$F6</f>
        <v>1749.0062499999999</v>
      </c>
      <c r="H25" s="42">
        <f>G25+G25*'Assump Good'!$F6</f>
        <v>2011.3571874999998</v>
      </c>
      <c r="I25" s="42">
        <f>H25+H25*'Assump Good'!$F6</f>
        <v>2313.0607656249999</v>
      </c>
      <c r="J25" s="42">
        <f>I25+I25*'Assump Good'!$F6</f>
        <v>2660.0198804687498</v>
      </c>
      <c r="K25" s="42">
        <f>J25+J25*'Assump Good'!$F6</f>
        <v>3059.0228625390623</v>
      </c>
      <c r="L25" s="42">
        <f>K25+K25*'Assump Good'!$F6</f>
        <v>3517.8762919199216</v>
      </c>
      <c r="M25" s="42">
        <f>L25+L25*'Assump Good'!$F6</f>
        <v>4045.5577357079101</v>
      </c>
      <c r="N25" s="42">
        <f>M25+M25*'Assump Good'!$F6</f>
        <v>4652.3913960640966</v>
      </c>
      <c r="O25" s="42">
        <f>N25+N25*'Assump Good'!$F6</f>
        <v>5350.2501054737113</v>
      </c>
    </row>
    <row r="26" spans="1:15">
      <c r="A26" s="16"/>
      <c r="B26" s="16" t="s">
        <v>10</v>
      </c>
      <c r="C26" s="42">
        <f>'Assump Good'!C7</f>
        <v>200</v>
      </c>
      <c r="D26" s="42">
        <f>C26+C26*'Assump Good'!$F7</f>
        <v>230</v>
      </c>
      <c r="E26" s="42">
        <f>D26+D26*'Assump Good'!$F7</f>
        <v>264.5</v>
      </c>
      <c r="F26" s="42">
        <f>E26+E26*'Assump Good'!$F7</f>
        <v>304.17500000000001</v>
      </c>
      <c r="G26" s="42">
        <f>F26+F26*'Assump Good'!$F7</f>
        <v>349.80124999999998</v>
      </c>
      <c r="H26" s="42">
        <f>G26+G26*'Assump Good'!$F7</f>
        <v>402.27143749999999</v>
      </c>
      <c r="I26" s="42">
        <f>H26+H26*'Assump Good'!$F7</f>
        <v>462.61215312499996</v>
      </c>
      <c r="J26" s="42">
        <f>I26+I26*'Assump Good'!$F7</f>
        <v>532.00397609375</v>
      </c>
      <c r="K26" s="42">
        <f>J26+J26*'Assump Good'!$F7</f>
        <v>611.80457250781251</v>
      </c>
      <c r="L26" s="42">
        <f>K26+K26*'Assump Good'!$F7</f>
        <v>703.57525838398442</v>
      </c>
      <c r="M26" s="42">
        <f>L26+L26*'Assump Good'!$F7</f>
        <v>809.11154714158204</v>
      </c>
      <c r="N26" s="42">
        <f>M26+M26*'Assump Good'!$F7</f>
        <v>930.4782792128193</v>
      </c>
      <c r="O26" s="42">
        <f>N26+N26*'Assump Good'!$F7</f>
        <v>1070.0500210947421</v>
      </c>
    </row>
    <row r="27" spans="1:15">
      <c r="A27" s="16"/>
      <c r="B27" s="16" t="s">
        <v>3</v>
      </c>
      <c r="C27" s="42">
        <f>'Assump Good'!C8</f>
        <v>1000</v>
      </c>
      <c r="D27" s="42">
        <f>C27+C27*'Assump Good'!$F8</f>
        <v>1150</v>
      </c>
      <c r="E27" s="42">
        <f>D27+D27*'Assump Good'!$F8</f>
        <v>1322.5</v>
      </c>
      <c r="F27" s="42">
        <f>E27+E27*'Assump Good'!$F8</f>
        <v>1520.875</v>
      </c>
      <c r="G27" s="42">
        <f>F27+F27*'Assump Good'!$F8</f>
        <v>1749.0062499999999</v>
      </c>
      <c r="H27" s="42">
        <f>G27+G27*'Assump Good'!$F8</f>
        <v>2011.3571874999998</v>
      </c>
      <c r="I27" s="42">
        <f>H27+H27*'Assump Good'!$F8</f>
        <v>2313.0607656249999</v>
      </c>
      <c r="J27" s="42">
        <f>I27+I27*'Assump Good'!$F8</f>
        <v>2660.0198804687498</v>
      </c>
      <c r="K27" s="42">
        <f>J27+J27*'Assump Good'!$F8</f>
        <v>3059.0228625390623</v>
      </c>
      <c r="L27" s="42">
        <f>K27+K27*'Assump Good'!$F8</f>
        <v>3517.8762919199216</v>
      </c>
      <c r="M27" s="42">
        <f>L27+L27*'Assump Good'!$F8</f>
        <v>4045.5577357079101</v>
      </c>
      <c r="N27" s="42">
        <f>M27+M27*'Assump Good'!$F8</f>
        <v>4652.3913960640966</v>
      </c>
      <c r="O27" s="42">
        <f>N27+N27*'Assump Good'!$F8</f>
        <v>5350.2501054737113</v>
      </c>
    </row>
    <row r="28" spans="1:15">
      <c r="A28" s="16"/>
      <c r="B28" s="16" t="s">
        <v>4</v>
      </c>
      <c r="C28" s="42">
        <f>'Assump Good'!C9</f>
        <v>1000</v>
      </c>
      <c r="D28" s="42">
        <f>C28+C28*'Assump Good'!$F9</f>
        <v>1150</v>
      </c>
      <c r="E28" s="42">
        <f>D28+D28*'Assump Good'!$F9</f>
        <v>1322.5</v>
      </c>
      <c r="F28" s="42">
        <f>E28+E28*'Assump Good'!$F9</f>
        <v>1520.875</v>
      </c>
      <c r="G28" s="42">
        <f>F28+F28*'Assump Good'!$F9</f>
        <v>1749.0062499999999</v>
      </c>
      <c r="H28" s="42">
        <f>G28+G28*'Assump Good'!$F9</f>
        <v>2011.3571874999998</v>
      </c>
      <c r="I28" s="42">
        <f>H28+H28*'Assump Good'!$F9</f>
        <v>2313.0607656249999</v>
      </c>
      <c r="J28" s="42">
        <f>I28+I28*'Assump Good'!$F9</f>
        <v>2660.0198804687498</v>
      </c>
      <c r="K28" s="42">
        <f>J28+J28*'Assump Good'!$F9</f>
        <v>3059.0228625390623</v>
      </c>
      <c r="L28" s="42">
        <f>K28+K28*'Assump Good'!$F9</f>
        <v>3517.8762919199216</v>
      </c>
      <c r="M28" s="42">
        <f>L28+L28*'Assump Good'!$F9</f>
        <v>4045.5577357079101</v>
      </c>
      <c r="N28" s="42">
        <f>M28+M28*'Assump Good'!$F9</f>
        <v>4652.3913960640966</v>
      </c>
      <c r="O28" s="42">
        <f>N28+N28*'Assump Good'!$F9</f>
        <v>5350.2501054737113</v>
      </c>
    </row>
    <row r="29" spans="1:15">
      <c r="A29" s="16" t="s">
        <v>50</v>
      </c>
      <c r="B29" s="16"/>
      <c r="C29" s="42">
        <f>SUM(C24:C28)</f>
        <v>3200</v>
      </c>
      <c r="D29" s="42">
        <f t="shared" ref="D29:O29" si="2">SUM(D24:D28)</f>
        <v>3680</v>
      </c>
      <c r="E29" s="42">
        <f t="shared" si="2"/>
        <v>4232</v>
      </c>
      <c r="F29" s="42">
        <f t="shared" si="2"/>
        <v>4866.8</v>
      </c>
      <c r="G29" s="42">
        <f t="shared" si="2"/>
        <v>5596.82</v>
      </c>
      <c r="H29" s="42">
        <f t="shared" si="2"/>
        <v>6436.3429999999989</v>
      </c>
      <c r="I29" s="42">
        <f t="shared" si="2"/>
        <v>7401.7944499999994</v>
      </c>
      <c r="J29" s="42">
        <f t="shared" si="2"/>
        <v>8512.0636175</v>
      </c>
      <c r="K29" s="42">
        <f t="shared" si="2"/>
        <v>9788.8731601250001</v>
      </c>
      <c r="L29" s="42">
        <f t="shared" si="2"/>
        <v>11257.204134143749</v>
      </c>
      <c r="M29" s="42">
        <f t="shared" si="2"/>
        <v>12945.784754265311</v>
      </c>
      <c r="N29" s="42">
        <f t="shared" si="2"/>
        <v>14887.652467405109</v>
      </c>
      <c r="O29" s="42">
        <f t="shared" si="2"/>
        <v>17120.800337515877</v>
      </c>
    </row>
    <row r="30" spans="1:15">
      <c r="A30" s="16" t="s">
        <v>22</v>
      </c>
      <c r="B30" s="16"/>
    </row>
    <row r="31" spans="1:15">
      <c r="A31" s="16"/>
      <c r="B31" s="16" t="str">
        <f>'Assump Good'!B27</f>
        <v>CEO</v>
      </c>
      <c r="C31" s="42">
        <f>IF(C$2&gt;='Assump Good'!$C27,'Assump Good'!$D27/12,0)</f>
        <v>4166.666666666667</v>
      </c>
      <c r="D31" s="42">
        <f>IF(D$2&gt;='Assump Good'!$C27,'Assump Good'!$D27/12,0)</f>
        <v>4166.666666666667</v>
      </c>
      <c r="E31" s="42">
        <f>IF(E$2&gt;='Assump Good'!$C27,'Assump Good'!$D27/12,0)</f>
        <v>4166.666666666667</v>
      </c>
      <c r="F31" s="42">
        <f>IF(F$2&gt;='Assump Good'!$C27,'Assump Good'!$D27/12,0)</f>
        <v>4166.666666666667</v>
      </c>
      <c r="G31" s="42">
        <f>IF(G$2&gt;='Assump Good'!$C27,'Assump Good'!$D27/12,0)</f>
        <v>4166.666666666667</v>
      </c>
      <c r="H31" s="42">
        <f>IF(H$2&gt;='Assump Good'!$C27,'Assump Good'!$D27/12,0)</f>
        <v>4166.666666666667</v>
      </c>
      <c r="I31" s="42">
        <f>IF(I$2&gt;='Assump Good'!$C27,'Assump Good'!$D27/12,0)</f>
        <v>4166.666666666667</v>
      </c>
      <c r="J31" s="42">
        <f>IF(J$2&gt;='Assump Good'!$C27,'Assump Good'!$D27/12,0)</f>
        <v>4166.666666666667</v>
      </c>
      <c r="K31" s="42">
        <f>IF(K$2&gt;='Assump Good'!$C27,'Assump Good'!$D27/12,0)</f>
        <v>4166.666666666667</v>
      </c>
      <c r="L31" s="42">
        <f>IF(L$2&gt;='Assump Good'!$C27,'Assump Good'!$D27/12,0)</f>
        <v>4166.666666666667</v>
      </c>
      <c r="M31" s="42">
        <f>IF(M$2&gt;='Assump Good'!$C27,'Assump Good'!$D27/12,0)</f>
        <v>4166.666666666667</v>
      </c>
      <c r="N31" s="42">
        <f>IF(N$2&gt;='Assump Good'!$C27,'Assump Good'!$D27/12,0)</f>
        <v>4166.666666666667</v>
      </c>
      <c r="O31" s="42">
        <f>IF(O$2&gt;='Assump Good'!$C27,'Assump Good'!$D27/12,0)</f>
        <v>4166.666666666667</v>
      </c>
    </row>
    <row r="32" spans="1:15">
      <c r="A32" s="16"/>
      <c r="B32" s="16" t="str">
        <f>'Assump Good'!B28</f>
        <v>CTO</v>
      </c>
      <c r="C32" s="47">
        <f>IF(C$2&gt;='Assump Good'!$C28,'Assump Good'!$D28/12,0)</f>
        <v>0</v>
      </c>
      <c r="D32" s="47">
        <f>IF(D$2&gt;='Assump Good'!$C28,'Assump Good'!$D28/12,0)</f>
        <v>0</v>
      </c>
      <c r="E32" s="47">
        <f>IF(E$2&gt;='Assump Good'!$C28,'Assump Good'!$D28/12,0)</f>
        <v>0</v>
      </c>
      <c r="F32" s="47">
        <f>IF(F$2&gt;='Assump Good'!$C28,'Assump Good'!$D28/12,0)</f>
        <v>0</v>
      </c>
      <c r="G32" s="47">
        <f>IF(G$2&gt;='Assump Good'!$C28,'Assump Good'!$D28/12,0)</f>
        <v>0</v>
      </c>
      <c r="H32" s="47">
        <f>IF(H$2&gt;='Assump Good'!$C28,'Assump Good'!$D28/12,0)</f>
        <v>0</v>
      </c>
      <c r="I32" s="47">
        <f>IF(I$2&gt;='Assump Good'!$C28,'Assump Good'!$D28/12,0)</f>
        <v>0</v>
      </c>
      <c r="J32" s="47">
        <f>IF(J$2&gt;='Assump Good'!$C28,'Assump Good'!$D28/12,0)</f>
        <v>0</v>
      </c>
      <c r="K32" s="47">
        <f>IF(K$2&gt;='Assump Good'!$C28,'Assump Good'!$D28/12,0)</f>
        <v>0</v>
      </c>
      <c r="L32" s="47">
        <f>IF(L$2&gt;='Assump Good'!$C28,'Assump Good'!$D28/12,0)</f>
        <v>0</v>
      </c>
      <c r="M32" s="47">
        <f>IF(M$2&gt;='Assump Good'!$C28,'Assump Good'!$D28/12,0)</f>
        <v>0</v>
      </c>
      <c r="N32" s="47">
        <f>IF(N$2&gt;='Assump Good'!$C28,'Assump Good'!$D28/12,0)</f>
        <v>0</v>
      </c>
      <c r="O32" s="47">
        <f>IF(O$2&gt;='Assump Good'!$C28,'Assump Good'!$D28/12,0)</f>
        <v>0</v>
      </c>
    </row>
    <row r="33" spans="1:15">
      <c r="A33" s="16"/>
      <c r="B33" s="16" t="str">
        <f>'Assump Good'!B29</f>
        <v>CMO</v>
      </c>
      <c r="C33" s="56">
        <f>IF(C$2&gt;='Assump Good'!$C29,'Assump Good'!$D29/12,0)</f>
        <v>4166.666666666667</v>
      </c>
      <c r="D33" s="56">
        <f>IF(D$2&gt;='Assump Good'!$C29,'Assump Good'!$D29/12,0)</f>
        <v>4166.666666666667</v>
      </c>
      <c r="E33" s="56">
        <f>IF(E$2&gt;='Assump Good'!$C29,'Assump Good'!$D29/12,0)</f>
        <v>4166.666666666667</v>
      </c>
      <c r="F33" s="56">
        <f>IF(F$2&gt;='Assump Good'!$C29,'Assump Good'!$D29/12,0)</f>
        <v>4166.666666666667</v>
      </c>
      <c r="G33" s="56">
        <f>IF(G$2&gt;='Assump Good'!$C29,'Assump Good'!$D29/12,0)</f>
        <v>4166.666666666667</v>
      </c>
      <c r="H33" s="56">
        <f>IF(H$2&gt;='Assump Good'!$C29,'Assump Good'!$D29/12,0)</f>
        <v>4166.666666666667</v>
      </c>
      <c r="I33" s="56">
        <f>IF(I$2&gt;='Assump Good'!$C29,'Assump Good'!$D29/12,0)</f>
        <v>4166.666666666667</v>
      </c>
      <c r="J33" s="56">
        <f>IF(J$2&gt;='Assump Good'!$C29,'Assump Good'!$D29/12,0)</f>
        <v>4166.666666666667</v>
      </c>
      <c r="K33" s="56">
        <f>IF(K$2&gt;='Assump Good'!$C29,'Assump Good'!$D29/12,0)</f>
        <v>4166.666666666667</v>
      </c>
      <c r="L33" s="56">
        <f>IF(L$2&gt;='Assump Good'!$C29,'Assump Good'!$D29/12,0)</f>
        <v>4166.666666666667</v>
      </c>
      <c r="M33" s="56">
        <f>IF(M$2&gt;='Assump Good'!$C29,'Assump Good'!$D29/12,0)</f>
        <v>4166.666666666667</v>
      </c>
      <c r="N33" s="56">
        <f>IF(N$2&gt;='Assump Good'!$C29,'Assump Good'!$D29/12,0)</f>
        <v>4166.666666666667</v>
      </c>
      <c r="O33" s="56">
        <f>IF(O$2&gt;='Assump Good'!$C29,'Assump Good'!$D29/12,0)</f>
        <v>4166.666666666667</v>
      </c>
    </row>
    <row r="34" spans="1:15">
      <c r="A34" s="16"/>
      <c r="B34" s="16" t="str">
        <f>'Assump Good'!B30</f>
        <v>Engineer</v>
      </c>
      <c r="C34" s="56">
        <f>IF(C$2&gt;='Assump Good'!$C30,'Assump Good'!$D30/12,0)</f>
        <v>4166.666666666667</v>
      </c>
      <c r="D34" s="56">
        <f>IF(D$2&gt;='Assump Good'!$C30,'Assump Good'!$D30/12,0)</f>
        <v>4166.666666666667</v>
      </c>
      <c r="E34" s="56">
        <f>IF(E$2&gt;='Assump Good'!$C30,'Assump Good'!$D30/12,0)</f>
        <v>4166.666666666667</v>
      </c>
      <c r="F34" s="56">
        <f>IF(F$2&gt;='Assump Good'!$C30,'Assump Good'!$D30/12,0)</f>
        <v>4166.666666666667</v>
      </c>
      <c r="G34" s="56">
        <f>IF(G$2&gt;='Assump Good'!$C30,'Assump Good'!$D30/12,0)</f>
        <v>4166.666666666667</v>
      </c>
      <c r="H34" s="56">
        <f>IF(H$2&gt;='Assump Good'!$C30,'Assump Good'!$D30/12,0)</f>
        <v>4166.666666666667</v>
      </c>
      <c r="I34" s="56">
        <f>IF(I$2&gt;='Assump Good'!$C30,'Assump Good'!$D30/12,0)</f>
        <v>4166.666666666667</v>
      </c>
      <c r="J34" s="56">
        <f>IF(J$2&gt;='Assump Good'!$C30,'Assump Good'!$D30/12,0)</f>
        <v>4166.666666666667</v>
      </c>
      <c r="K34" s="56">
        <f>IF(K$2&gt;='Assump Good'!$C30,'Assump Good'!$D30/12,0)</f>
        <v>4166.666666666667</v>
      </c>
      <c r="L34" s="56">
        <f>IF(L$2&gt;='Assump Good'!$C30,'Assump Good'!$D30/12,0)</f>
        <v>4166.666666666667</v>
      </c>
      <c r="M34" s="56">
        <f>IF(M$2&gt;='Assump Good'!$C30,'Assump Good'!$D30/12,0)</f>
        <v>4166.666666666667</v>
      </c>
      <c r="N34" s="56">
        <f>IF(N$2&gt;='Assump Good'!$C30,'Assump Good'!$D30/12,0)</f>
        <v>4166.666666666667</v>
      </c>
      <c r="O34" s="56">
        <f>IF(O$2&gt;='Assump Good'!$C30,'Assump Good'!$D30/12,0)</f>
        <v>4166.666666666667</v>
      </c>
    </row>
    <row r="35" spans="1:15">
      <c r="A35" s="16"/>
      <c r="B35" s="16" t="str">
        <f>'Assump Good'!B31</f>
        <v>Engineer</v>
      </c>
      <c r="C35" s="56">
        <f>IF(C$2&gt;='Assump Good'!$C31,'Assump Good'!$D31/12,0)</f>
        <v>4166.666666666667</v>
      </c>
      <c r="D35" s="56">
        <f>IF(D$2&gt;='Assump Good'!$C31,'Assump Good'!$D31/12,0)</f>
        <v>4166.666666666667</v>
      </c>
      <c r="E35" s="56">
        <f>IF(E$2&gt;='Assump Good'!$C31,'Assump Good'!$D31/12,0)</f>
        <v>4166.666666666667</v>
      </c>
      <c r="F35" s="56">
        <f>IF(F$2&gt;='Assump Good'!$C31,'Assump Good'!$D31/12,0)</f>
        <v>4166.666666666667</v>
      </c>
      <c r="G35" s="56">
        <f>IF(G$2&gt;='Assump Good'!$C31,'Assump Good'!$D31/12,0)</f>
        <v>4166.666666666667</v>
      </c>
      <c r="H35" s="56">
        <f>IF(H$2&gt;='Assump Good'!$C31,'Assump Good'!$D31/12,0)</f>
        <v>4166.666666666667</v>
      </c>
      <c r="I35" s="56">
        <f>IF(I$2&gt;='Assump Good'!$C31,'Assump Good'!$D31/12,0)</f>
        <v>4166.666666666667</v>
      </c>
      <c r="J35" s="56">
        <f>IF(J$2&gt;='Assump Good'!$C31,'Assump Good'!$D31/12,0)</f>
        <v>4166.666666666667</v>
      </c>
      <c r="K35" s="56">
        <f>IF(K$2&gt;='Assump Good'!$C31,'Assump Good'!$D31/12,0)</f>
        <v>4166.666666666667</v>
      </c>
      <c r="L35" s="56">
        <f>IF(L$2&gt;='Assump Good'!$C31,'Assump Good'!$D31/12,0)</f>
        <v>4166.666666666667</v>
      </c>
      <c r="M35" s="56">
        <f>IF(M$2&gt;='Assump Good'!$C31,'Assump Good'!$D31/12,0)</f>
        <v>4166.666666666667</v>
      </c>
      <c r="N35" s="56">
        <f>IF(N$2&gt;='Assump Good'!$C31,'Assump Good'!$D31/12,0)</f>
        <v>4166.666666666667</v>
      </c>
      <c r="O35" s="56">
        <f>IF(O$2&gt;='Assump Good'!$C31,'Assump Good'!$D31/12,0)</f>
        <v>4166.666666666667</v>
      </c>
    </row>
    <row r="36" spans="1:15">
      <c r="A36" s="16"/>
      <c r="B36" s="16" t="str">
        <f>'Assump Good'!B32</f>
        <v>Engineer</v>
      </c>
      <c r="C36" s="47">
        <f>IF(C$2&gt;='Assump Good'!$C32,'Assump Good'!$D32/12,0)</f>
        <v>0</v>
      </c>
      <c r="D36" s="47">
        <f>IF(D$2&gt;='Assump Good'!$C32,'Assump Good'!$D32/12,0)</f>
        <v>0</v>
      </c>
      <c r="E36" s="47">
        <f>IF(E$2&gt;='Assump Good'!$C32,'Assump Good'!$D32/12,0)</f>
        <v>0</v>
      </c>
      <c r="F36" s="47">
        <f>IF(F$2&gt;='Assump Good'!$C32,'Assump Good'!$D32/12,0)</f>
        <v>0</v>
      </c>
      <c r="G36" s="47">
        <f>IF(G$2&gt;='Assump Good'!$C32,'Assump Good'!$D32/12,0)</f>
        <v>0</v>
      </c>
      <c r="H36" s="47">
        <f>IF(H$2&gt;='Assump Good'!$C32,'Assump Good'!$D32/12,0)</f>
        <v>0</v>
      </c>
      <c r="I36" s="47">
        <f>IF(I$2&gt;='Assump Good'!$C32,'Assump Good'!$D32/12,0)</f>
        <v>0</v>
      </c>
      <c r="J36" s="47">
        <f>IF(J$2&gt;='Assump Good'!$C32,'Assump Good'!$D32/12,0)</f>
        <v>0</v>
      </c>
      <c r="K36" s="47">
        <f>IF(K$2&gt;='Assump Good'!$C32,'Assump Good'!$D32/12,0)</f>
        <v>0</v>
      </c>
      <c r="L36" s="47">
        <f>IF(L$2&gt;='Assump Good'!$C32,'Assump Good'!$D32/12,0)</f>
        <v>0</v>
      </c>
      <c r="M36" s="47">
        <f>IF(M$2&gt;='Assump Good'!$C32,'Assump Good'!$D32/12,0)</f>
        <v>0</v>
      </c>
      <c r="N36" s="47">
        <f>IF(N$2&gt;='Assump Good'!$C32,'Assump Good'!$D32/12,0)</f>
        <v>0</v>
      </c>
      <c r="O36" s="47">
        <f>IF(O$2&gt;='Assump Good'!$C32,'Assump Good'!$D32/12,0)</f>
        <v>0</v>
      </c>
    </row>
    <row r="37" spans="1:15">
      <c r="A37" s="16"/>
      <c r="B37" s="16" t="str">
        <f>'Assump Good'!B33</f>
        <v>Designer</v>
      </c>
      <c r="C37" s="42">
        <f>IF(C$2&gt;='Assump Good'!$C33,'Assump Good'!$D33/12,0)</f>
        <v>4166.666666666667</v>
      </c>
      <c r="D37" s="42">
        <f>IF(D$2&gt;='Assump Good'!$C33,'Assump Good'!$D33/12,0)</f>
        <v>4166.666666666667</v>
      </c>
      <c r="E37" s="42">
        <f>IF(E$2&gt;='Assump Good'!$C33,'Assump Good'!$D33/12,0)</f>
        <v>4166.666666666667</v>
      </c>
      <c r="F37" s="42">
        <f>IF(F$2&gt;='Assump Good'!$C33,'Assump Good'!$D33/12,0)</f>
        <v>4166.666666666667</v>
      </c>
      <c r="G37" s="42">
        <f>IF(G$2&gt;='Assump Good'!$C33,'Assump Good'!$D33/12,0)</f>
        <v>4166.666666666667</v>
      </c>
      <c r="H37" s="42">
        <f>IF(H$2&gt;='Assump Good'!$C33,'Assump Good'!$D33/12,0)</f>
        <v>4166.666666666667</v>
      </c>
      <c r="I37" s="42">
        <f>IF(I$2&gt;='Assump Good'!$C33,'Assump Good'!$D33/12,0)</f>
        <v>4166.666666666667</v>
      </c>
      <c r="J37" s="42">
        <f>IF(J$2&gt;='Assump Good'!$C33,'Assump Good'!$D33/12,0)</f>
        <v>4166.666666666667</v>
      </c>
      <c r="K37" s="42">
        <f>IF(K$2&gt;='Assump Good'!$C33,'Assump Good'!$D33/12,0)</f>
        <v>4166.666666666667</v>
      </c>
      <c r="L37" s="42">
        <f>IF(L$2&gt;='Assump Good'!$C33,'Assump Good'!$D33/12,0)</f>
        <v>4166.666666666667</v>
      </c>
      <c r="M37" s="42">
        <f>IF(M$2&gt;='Assump Good'!$C33,'Assump Good'!$D33/12,0)</f>
        <v>4166.666666666667</v>
      </c>
      <c r="N37" s="42">
        <f>IF(N$2&gt;='Assump Good'!$C33,'Assump Good'!$D33/12,0)</f>
        <v>4166.666666666667</v>
      </c>
      <c r="O37" s="42">
        <f>IF(O$2&gt;='Assump Good'!$C33,'Assump Good'!$D33/12,0)</f>
        <v>4166.666666666667</v>
      </c>
    </row>
    <row r="38" spans="1:15">
      <c r="A38" s="16"/>
      <c r="B38" s="16" t="str">
        <f>'Assump Good'!B34</f>
        <v>Marketer</v>
      </c>
      <c r="C38" s="47">
        <f>IF(C$2&gt;='Assump Good'!$C34,'Assump Good'!$D34/12,0)</f>
        <v>0</v>
      </c>
      <c r="D38" s="47">
        <f>IF(D$2&gt;='Assump Good'!$C34,'Assump Good'!$D34/12,0)</f>
        <v>0</v>
      </c>
      <c r="E38" s="47">
        <f>IF(E$2&gt;='Assump Good'!$C34,'Assump Good'!$D34/12,0)</f>
        <v>0</v>
      </c>
      <c r="F38" s="47">
        <f>IF(F$2&gt;='Assump Good'!$C34,'Assump Good'!$D34/12,0)</f>
        <v>0</v>
      </c>
      <c r="G38" s="47">
        <f>IF(G$2&gt;='Assump Good'!$C34,'Assump Good'!$D34/12,0)</f>
        <v>0</v>
      </c>
      <c r="H38" s="47">
        <f>IF(H$2&gt;='Assump Good'!$C34,'Assump Good'!$D34/12,0)</f>
        <v>0</v>
      </c>
      <c r="I38" s="47">
        <f>IF(I$2&gt;='Assump Good'!$C34,'Assump Good'!$D34/12,0)</f>
        <v>0</v>
      </c>
      <c r="J38" s="47">
        <f>IF(J$2&gt;='Assump Good'!$C34,'Assump Good'!$D34/12,0)</f>
        <v>0</v>
      </c>
      <c r="K38" s="47">
        <f>IF(K$2&gt;='Assump Good'!$C34,'Assump Good'!$D34/12,0)</f>
        <v>0</v>
      </c>
      <c r="L38" s="47">
        <f>IF(L$2&gt;='Assump Good'!$C34,'Assump Good'!$D34/12,0)</f>
        <v>0</v>
      </c>
      <c r="M38" s="47">
        <f>IF(M$2&gt;='Assump Good'!$C34,'Assump Good'!$D34/12,0)</f>
        <v>0</v>
      </c>
      <c r="N38" s="47">
        <f>IF(N$2&gt;='Assump Good'!$C34,'Assump Good'!$D34/12,0)</f>
        <v>0</v>
      </c>
      <c r="O38" s="47">
        <f>IF(O$2&gt;='Assump Good'!$C34,'Assump Good'!$D34/12,0)</f>
        <v>0</v>
      </c>
    </row>
    <row r="39" spans="1:15">
      <c r="A39" s="16"/>
      <c r="B39" s="16" t="str">
        <f>'Assump Good'!B35</f>
        <v>Support Rep</v>
      </c>
      <c r="C39" s="47">
        <f>IF(C$2&gt;='Assump Good'!$C35,'Assump Good'!$D35/12,0)</f>
        <v>0</v>
      </c>
      <c r="D39" s="47">
        <f>IF(D$2&gt;='Assump Good'!$C35,'Assump Good'!$D35/12,0)</f>
        <v>0</v>
      </c>
      <c r="E39" s="47">
        <f>IF(E$2&gt;='Assump Good'!$C35,'Assump Good'!$D35/12,0)</f>
        <v>0</v>
      </c>
      <c r="F39" s="47">
        <f>IF(F$2&gt;='Assump Good'!$C35,'Assump Good'!$D35/12,0)</f>
        <v>0</v>
      </c>
      <c r="G39" s="47">
        <f>IF(G$2&gt;='Assump Good'!$C35,'Assump Good'!$D35/12,0)</f>
        <v>0</v>
      </c>
      <c r="H39" s="47">
        <f>IF(H$2&gt;='Assump Good'!$C35,'Assump Good'!$D35/12,0)</f>
        <v>0</v>
      </c>
      <c r="I39" s="47">
        <f>IF(I$2&gt;='Assump Good'!$C35,'Assump Good'!$D35/12,0)</f>
        <v>0</v>
      </c>
      <c r="J39" s="47">
        <f>IF(J$2&gt;='Assump Good'!$C35,'Assump Good'!$D35/12,0)</f>
        <v>0</v>
      </c>
      <c r="K39" s="47">
        <f>IF(K$2&gt;='Assump Good'!$C35,'Assump Good'!$D35/12,0)</f>
        <v>0</v>
      </c>
      <c r="L39" s="47">
        <f>IF(L$2&gt;='Assump Good'!$C35,'Assump Good'!$D35/12,0)</f>
        <v>0</v>
      </c>
      <c r="M39" s="47">
        <f>IF(M$2&gt;='Assump Good'!$C35,'Assump Good'!$D35/12,0)</f>
        <v>0</v>
      </c>
      <c r="N39" s="47">
        <f>IF(N$2&gt;='Assump Good'!$C35,'Assump Good'!$D35/12,0)</f>
        <v>0</v>
      </c>
      <c r="O39" s="47">
        <f>IF(O$2&gt;='Assump Good'!$C35,'Assump Good'!$D35/12,0)</f>
        <v>0</v>
      </c>
    </row>
    <row r="40" spans="1:15">
      <c r="A40" s="16"/>
      <c r="B40" s="16" t="str">
        <f>'Assump Good'!B36</f>
        <v>Support Rep</v>
      </c>
      <c r="C40" s="47">
        <f>IF(C$2&gt;='Assump Good'!$C36,'Assump Good'!$D36/12,0)</f>
        <v>0</v>
      </c>
      <c r="D40" s="47">
        <f>IF(D$2&gt;='Assump Good'!$C36,'Assump Good'!$D36/12,0)</f>
        <v>0</v>
      </c>
      <c r="E40" s="47">
        <f>IF(E$2&gt;='Assump Good'!$C36,'Assump Good'!$D36/12,0)</f>
        <v>0</v>
      </c>
      <c r="F40" s="47">
        <f>IF(F$2&gt;='Assump Good'!$C36,'Assump Good'!$D36/12,0)</f>
        <v>0</v>
      </c>
      <c r="G40" s="47">
        <f>IF(G$2&gt;='Assump Good'!$C36,'Assump Good'!$D36/12,0)</f>
        <v>0</v>
      </c>
      <c r="H40" s="47">
        <f>IF(H$2&gt;='Assump Good'!$C36,'Assump Good'!$D36/12,0)</f>
        <v>0</v>
      </c>
      <c r="I40" s="47">
        <f>IF(I$2&gt;='Assump Good'!$C36,'Assump Good'!$D36/12,0)</f>
        <v>0</v>
      </c>
      <c r="J40" s="47">
        <f>IF(J$2&gt;='Assump Good'!$C36,'Assump Good'!$D36/12,0)</f>
        <v>0</v>
      </c>
      <c r="K40" s="47">
        <f>IF(K$2&gt;='Assump Good'!$C36,'Assump Good'!$D36/12,0)</f>
        <v>0</v>
      </c>
      <c r="L40" s="47">
        <f>IF(L$2&gt;='Assump Good'!$C36,'Assump Good'!$D36/12,0)</f>
        <v>0</v>
      </c>
      <c r="M40" s="47">
        <f>IF(M$2&gt;='Assump Good'!$C36,'Assump Good'!$D36/12,0)</f>
        <v>0</v>
      </c>
      <c r="N40" s="47">
        <f>IF(N$2&gt;='Assump Good'!$C36,'Assump Good'!$D36/12,0)</f>
        <v>0</v>
      </c>
      <c r="O40" s="47">
        <f>IF(O$2&gt;='Assump Good'!$C36,'Assump Good'!$D36/12,0)</f>
        <v>0</v>
      </c>
    </row>
    <row r="41" spans="1:15">
      <c r="A41" s="16"/>
      <c r="B41" s="16" t="s">
        <v>51</v>
      </c>
      <c r="C41" s="42">
        <f>SUM(C31:C40)*'Assump Good'!$C38</f>
        <v>6250.0000000000009</v>
      </c>
      <c r="D41" s="42">
        <f>SUM(D31:D40)*'Assump Good'!$C38</f>
        <v>6250.0000000000009</v>
      </c>
      <c r="E41" s="42">
        <f>SUM(E31:E40)*'Assump Good'!$C38</f>
        <v>6250.0000000000009</v>
      </c>
      <c r="F41" s="42">
        <f>SUM(F31:F40)*'Assump Good'!$C38</f>
        <v>6250.0000000000009</v>
      </c>
      <c r="G41" s="42">
        <f>SUM(G31:G40)*'Assump Good'!$C38</f>
        <v>6250.0000000000009</v>
      </c>
      <c r="H41" s="42">
        <f>SUM(H31:H40)*'Assump Good'!$C38</f>
        <v>6250.0000000000009</v>
      </c>
      <c r="I41" s="42">
        <f>SUM(I31:I40)*'Assump Good'!$C38</f>
        <v>6250.0000000000009</v>
      </c>
      <c r="J41" s="42">
        <f>SUM(J31:J40)*'Assump Good'!$C38</f>
        <v>6250.0000000000009</v>
      </c>
      <c r="K41" s="42">
        <f>SUM(K31:K40)*'Assump Good'!$C38</f>
        <v>6250.0000000000009</v>
      </c>
      <c r="L41" s="42">
        <f>SUM(L31:L40)*'Assump Good'!$C38</f>
        <v>6250.0000000000009</v>
      </c>
      <c r="M41" s="42">
        <f>SUM(M31:M40)*'Assump Good'!$C38</f>
        <v>6250.0000000000009</v>
      </c>
      <c r="N41" s="42">
        <f>SUM(N31:N40)*'Assump Good'!$C38</f>
        <v>6250.0000000000009</v>
      </c>
      <c r="O41" s="42">
        <f>SUM(O31:O40)*'Assump Good'!$C38</f>
        <v>6250.0000000000009</v>
      </c>
    </row>
    <row r="42" spans="1:15">
      <c r="A42" s="16" t="s">
        <v>52</v>
      </c>
      <c r="B42" s="16"/>
      <c r="C42" s="42">
        <f>SUM(C31:C41)</f>
        <v>27083.333333333336</v>
      </c>
      <c r="D42" s="42">
        <f t="shared" ref="D42:O42" si="3">SUM(D31:D41)</f>
        <v>27083.333333333336</v>
      </c>
      <c r="E42" s="42">
        <f t="shared" si="3"/>
        <v>27083.333333333336</v>
      </c>
      <c r="F42" s="42">
        <f t="shared" si="3"/>
        <v>27083.333333333336</v>
      </c>
      <c r="G42" s="42">
        <f t="shared" si="3"/>
        <v>27083.333333333336</v>
      </c>
      <c r="H42" s="42">
        <f t="shared" si="3"/>
        <v>27083.333333333336</v>
      </c>
      <c r="I42" s="42">
        <f t="shared" si="3"/>
        <v>27083.333333333336</v>
      </c>
      <c r="J42" s="42">
        <f t="shared" si="3"/>
        <v>27083.333333333336</v>
      </c>
      <c r="K42" s="42">
        <f t="shared" si="3"/>
        <v>27083.333333333336</v>
      </c>
      <c r="L42" s="42">
        <f t="shared" si="3"/>
        <v>27083.333333333336</v>
      </c>
      <c r="M42" s="42">
        <f t="shared" si="3"/>
        <v>27083.333333333336</v>
      </c>
      <c r="N42" s="42">
        <f t="shared" si="3"/>
        <v>27083.333333333336</v>
      </c>
      <c r="O42" s="42">
        <f t="shared" si="3"/>
        <v>27083.333333333336</v>
      </c>
    </row>
    <row r="43" spans="1:15">
      <c r="A43" s="16" t="s">
        <v>53</v>
      </c>
      <c r="B43" s="16"/>
    </row>
    <row r="44" spans="1:15">
      <c r="A44" s="16"/>
      <c r="B44" s="48" t="str">
        <f>'Assump Good'!B41</f>
        <v>Hosting / Bandwidth</v>
      </c>
      <c r="C44" s="49">
        <f>'Assump Good'!$C41</f>
        <v>500</v>
      </c>
      <c r="D44" s="49">
        <f>'Assump Good'!$C41</f>
        <v>500</v>
      </c>
      <c r="E44" s="49">
        <f>'Assump Good'!$C41</f>
        <v>500</v>
      </c>
      <c r="F44" s="49">
        <f>'Assump Good'!$C41</f>
        <v>500</v>
      </c>
      <c r="G44" s="49">
        <f>'Assump Good'!$C41</f>
        <v>500</v>
      </c>
      <c r="H44" s="49">
        <f>'Assump Good'!$C41</f>
        <v>500</v>
      </c>
      <c r="I44" s="49">
        <f>'Assump Good'!$C41</f>
        <v>500</v>
      </c>
      <c r="J44" s="49">
        <f>'Assump Good'!$C41</f>
        <v>500</v>
      </c>
      <c r="K44" s="49">
        <f>'Assump Good'!$C41</f>
        <v>500</v>
      </c>
      <c r="L44" s="49">
        <f>'Assump Good'!$C41</f>
        <v>500</v>
      </c>
      <c r="M44" s="49">
        <f>'Assump Good'!$C41</f>
        <v>500</v>
      </c>
      <c r="N44" s="49">
        <f>'Assump Good'!$C41</f>
        <v>500</v>
      </c>
      <c r="O44" s="49">
        <f>'Assump Good'!$C41</f>
        <v>500</v>
      </c>
    </row>
    <row r="45" spans="1:15">
      <c r="A45" s="16"/>
      <c r="B45" s="48" t="str">
        <f>'Assump Good'!B42</f>
        <v>Accountants</v>
      </c>
      <c r="C45" s="49">
        <f>'Assump Good'!$C42</f>
        <v>500</v>
      </c>
      <c r="D45" s="49">
        <f>'Assump Good'!$C42</f>
        <v>500</v>
      </c>
      <c r="E45" s="49">
        <f>'Assump Good'!$C42</f>
        <v>500</v>
      </c>
      <c r="F45" s="49">
        <f>'Assump Good'!$C42</f>
        <v>500</v>
      </c>
      <c r="G45" s="49">
        <f>'Assump Good'!$C42</f>
        <v>500</v>
      </c>
      <c r="H45" s="49">
        <f>'Assump Good'!$C42</f>
        <v>500</v>
      </c>
      <c r="I45" s="49">
        <f>'Assump Good'!$C42</f>
        <v>500</v>
      </c>
      <c r="J45" s="49">
        <f>'Assump Good'!$C42</f>
        <v>500</v>
      </c>
      <c r="K45" s="49">
        <f>'Assump Good'!$C42</f>
        <v>500</v>
      </c>
      <c r="L45" s="49">
        <f>'Assump Good'!$C42</f>
        <v>500</v>
      </c>
      <c r="M45" s="49">
        <f>'Assump Good'!$C42</f>
        <v>500</v>
      </c>
      <c r="N45" s="49">
        <f>'Assump Good'!$C42</f>
        <v>500</v>
      </c>
      <c r="O45" s="49">
        <f>'Assump Good'!$C42</f>
        <v>500</v>
      </c>
    </row>
    <row r="46" spans="1:15">
      <c r="A46" s="16"/>
      <c r="B46" s="48" t="str">
        <f>'Assump Good'!B43</f>
        <v>Lawyers</v>
      </c>
      <c r="C46" s="49">
        <f>'Assump Good'!$C43</f>
        <v>500</v>
      </c>
      <c r="D46" s="49">
        <f>'Assump Good'!$C43</f>
        <v>500</v>
      </c>
      <c r="E46" s="49">
        <f>'Assump Good'!$C43</f>
        <v>500</v>
      </c>
      <c r="F46" s="49">
        <f>'Assump Good'!$C43</f>
        <v>500</v>
      </c>
      <c r="G46" s="49">
        <f>'Assump Good'!$C43</f>
        <v>500</v>
      </c>
      <c r="H46" s="49">
        <f>'Assump Good'!$C43</f>
        <v>500</v>
      </c>
      <c r="I46" s="49">
        <f>'Assump Good'!$C43</f>
        <v>500</v>
      </c>
      <c r="J46" s="49">
        <f>'Assump Good'!$C43</f>
        <v>500</v>
      </c>
      <c r="K46" s="49">
        <f>'Assump Good'!$C43</f>
        <v>500</v>
      </c>
      <c r="L46" s="49">
        <f>'Assump Good'!$C43</f>
        <v>500</v>
      </c>
      <c r="M46" s="49">
        <f>'Assump Good'!$C43</f>
        <v>500</v>
      </c>
      <c r="N46" s="49">
        <f>'Assump Good'!$C43</f>
        <v>500</v>
      </c>
      <c r="O46" s="49">
        <f>'Assump Good'!$C43</f>
        <v>500</v>
      </c>
    </row>
    <row r="47" spans="1:15">
      <c r="A47" s="16"/>
      <c r="B47" s="48" t="str">
        <f>'Assump Good'!B44</f>
        <v>Office Rent</v>
      </c>
      <c r="C47" s="49">
        <f>'Assump Good'!$C44</f>
        <v>2000</v>
      </c>
      <c r="D47" s="49">
        <f>'Assump Good'!$C44</f>
        <v>2000</v>
      </c>
      <c r="E47" s="49">
        <f>'Assump Good'!$C44</f>
        <v>2000</v>
      </c>
      <c r="F47" s="49">
        <f>'Assump Good'!$C44</f>
        <v>2000</v>
      </c>
      <c r="G47" s="49">
        <f>'Assump Good'!$C44</f>
        <v>2000</v>
      </c>
      <c r="H47" s="49">
        <f>'Assump Good'!$C44</f>
        <v>2000</v>
      </c>
      <c r="I47" s="49">
        <f>'Assump Good'!$C44</f>
        <v>2000</v>
      </c>
      <c r="J47" s="49">
        <f>'Assump Good'!$C44</f>
        <v>2000</v>
      </c>
      <c r="K47" s="49">
        <f>'Assump Good'!$C44</f>
        <v>2000</v>
      </c>
      <c r="L47" s="49">
        <f>'Assump Good'!$C44</f>
        <v>2000</v>
      </c>
      <c r="M47" s="49">
        <f>'Assump Good'!$C44</f>
        <v>2000</v>
      </c>
      <c r="N47" s="49">
        <f>'Assump Good'!$C44</f>
        <v>2000</v>
      </c>
      <c r="O47" s="49">
        <f>'Assump Good'!$C44</f>
        <v>2000</v>
      </c>
    </row>
    <row r="48" spans="1:15">
      <c r="A48" s="16"/>
      <c r="B48" s="50" t="str">
        <f>'Assump Good'!B45</f>
        <v>Office Utilities</v>
      </c>
      <c r="C48" s="51">
        <f>'Assump Good'!$C45</f>
        <v>0</v>
      </c>
      <c r="D48" s="51">
        <f>'Assump Good'!$C45</f>
        <v>0</v>
      </c>
      <c r="E48" s="51">
        <f>'Assump Good'!$C45</f>
        <v>0</v>
      </c>
      <c r="F48" s="51">
        <f>'Assump Good'!$C45</f>
        <v>0</v>
      </c>
      <c r="G48" s="51">
        <f>'Assump Good'!$C45</f>
        <v>0</v>
      </c>
      <c r="H48" s="51">
        <f>'Assump Good'!$C45</f>
        <v>0</v>
      </c>
      <c r="I48" s="51">
        <f>'Assump Good'!$C45</f>
        <v>0</v>
      </c>
      <c r="J48" s="51">
        <f>'Assump Good'!$C45</f>
        <v>0</v>
      </c>
      <c r="K48" s="51">
        <f>'Assump Good'!$C45</f>
        <v>0</v>
      </c>
      <c r="L48" s="51">
        <f>'Assump Good'!$C45</f>
        <v>0</v>
      </c>
      <c r="M48" s="51">
        <f>'Assump Good'!$C45</f>
        <v>0</v>
      </c>
      <c r="N48" s="51">
        <f>'Assump Good'!$C45</f>
        <v>0</v>
      </c>
      <c r="O48" s="51">
        <f>'Assump Good'!$C45</f>
        <v>0</v>
      </c>
    </row>
    <row r="49" spans="1:15">
      <c r="A49" s="16"/>
      <c r="B49" s="50" t="str">
        <f>'Assump Good'!B46</f>
        <v>Telecom</v>
      </c>
      <c r="C49" s="51">
        <f>'Assump Good'!$C46</f>
        <v>0</v>
      </c>
      <c r="D49" s="51">
        <f>'Assump Good'!$C46</f>
        <v>0</v>
      </c>
      <c r="E49" s="51">
        <f>'Assump Good'!$C46</f>
        <v>0</v>
      </c>
      <c r="F49" s="51">
        <f>'Assump Good'!$C46</f>
        <v>0</v>
      </c>
      <c r="G49" s="51">
        <f>'Assump Good'!$C46</f>
        <v>0</v>
      </c>
      <c r="H49" s="51">
        <f>'Assump Good'!$C46</f>
        <v>0</v>
      </c>
      <c r="I49" s="51">
        <f>'Assump Good'!$C46</f>
        <v>0</v>
      </c>
      <c r="J49" s="51">
        <f>'Assump Good'!$C46</f>
        <v>0</v>
      </c>
      <c r="K49" s="51">
        <f>'Assump Good'!$C46</f>
        <v>0</v>
      </c>
      <c r="L49" s="51">
        <f>'Assump Good'!$C46</f>
        <v>0</v>
      </c>
      <c r="M49" s="51">
        <f>'Assump Good'!$C46</f>
        <v>0</v>
      </c>
      <c r="N49" s="51">
        <f>'Assump Good'!$C46</f>
        <v>0</v>
      </c>
      <c r="O49" s="51">
        <f>'Assump Good'!$C46</f>
        <v>0</v>
      </c>
    </row>
    <row r="50" spans="1:15">
      <c r="A50" s="16"/>
      <c r="B50" s="50" t="str">
        <f>'Assump Good'!B47</f>
        <v>Internet</v>
      </c>
      <c r="C50" s="51">
        <f>'Assump Good'!$C47</f>
        <v>0</v>
      </c>
      <c r="D50" s="51">
        <f>'Assump Good'!$C47</f>
        <v>0</v>
      </c>
      <c r="E50" s="51">
        <f>'Assump Good'!$C47</f>
        <v>0</v>
      </c>
      <c r="F50" s="51">
        <f>'Assump Good'!$C47</f>
        <v>0</v>
      </c>
      <c r="G50" s="51">
        <f>'Assump Good'!$C47</f>
        <v>0</v>
      </c>
      <c r="H50" s="51">
        <f>'Assump Good'!$C47</f>
        <v>0</v>
      </c>
      <c r="I50" s="51">
        <f>'Assump Good'!$C47</f>
        <v>0</v>
      </c>
      <c r="J50" s="51">
        <f>'Assump Good'!$C47</f>
        <v>0</v>
      </c>
      <c r="K50" s="51">
        <f>'Assump Good'!$C47</f>
        <v>0</v>
      </c>
      <c r="L50" s="51">
        <f>'Assump Good'!$C47</f>
        <v>0</v>
      </c>
      <c r="M50" s="51">
        <f>'Assump Good'!$C47</f>
        <v>0</v>
      </c>
      <c r="N50" s="51">
        <f>'Assump Good'!$C47</f>
        <v>0</v>
      </c>
      <c r="O50" s="51">
        <f>'Assump Good'!$C47</f>
        <v>0</v>
      </c>
    </row>
    <row r="51" spans="1:15">
      <c r="A51" s="16"/>
      <c r="B51" s="48" t="str">
        <f>'Assump Good'!B48</f>
        <v>Insurance</v>
      </c>
      <c r="C51" s="49">
        <f>'Assump Good'!$C48</f>
        <v>350</v>
      </c>
      <c r="D51" s="49">
        <f>'Assump Good'!$C48</f>
        <v>350</v>
      </c>
      <c r="E51" s="49">
        <f>'Assump Good'!$C48</f>
        <v>350</v>
      </c>
      <c r="F51" s="49">
        <f>'Assump Good'!$C48</f>
        <v>350</v>
      </c>
      <c r="G51" s="49">
        <f>'Assump Good'!$C48</f>
        <v>350</v>
      </c>
      <c r="H51" s="49">
        <f>'Assump Good'!$C48</f>
        <v>350</v>
      </c>
      <c r="I51" s="49">
        <f>'Assump Good'!$C48</f>
        <v>350</v>
      </c>
      <c r="J51" s="49">
        <f>'Assump Good'!$C48</f>
        <v>350</v>
      </c>
      <c r="K51" s="49">
        <f>'Assump Good'!$C48</f>
        <v>350</v>
      </c>
      <c r="L51" s="49">
        <f>'Assump Good'!$C48</f>
        <v>350</v>
      </c>
      <c r="M51" s="49">
        <f>'Assump Good'!$C48</f>
        <v>350</v>
      </c>
      <c r="N51" s="49">
        <f>'Assump Good'!$C48</f>
        <v>350</v>
      </c>
      <c r="O51" s="49">
        <f>'Assump Good'!$C48</f>
        <v>350</v>
      </c>
    </row>
    <row r="52" spans="1:15">
      <c r="A52" s="16"/>
      <c r="B52" s="48" t="str">
        <f>'Assump Good'!B49</f>
        <v>Other</v>
      </c>
      <c r="C52" s="49">
        <f>'Assump Good'!$C49</f>
        <v>500</v>
      </c>
      <c r="D52" s="49">
        <f>'Assump Good'!$C49</f>
        <v>500</v>
      </c>
      <c r="E52" s="49">
        <f>'Assump Good'!$C49</f>
        <v>500</v>
      </c>
      <c r="F52" s="49">
        <f>'Assump Good'!$C49</f>
        <v>500</v>
      </c>
      <c r="G52" s="49">
        <f>'Assump Good'!$C49</f>
        <v>500</v>
      </c>
      <c r="H52" s="49">
        <f>'Assump Good'!$C49</f>
        <v>500</v>
      </c>
      <c r="I52" s="49">
        <f>'Assump Good'!$C49</f>
        <v>500</v>
      </c>
      <c r="J52" s="49">
        <f>'Assump Good'!$C49</f>
        <v>500</v>
      </c>
      <c r="K52" s="49">
        <f>'Assump Good'!$C49</f>
        <v>500</v>
      </c>
      <c r="L52" s="49">
        <f>'Assump Good'!$C49</f>
        <v>500</v>
      </c>
      <c r="M52" s="49">
        <f>'Assump Good'!$C49</f>
        <v>500</v>
      </c>
      <c r="N52" s="49">
        <f>'Assump Good'!$C49</f>
        <v>500</v>
      </c>
      <c r="O52" s="49">
        <f>'Assump Good'!$C49</f>
        <v>500</v>
      </c>
    </row>
    <row r="53" spans="1:15">
      <c r="A53" s="16" t="s">
        <v>54</v>
      </c>
      <c r="B53" s="48"/>
      <c r="C53" s="49">
        <f>SUM(C44:C52)</f>
        <v>4350</v>
      </c>
      <c r="D53" s="49">
        <f t="shared" ref="D53:O53" si="4">SUM(D44:D52)</f>
        <v>4350</v>
      </c>
      <c r="E53" s="49">
        <f t="shared" si="4"/>
        <v>4350</v>
      </c>
      <c r="F53" s="49">
        <f t="shared" si="4"/>
        <v>4350</v>
      </c>
      <c r="G53" s="49">
        <f t="shared" si="4"/>
        <v>4350</v>
      </c>
      <c r="H53" s="49">
        <f t="shared" si="4"/>
        <v>4350</v>
      </c>
      <c r="I53" s="49">
        <f t="shared" si="4"/>
        <v>4350</v>
      </c>
      <c r="J53" s="49">
        <f t="shared" si="4"/>
        <v>4350</v>
      </c>
      <c r="K53" s="49">
        <f t="shared" si="4"/>
        <v>4350</v>
      </c>
      <c r="L53" s="49">
        <f t="shared" si="4"/>
        <v>4350</v>
      </c>
      <c r="M53" s="49">
        <f t="shared" si="4"/>
        <v>4350</v>
      </c>
      <c r="N53" s="49">
        <f t="shared" si="4"/>
        <v>4350</v>
      </c>
      <c r="O53" s="49">
        <f t="shared" si="4"/>
        <v>4350</v>
      </c>
    </row>
    <row r="54" spans="1:15" ht="15.75" thickBot="1"/>
    <row r="55" spans="1:15" ht="15.75" thickBot="1">
      <c r="A55" s="16" t="s">
        <v>55</v>
      </c>
      <c r="C55" s="52">
        <f>C22+C29+C42+C53</f>
        <v>34753.215857083334</v>
      </c>
      <c r="D55" s="53">
        <f t="shared" ref="D55:O55" si="5">D22+D29+D42+D53</f>
        <v>35366.28545844584</v>
      </c>
      <c r="E55" s="53">
        <f t="shared" si="5"/>
        <v>36066.71201110071</v>
      </c>
      <c r="F55" s="53">
        <f t="shared" si="5"/>
        <v>36867.783197298297</v>
      </c>
      <c r="G55" s="53">
        <f t="shared" si="5"/>
        <v>37784.772486044225</v>
      </c>
      <c r="H55" s="53">
        <f t="shared" si="5"/>
        <v>38835.237295735991</v>
      </c>
      <c r="I55" s="53">
        <f t="shared" si="5"/>
        <v>40039.361869410117</v>
      </c>
      <c r="J55" s="53">
        <f t="shared" si="5"/>
        <v>41420.351569962811</v>
      </c>
      <c r="K55" s="53">
        <f t="shared" si="5"/>
        <v>43004.88630879276</v>
      </c>
      <c r="L55" s="53">
        <f t="shared" si="5"/>
        <v>44823.64197831379</v>
      </c>
      <c r="M55" s="53">
        <f t="shared" si="5"/>
        <v>46911.890089334884</v>
      </c>
      <c r="N55" s="53">
        <f t="shared" si="5"/>
        <v>49310.187344438178</v>
      </c>
      <c r="O55" s="54">
        <f t="shared" si="5"/>
        <v>52065.16863813885</v>
      </c>
    </row>
    <row r="58" spans="1:15" ht="18" thickBot="1">
      <c r="A58" s="61" t="s">
        <v>56</v>
      </c>
      <c r="B58" s="61"/>
    </row>
    <row r="59" spans="1:15" ht="15.75" thickTop="1">
      <c r="A59" s="16" t="s">
        <v>15</v>
      </c>
      <c r="B59" s="16"/>
      <c r="C59" s="42">
        <f>C18</f>
        <v>3996.0841249999999</v>
      </c>
      <c r="D59" s="42">
        <f>D18</f>
        <v>8431.7375037500005</v>
      </c>
      <c r="E59" s="42">
        <f t="shared" ref="E59:O59" si="6">E18</f>
        <v>13379.2892589125</v>
      </c>
      <c r="F59" s="42">
        <f t="shared" si="6"/>
        <v>18921.662132165373</v>
      </c>
      <c r="G59" s="42">
        <f t="shared" si="6"/>
        <v>25153.97175702954</v>
      </c>
      <c r="H59" s="42">
        <f t="shared" si="6"/>
        <v>32185.365413421761</v>
      </c>
      <c r="I59" s="42">
        <f t="shared" si="6"/>
        <v>40141.136202559304</v>
      </c>
      <c r="J59" s="42">
        <f t="shared" si="6"/>
        <v>49165.153970982501</v>
      </c>
      <c r="K59" s="42">
        <f t="shared" si="6"/>
        <v>59422.660511147609</v>
      </c>
      <c r="L59" s="42">
        <f t="shared" si="6"/>
        <v>71103.483694556766</v>
      </c>
      <c r="M59" s="42">
        <f t="shared" si="6"/>
        <v>84425.733391207832</v>
      </c>
      <c r="N59" s="42">
        <f t="shared" si="6"/>
        <v>99640.05145665782</v>
      </c>
      <c r="O59" s="42">
        <f t="shared" si="6"/>
        <v>117034.49890965459</v>
      </c>
    </row>
    <row r="60" spans="1:15">
      <c r="A60" s="16"/>
      <c r="B60" s="16"/>
    </row>
    <row r="61" spans="1:15">
      <c r="A61" s="16" t="s">
        <v>57</v>
      </c>
      <c r="B61" s="16"/>
      <c r="C61" s="42">
        <f>C22+C44+C39+C40</f>
        <v>619.88252375000002</v>
      </c>
      <c r="D61" s="42">
        <f t="shared" ref="D61:O61" si="7">D22+D44+D39+D40</f>
        <v>752.95212511249997</v>
      </c>
      <c r="E61" s="42">
        <f t="shared" si="7"/>
        <v>901.37867776737494</v>
      </c>
      <c r="F61" s="42">
        <f t="shared" si="7"/>
        <v>1067.6498639649612</v>
      </c>
      <c r="G61" s="42">
        <f t="shared" si="7"/>
        <v>1254.6191527108863</v>
      </c>
      <c r="H61" s="42">
        <f t="shared" si="7"/>
        <v>1465.5609624026529</v>
      </c>
      <c r="I61" s="42">
        <f t="shared" si="7"/>
        <v>1704.234086076779</v>
      </c>
      <c r="J61" s="42">
        <f t="shared" si="7"/>
        <v>1974.9546191294751</v>
      </c>
      <c r="K61" s="42">
        <f t="shared" si="7"/>
        <v>2282.679815334428</v>
      </c>
      <c r="L61" s="42">
        <f t="shared" si="7"/>
        <v>2633.104510836703</v>
      </c>
      <c r="M61" s="42">
        <f t="shared" si="7"/>
        <v>3032.7720017362349</v>
      </c>
      <c r="N61" s="42">
        <f t="shared" si="7"/>
        <v>3489.2015436997344</v>
      </c>
      <c r="O61" s="42">
        <f t="shared" si="7"/>
        <v>4011.0349672896377</v>
      </c>
    </row>
    <row r="62" spans="1:15">
      <c r="A62" s="16"/>
      <c r="B62" s="16"/>
    </row>
    <row r="63" spans="1:15">
      <c r="A63" s="16" t="s">
        <v>58</v>
      </c>
      <c r="B63" s="16"/>
      <c r="C63" s="42">
        <f>C59-C61</f>
        <v>3376.2016012499998</v>
      </c>
      <c r="D63" s="42">
        <f t="shared" ref="D63:O63" si="8">D59-D61</f>
        <v>7678.7853786375008</v>
      </c>
      <c r="E63" s="42">
        <f t="shared" si="8"/>
        <v>12477.910581145126</v>
      </c>
      <c r="F63" s="42">
        <f t="shared" si="8"/>
        <v>17854.012268200411</v>
      </c>
      <c r="G63" s="42">
        <f t="shared" si="8"/>
        <v>23899.352604318654</v>
      </c>
      <c r="H63" s="42">
        <f t="shared" si="8"/>
        <v>30719.80445101911</v>
      </c>
      <c r="I63" s="42">
        <f t="shared" si="8"/>
        <v>38436.902116482524</v>
      </c>
      <c r="J63" s="42">
        <f t="shared" si="8"/>
        <v>47190.199351853029</v>
      </c>
      <c r="K63" s="42">
        <f t="shared" si="8"/>
        <v>57139.980695813181</v>
      </c>
      <c r="L63" s="42">
        <f t="shared" si="8"/>
        <v>68470.37918372007</v>
      </c>
      <c r="M63" s="42">
        <f t="shared" si="8"/>
        <v>81392.961389471602</v>
      </c>
      <c r="N63" s="42">
        <f t="shared" si="8"/>
        <v>96150.849912958089</v>
      </c>
      <c r="O63" s="42">
        <f t="shared" si="8"/>
        <v>113023.46394236495</v>
      </c>
    </row>
    <row r="64" spans="1:15">
      <c r="A64" s="16"/>
      <c r="B64" s="16" t="s">
        <v>61</v>
      </c>
      <c r="C64" s="55">
        <f>C63/C59</f>
        <v>0.84487750899138037</v>
      </c>
      <c r="D64" s="55">
        <f t="shared" ref="D64:O64" si="9">D63/D59</f>
        <v>0.91070024122814242</v>
      </c>
      <c r="E64" s="55">
        <f t="shared" si="9"/>
        <v>0.93262880708204077</v>
      </c>
      <c r="F64" s="55">
        <f t="shared" si="9"/>
        <v>0.94357526011681403</v>
      </c>
      <c r="G64" s="55">
        <f t="shared" si="9"/>
        <v>0.95012242341568709</v>
      </c>
      <c r="H64" s="55">
        <f t="shared" si="9"/>
        <v>0.95446498917823408</v>
      </c>
      <c r="I64" s="55">
        <f t="shared" si="9"/>
        <v>0.95754394998993275</v>
      </c>
      <c r="J64" s="55">
        <f t="shared" si="9"/>
        <v>0.95983019558333738</v>
      </c>
      <c r="K64" s="55">
        <f t="shared" si="9"/>
        <v>0.96158570155393497</v>
      </c>
      <c r="L64" s="55">
        <f t="shared" si="9"/>
        <v>0.96296799574338898</v>
      </c>
      <c r="M64" s="55">
        <f t="shared" si="9"/>
        <v>0.96407763510109978</v>
      </c>
      <c r="N64" s="55">
        <f t="shared" si="9"/>
        <v>0.96498193755733364</v>
      </c>
      <c r="O64" s="55">
        <f t="shared" si="9"/>
        <v>0.96572775545110012</v>
      </c>
    </row>
    <row r="65" spans="1:15">
      <c r="A65" s="16" t="s">
        <v>59</v>
      </c>
      <c r="B65" s="16"/>
      <c r="C65" s="42">
        <f>C29+SUM(C31:C38)+C41+SUM(C45:C52)</f>
        <v>34133.333333333336</v>
      </c>
      <c r="D65" s="42">
        <f t="shared" ref="D65:O65" si="10">D29+SUM(D31:D38)+D41+SUM(D45:D52)</f>
        <v>34613.333333333336</v>
      </c>
      <c r="E65" s="42">
        <f t="shared" si="10"/>
        <v>35165.333333333336</v>
      </c>
      <c r="F65" s="42">
        <f t="shared" si="10"/>
        <v>35800.133333333331</v>
      </c>
      <c r="G65" s="42">
        <f t="shared" si="10"/>
        <v>36530.153333333335</v>
      </c>
      <c r="H65" s="42">
        <f t="shared" si="10"/>
        <v>37369.676333333337</v>
      </c>
      <c r="I65" s="42">
        <f t="shared" si="10"/>
        <v>38335.127783333337</v>
      </c>
      <c r="J65" s="42">
        <f t="shared" si="10"/>
        <v>39445.396950833339</v>
      </c>
      <c r="K65" s="42">
        <f t="shared" si="10"/>
        <v>40722.20649345834</v>
      </c>
      <c r="L65" s="42">
        <f t="shared" si="10"/>
        <v>42190.537467477086</v>
      </c>
      <c r="M65" s="42">
        <f t="shared" si="10"/>
        <v>43879.118087598647</v>
      </c>
      <c r="N65" s="42">
        <f t="shared" si="10"/>
        <v>45820.985800738446</v>
      </c>
      <c r="O65" s="42">
        <f t="shared" si="10"/>
        <v>48054.133670849216</v>
      </c>
    </row>
    <row r="66" spans="1:15">
      <c r="A66" s="16"/>
      <c r="B66" s="16"/>
    </row>
    <row r="67" spans="1:15">
      <c r="A67" s="16" t="s">
        <v>60</v>
      </c>
      <c r="B67" s="16"/>
      <c r="C67" s="42">
        <f>C63-C65</f>
        <v>-30757.131732083337</v>
      </c>
      <c r="D67" s="42">
        <f t="shared" ref="D67:N67" si="11">D63-D65</f>
        <v>-26934.547954695834</v>
      </c>
      <c r="E67" s="42">
        <f t="shared" si="11"/>
        <v>-22687.422752188209</v>
      </c>
      <c r="F67" s="42">
        <f t="shared" si="11"/>
        <v>-17946.12106513292</v>
      </c>
      <c r="G67" s="42">
        <f t="shared" si="11"/>
        <v>-12630.800729014682</v>
      </c>
      <c r="H67" s="42">
        <f t="shared" si="11"/>
        <v>-6649.8718823142262</v>
      </c>
      <c r="I67" s="42">
        <f t="shared" si="11"/>
        <v>101.77433314918744</v>
      </c>
      <c r="J67" s="42">
        <f t="shared" si="11"/>
        <v>7744.8024010196896</v>
      </c>
      <c r="K67" s="42">
        <f t="shared" si="11"/>
        <v>16417.774202354842</v>
      </c>
      <c r="L67" s="42">
        <f t="shared" si="11"/>
        <v>26279.841716242983</v>
      </c>
      <c r="M67" s="42">
        <f t="shared" si="11"/>
        <v>37513.843301872956</v>
      </c>
      <c r="N67" s="42">
        <f t="shared" si="11"/>
        <v>50329.864112219642</v>
      </c>
      <c r="O67" s="42">
        <f>O63-O65</f>
        <v>64969.330271515733</v>
      </c>
    </row>
    <row r="68" spans="1:15">
      <c r="A68" s="16"/>
      <c r="B68" s="16" t="s">
        <v>61</v>
      </c>
      <c r="C68" s="55">
        <f>C67/C59</f>
        <v>-7.6968178771970521</v>
      </c>
      <c r="D68" s="55">
        <f t="shared" ref="D68:O68" si="12">D67/D59</f>
        <v>-3.1944243926849882</v>
      </c>
      <c r="E68" s="55">
        <f t="shared" si="12"/>
        <v>-1.6957121049666501</v>
      </c>
      <c r="F68" s="55">
        <f t="shared" si="12"/>
        <v>-0.94844316211660351</v>
      </c>
      <c r="G68" s="55">
        <f t="shared" si="12"/>
        <v>-0.50213941762437064</v>
      </c>
      <c r="H68" s="55">
        <f t="shared" si="12"/>
        <v>-0.20661166331021782</v>
      </c>
      <c r="I68" s="55">
        <f t="shared" si="12"/>
        <v>2.5354123668950494E-3</v>
      </c>
      <c r="J68" s="55">
        <f t="shared" si="12"/>
        <v>0.15752625132813999</v>
      </c>
      <c r="K68" s="55">
        <f t="shared" si="12"/>
        <v>0.27628810391744224</v>
      </c>
      <c r="L68" s="55">
        <f t="shared" si="12"/>
        <v>0.36959991762337241</v>
      </c>
      <c r="M68" s="55">
        <f t="shared" si="12"/>
        <v>0.44434133758771327</v>
      </c>
      <c r="N68" s="55">
        <f t="shared" si="12"/>
        <v>0.50511680169206363</v>
      </c>
      <c r="O68" s="55">
        <f t="shared" si="12"/>
        <v>0.55512973419631728</v>
      </c>
    </row>
    <row r="70" spans="1:15">
      <c r="A70" s="16" t="s">
        <v>146</v>
      </c>
      <c r="B70" s="16"/>
      <c r="C70" s="42">
        <f>(C67)</f>
        <v>-30757.131732083337</v>
      </c>
      <c r="D70" s="42">
        <f>(C70+D67)</f>
        <v>-57691.679686779171</v>
      </c>
      <c r="E70" s="42">
        <f t="shared" ref="E70:O70" si="13">(D70+E67)</f>
        <v>-80379.102438967384</v>
      </c>
      <c r="F70" s="42">
        <f t="shared" si="13"/>
        <v>-98325.2235041003</v>
      </c>
      <c r="G70" s="42">
        <f t="shared" si="13"/>
        <v>-110956.02423311498</v>
      </c>
      <c r="H70" s="42">
        <f t="shared" si="13"/>
        <v>-117605.8961154292</v>
      </c>
      <c r="I70" s="42">
        <f t="shared" si="13"/>
        <v>-117504.12178228001</v>
      </c>
      <c r="J70" s="42">
        <f t="shared" si="13"/>
        <v>-109759.31938126031</v>
      </c>
      <c r="K70" s="42">
        <f t="shared" si="13"/>
        <v>-93341.545178905479</v>
      </c>
      <c r="L70" s="42">
        <f t="shared" si="13"/>
        <v>-67061.703462662495</v>
      </c>
      <c r="M70" s="42">
        <f t="shared" si="13"/>
        <v>-29547.86016078954</v>
      </c>
      <c r="N70" s="42">
        <f t="shared" si="13"/>
        <v>20782.003951430102</v>
      </c>
      <c r="O70" s="42">
        <f t="shared" si="13"/>
        <v>85751.334222945836</v>
      </c>
    </row>
    <row r="71" spans="1:15">
      <c r="A71" s="16"/>
      <c r="B71" s="16" t="s">
        <v>61</v>
      </c>
      <c r="C71" s="57">
        <f>(C70/C59)</f>
        <v>-7.6968178771970521</v>
      </c>
      <c r="D71" s="57">
        <f t="shared" ref="D71:O71" si="14">(D70/D59)</f>
        <v>-6.8422053771385665</v>
      </c>
      <c r="E71" s="57">
        <f t="shared" si="14"/>
        <v>-6.007725887638129</v>
      </c>
      <c r="F71" s="57">
        <f t="shared" si="14"/>
        <v>-5.1964369101039471</v>
      </c>
      <c r="G71" s="57">
        <f t="shared" si="14"/>
        <v>-4.4110737383692564</v>
      </c>
      <c r="H71" s="57">
        <f t="shared" si="14"/>
        <v>-3.6540177377133598</v>
      </c>
      <c r="I71" s="57">
        <f t="shared" si="14"/>
        <v>-2.9272744346182265</v>
      </c>
      <c r="J71" s="57">
        <f t="shared" si="14"/>
        <v>-2.232461622026868</v>
      </c>
      <c r="K71" s="57">
        <f t="shared" si="14"/>
        <v>-1.5708072371043489</v>
      </c>
      <c r="L71" s="57">
        <f t="shared" si="14"/>
        <v>-0.94315636841006589</v>
      </c>
      <c r="M71" s="57">
        <f t="shared" si="14"/>
        <v>-0.34998641970774613</v>
      </c>
      <c r="N71" s="57">
        <f t="shared" si="14"/>
        <v>0.20857078702403134</v>
      </c>
      <c r="O71" s="57">
        <f t="shared" si="14"/>
        <v>0.73270134038974299</v>
      </c>
    </row>
  </sheetData>
  <mergeCells count="5">
    <mergeCell ref="A4:B4"/>
    <mergeCell ref="A17:B17"/>
    <mergeCell ref="A21:B21"/>
    <mergeCell ref="A58:B58"/>
    <mergeCell ref="A1:B1"/>
  </mergeCells>
  <conditionalFormatting sqref="A1:XFD1048576">
    <cfRule type="cellIs" dxfId="1" priority="2" operator="lessThan">
      <formula>0</formula>
    </cfRule>
  </conditionalFormatting>
  <conditionalFormatting sqref="A70:O7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</vt:lpstr>
      <vt:lpstr>Market Sizing</vt:lpstr>
      <vt:lpstr>Sale Costing</vt:lpstr>
      <vt:lpstr>Assump Bad</vt:lpstr>
      <vt:lpstr>Assump Norm</vt:lpstr>
      <vt:lpstr>Assump Good</vt:lpstr>
      <vt:lpstr>Cal Bad</vt:lpstr>
      <vt:lpstr>Cal Norm</vt:lpstr>
      <vt:lpstr>Cal Good</vt:lpstr>
      <vt:lpstr>RoadMap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Alec Doran-Twyford</cp:lastModifiedBy>
  <dcterms:created xsi:type="dcterms:W3CDTF">2013-08-22T18:36:18Z</dcterms:created>
  <dcterms:modified xsi:type="dcterms:W3CDTF">2014-05-31T07:06:38Z</dcterms:modified>
</cp:coreProperties>
</file>